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defaultThemeVersion="124226"/>
  <mc:AlternateContent xmlns:mc="http://schemas.openxmlformats.org/markup-compatibility/2006">
    <mc:Choice Requires="x15">
      <x15ac:absPath xmlns:x15ac="http://schemas.microsoft.com/office/spreadsheetml/2010/11/ac" url="C:\Users\paulinem\Desktop\RTD05\"/>
    </mc:Choice>
  </mc:AlternateContent>
  <xr:revisionPtr revIDLastSave="0" documentId="13_ncr:1_{2B8FDB48-D0DB-432A-928E-19597AA55049}" xr6:coauthVersionLast="45" xr6:coauthVersionMax="47" xr10:uidLastSave="{00000000-0000-0000-0000-000000000000}"/>
  <bookViews>
    <workbookView xWindow="-110" yWindow="-110" windowWidth="19420" windowHeight="10300" tabRatio="823" firstSheet="3" activeTab="5" xr2:uid="{00000000-000D-0000-FFFF-FFFF00000000}"/>
  </bookViews>
  <sheets>
    <sheet name="Sheet1" sheetId="45" state="hidden" r:id="rId1"/>
    <sheet name="Earthworks-Layerworks" sheetId="47" state="hidden" r:id="rId2"/>
    <sheet name="Kerbs" sheetId="48" state="hidden" r:id="rId3"/>
    <sheet name="Section 001" sheetId="2" r:id="rId4"/>
    <sheet name="Section 002" sheetId="4" r:id="rId5"/>
    <sheet name="Section 101" sheetId="5" r:id="rId6"/>
    <sheet name="Section 102" sheetId="6" r:id="rId7"/>
    <sheet name="Section 103" sheetId="7" r:id="rId8"/>
    <sheet name="Section 104" sheetId="8" r:id="rId9"/>
    <sheet name="Section 105" sheetId="9" state="hidden" r:id="rId10"/>
    <sheet name="Section 106" sheetId="10" r:id="rId11"/>
    <sheet name="Section B107" sheetId="37" r:id="rId12"/>
    <sheet name="Section 201" sheetId="11" state="hidden" r:id="rId13"/>
    <sheet name="Section 202" sheetId="12" r:id="rId14"/>
    <sheet name="Section 203" sheetId="13" r:id="rId15"/>
    <sheet name="Section 501" sheetId="14" r:id="rId16"/>
    <sheet name="Section 502" sheetId="15" r:id="rId17"/>
    <sheet name="Section 503" sheetId="16" r:id="rId18"/>
    <sheet name="Section 504" sheetId="17" r:id="rId19"/>
    <sheet name="Section 505" sheetId="18" r:id="rId20"/>
    <sheet name="Section 601" sheetId="19" r:id="rId21"/>
    <sheet name="Section 602" sheetId="20" state="hidden" r:id="rId22"/>
    <sheet name="Section 603" sheetId="21" r:id="rId23"/>
    <sheet name="Section 604" sheetId="22" r:id="rId24"/>
    <sheet name="Section 605" sheetId="23" r:id="rId25"/>
    <sheet name="Section 606" sheetId="24" r:id="rId26"/>
    <sheet name="Section 607" sheetId="25" state="hidden" r:id="rId27"/>
    <sheet name="Section 608" sheetId="38" state="hidden" r:id="rId28"/>
    <sheet name="Section 609" sheetId="26" r:id="rId29"/>
    <sheet name="Section 610" sheetId="27" state="hidden" r:id="rId30"/>
    <sheet name="Section 611" sheetId="28" state="hidden" r:id="rId31"/>
    <sheet name="Section 612" sheetId="29" r:id="rId32"/>
    <sheet name="Section 613" sheetId="30" r:id="rId33"/>
    <sheet name="Section 903" sheetId="36" r:id="rId34"/>
    <sheet name="Summary" sheetId="3" r:id="rId35"/>
    <sheet name="Master Section" sheetId="39" state="hidden" r:id="rId36"/>
  </sheets>
  <definedNames>
    <definedName name="_xlnm.Print_Area" localSheetId="1">'Earthworks-Layerworks'!$A$3:$R$28</definedName>
    <definedName name="_xlnm.Print_Area" localSheetId="2">Kerbs!$E$2</definedName>
    <definedName name="_xlnm.Print_Area" localSheetId="35">'Master Section'!$A$1:$F$105</definedName>
    <definedName name="_xlnm.Print_Area" localSheetId="3">'Section 001'!$A$1:$F$116</definedName>
    <definedName name="_xlnm.Print_Area" localSheetId="4">'Section 002'!$A$1:$F$53</definedName>
    <definedName name="_xlnm.Print_Area" localSheetId="5">'Section 101'!$A$1:$F$117</definedName>
    <definedName name="_xlnm.Print_Area" localSheetId="6">'Section 102'!$A$1:$F$120</definedName>
    <definedName name="_xlnm.Print_Area" localSheetId="7">'Section 103'!$A$1:$F$52</definedName>
    <definedName name="_xlnm.Print_Area" localSheetId="8">'Section 104'!$A$1:$F$155</definedName>
    <definedName name="_xlnm.Print_Area" localSheetId="9">'Section 105'!$A$1:$F$156</definedName>
    <definedName name="_xlnm.Print_Area" localSheetId="10">'Section 106'!$A$1:$F$97</definedName>
    <definedName name="_xlnm.Print_Area" localSheetId="12">'Section 201'!$A$1:$F$52</definedName>
    <definedName name="_xlnm.Print_Area" localSheetId="13">'Section 202'!$A$1:$F$151</definedName>
    <definedName name="_xlnm.Print_Area" localSheetId="14">'Section 203'!$A$1:$F$156</definedName>
    <definedName name="_xlnm.Print_Area" localSheetId="15">'Section 501'!$A$1:$F$208</definedName>
    <definedName name="_xlnm.Print_Area" localSheetId="16">'Section 502'!$A$1:$F$572</definedName>
    <definedName name="_xlnm.Print_Area" localSheetId="17">'Section 503'!$A$1:$F$105</definedName>
    <definedName name="_xlnm.Print_Area" localSheetId="18">'Section 504'!$A$1:$F$208</definedName>
    <definedName name="_xlnm.Print_Area" localSheetId="19">'Section 505'!$A$1:$F$208</definedName>
    <definedName name="_xlnm.Print_Area" localSheetId="20">'Section 601'!$A$1:$F$104</definedName>
    <definedName name="_xlnm.Print_Area" localSheetId="21">'Section 602'!$A$1:$F$52</definedName>
    <definedName name="_xlnm.Print_Area" localSheetId="22">'Section 603'!$A$1:$F$52</definedName>
    <definedName name="_xlnm.Print_Area" localSheetId="23">'Section 604'!$A$1:$F$51</definedName>
    <definedName name="_xlnm.Print_Area" localSheetId="24">'Section 605'!$A$1:$F$52</definedName>
    <definedName name="_xlnm.Print_Area" localSheetId="25">'Section 606'!$A$1:$F$109</definedName>
    <definedName name="_xlnm.Print_Area" localSheetId="26">'Section 607'!$A$1:$F$156</definedName>
    <definedName name="_xlnm.Print_Area" localSheetId="27">'Section 608'!$A$1:$F$208</definedName>
    <definedName name="_xlnm.Print_Area" localSheetId="28">'Section 609'!$A$1:$F$139</definedName>
    <definedName name="_xlnm.Print_Area" localSheetId="29">'Section 610'!$A$1:$F$104</definedName>
    <definedName name="_xlnm.Print_Area" localSheetId="30">'Section 611'!$A$1:$F$104</definedName>
    <definedName name="_xlnm.Print_Area" localSheetId="31">'Section 612'!$A$1:$F$104</definedName>
    <definedName name="_xlnm.Print_Area" localSheetId="32">'Section 613'!$A$1:$F$104</definedName>
    <definedName name="_xlnm.Print_Area" localSheetId="33">'Section 903'!$A$1:$F$110</definedName>
    <definedName name="_xlnm.Print_Area" localSheetId="11">'Section B107'!$A$1:$F$141</definedName>
    <definedName name="_xlnm.Print_Area" localSheetId="0">Sheet1!$F$30</definedName>
    <definedName name="_xlnm.Print_Area" localSheetId="34">Summary!$A$1:$C$58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42" i="36" l="1"/>
  <c r="F40" i="36"/>
  <c r="F38" i="36"/>
  <c r="F32" i="36"/>
  <c r="F30" i="36"/>
  <c r="F28" i="36"/>
  <c r="F18" i="36"/>
  <c r="F16" i="36"/>
  <c r="F14" i="36"/>
  <c r="F9" i="36"/>
  <c r="A50" i="3"/>
  <c r="D408" i="15"/>
  <c r="F408" i="15"/>
  <c r="C19" i="47" l="1"/>
  <c r="D19" i="47"/>
  <c r="E19" i="47"/>
  <c r="F19" i="47"/>
  <c r="G19" i="47" s="1"/>
  <c r="H19" i="47"/>
  <c r="I19" i="47"/>
  <c r="J19" i="47"/>
  <c r="K19" i="47"/>
  <c r="L19" i="47"/>
  <c r="M19" i="47"/>
  <c r="N19" i="47"/>
  <c r="O19" i="47"/>
  <c r="P19" i="47"/>
  <c r="Q19" i="47"/>
  <c r="R19" i="47"/>
  <c r="C18" i="47"/>
  <c r="D18" i="47"/>
  <c r="E18" i="47"/>
  <c r="F18" i="47"/>
  <c r="G18" i="47" s="1"/>
  <c r="H18" i="47"/>
  <c r="I18" i="47"/>
  <c r="J18" i="47" s="1"/>
  <c r="K18" i="47"/>
  <c r="L18" i="47"/>
  <c r="M18" i="47"/>
  <c r="N18" i="47"/>
  <c r="O18" i="47"/>
  <c r="P18" i="47"/>
  <c r="Q18" i="47"/>
  <c r="R18" i="47"/>
  <c r="C17" i="47"/>
  <c r="D17" i="47"/>
  <c r="E17" i="47"/>
  <c r="F17" i="47"/>
  <c r="G17" i="47"/>
  <c r="H17" i="47"/>
  <c r="I17" i="47"/>
  <c r="J17" i="47" s="1"/>
  <c r="K17" i="47"/>
  <c r="L17" i="47"/>
  <c r="M17" i="47"/>
  <c r="N17" i="47"/>
  <c r="O17" i="47" s="1"/>
  <c r="P17" i="47"/>
  <c r="Q17" i="47"/>
  <c r="R17" i="47"/>
  <c r="F50" i="24" l="1"/>
  <c r="F11" i="5"/>
  <c r="F384" i="15"/>
  <c r="F357" i="15"/>
  <c r="F24" i="4"/>
  <c r="F20" i="4"/>
  <c r="F14" i="4"/>
  <c r="F12" i="4"/>
  <c r="F10" i="4"/>
  <c r="F111" i="2"/>
  <c r="F109" i="2"/>
  <c r="F107" i="2"/>
  <c r="F100" i="2"/>
  <c r="F95" i="2"/>
  <c r="F79" i="2"/>
  <c r="F77" i="2"/>
  <c r="F70" i="2"/>
  <c r="F45" i="2"/>
  <c r="F38" i="2"/>
  <c r="F36" i="2"/>
  <c r="F16" i="2"/>
  <c r="R16" i="47"/>
  <c r="Q16" i="47"/>
  <c r="P16" i="47"/>
  <c r="N16" i="47"/>
  <c r="O16" i="47" s="1"/>
  <c r="M16" i="47"/>
  <c r="L16" i="47"/>
  <c r="K16" i="47"/>
  <c r="I16" i="47"/>
  <c r="J16" i="47" s="1"/>
  <c r="H16" i="47"/>
  <c r="F16" i="47"/>
  <c r="G16" i="47" s="1"/>
  <c r="E16" i="47"/>
  <c r="D16" i="47"/>
  <c r="C16" i="47"/>
  <c r="D51" i="5" l="1"/>
  <c r="F51" i="5" s="1"/>
  <c r="D49" i="5"/>
  <c r="F98" i="2"/>
  <c r="F102" i="2" s="1"/>
  <c r="D70" i="12" l="1"/>
  <c r="D15" i="12"/>
  <c r="D13" i="12"/>
  <c r="D28" i="15"/>
  <c r="D119" i="12" l="1"/>
  <c r="F332" i="15" s="1"/>
  <c r="D78" i="12"/>
  <c r="F9" i="2"/>
  <c r="D71" i="26"/>
  <c r="D75" i="12"/>
  <c r="D37" i="12"/>
  <c r="F37" i="12" s="1"/>
  <c r="D41" i="12"/>
  <c r="F41" i="12"/>
  <c r="F39" i="12"/>
  <c r="D33" i="12"/>
  <c r="D55" i="12" s="1"/>
  <c r="D29" i="12"/>
  <c r="D17" i="12"/>
  <c r="D110" i="12" s="1"/>
  <c r="D57" i="12" l="1"/>
  <c r="D65" i="12"/>
  <c r="D150" i="15"/>
  <c r="F150" i="15" s="1"/>
  <c r="D148" i="15"/>
  <c r="D142" i="15"/>
  <c r="D138" i="15"/>
  <c r="F30" i="15" l="1"/>
  <c r="E47" i="15"/>
  <c r="E44" i="15"/>
  <c r="D46" i="15"/>
  <c r="F46" i="15" s="1"/>
  <c r="D44" i="15"/>
  <c r="D40" i="15"/>
  <c r="D38" i="15"/>
  <c r="D36" i="15"/>
  <c r="D32" i="15"/>
  <c r="F26" i="15"/>
  <c r="F34" i="15"/>
  <c r="R6" i="47"/>
  <c r="L6" i="47"/>
  <c r="F6" i="47"/>
  <c r="C6" i="47"/>
  <c r="Q6" i="47"/>
  <c r="Q9" i="47"/>
  <c r="Q10" i="47"/>
  <c r="Q12" i="47"/>
  <c r="Q13" i="47"/>
  <c r="Q15" i="47"/>
  <c r="P6" i="47"/>
  <c r="P9" i="47"/>
  <c r="P10" i="47"/>
  <c r="P12" i="47"/>
  <c r="P13" i="47"/>
  <c r="P15" i="47"/>
  <c r="N6" i="47"/>
  <c r="N9" i="47"/>
  <c r="N10" i="47"/>
  <c r="N12" i="47"/>
  <c r="N13" i="47"/>
  <c r="N15" i="47"/>
  <c r="M6" i="47"/>
  <c r="M9" i="47"/>
  <c r="M10" i="47"/>
  <c r="M12" i="47"/>
  <c r="M13" i="47"/>
  <c r="M15" i="47"/>
  <c r="L9" i="47"/>
  <c r="L10" i="47"/>
  <c r="L12" i="47"/>
  <c r="L13" i="47"/>
  <c r="L15" i="47"/>
  <c r="E27" i="18"/>
  <c r="E29" i="18" s="1"/>
  <c r="E31" i="18" s="1"/>
  <c r="F44" i="15" l="1"/>
  <c r="E341" i="15"/>
  <c r="E351" i="15" s="1"/>
  <c r="E48" i="15"/>
  <c r="D497" i="15"/>
  <c r="D42" i="15"/>
  <c r="F42" i="15" s="1"/>
  <c r="Q27" i="47"/>
  <c r="P27" i="47"/>
  <c r="N27" i="47"/>
  <c r="M27" i="47"/>
  <c r="L27" i="47"/>
  <c r="D86" i="12"/>
  <c r="D12" i="15" l="1"/>
  <c r="D341" i="15"/>
  <c r="F48" i="15"/>
  <c r="D484" i="15"/>
  <c r="D494" i="15"/>
  <c r="D491" i="15"/>
  <c r="B27" i="47"/>
  <c r="D11" i="5" s="1"/>
  <c r="D375" i="15" l="1"/>
  <c r="D349" i="15"/>
  <c r="D79" i="24"/>
  <c r="E22" i="4"/>
  <c r="F71" i="26"/>
  <c r="F65" i="26"/>
  <c r="F63" i="26"/>
  <c r="F55" i="26"/>
  <c r="D11" i="23" l="1"/>
  <c r="D14" i="23" s="1"/>
  <c r="D15" i="47" l="1"/>
  <c r="D13" i="47"/>
  <c r="D12" i="47"/>
  <c r="D10" i="47"/>
  <c r="D9" i="47"/>
  <c r="D6" i="47"/>
  <c r="D27" i="18"/>
  <c r="D27" i="47" l="1"/>
  <c r="D42" i="5"/>
  <c r="D39" i="5"/>
  <c r="D36" i="5"/>
  <c r="R15" i="47"/>
  <c r="R13" i="47"/>
  <c r="R12" i="47"/>
  <c r="R10" i="47"/>
  <c r="R9" i="47"/>
  <c r="O15" i="47"/>
  <c r="O13" i="47"/>
  <c r="O12" i="47"/>
  <c r="O10" i="47"/>
  <c r="O9" i="47"/>
  <c r="O6" i="47"/>
  <c r="I15" i="47"/>
  <c r="J15" i="47" s="1"/>
  <c r="I13" i="47"/>
  <c r="J13" i="47" s="1"/>
  <c r="I12" i="47"/>
  <c r="J12" i="47" s="1"/>
  <c r="I10" i="47"/>
  <c r="J10" i="47" s="1"/>
  <c r="I9" i="47"/>
  <c r="J9" i="47" s="1"/>
  <c r="I6" i="47"/>
  <c r="R27" i="47" l="1"/>
  <c r="D11" i="21" s="1"/>
  <c r="J6" i="47"/>
  <c r="J27" i="47" s="1"/>
  <c r="I27" i="47"/>
  <c r="D12" i="19"/>
  <c r="D52" i="26"/>
  <c r="F52" i="26" s="1"/>
  <c r="D11" i="26"/>
  <c r="O27" i="47"/>
  <c r="K15" i="47"/>
  <c r="K13" i="47"/>
  <c r="K12" i="47"/>
  <c r="K10" i="47"/>
  <c r="K9" i="47"/>
  <c r="K6" i="47"/>
  <c r="H15" i="47"/>
  <c r="H13" i="47"/>
  <c r="H12" i="47"/>
  <c r="H10" i="47"/>
  <c r="H9" i="47"/>
  <c r="H6" i="47"/>
  <c r="F15" i="47"/>
  <c r="G15" i="47" s="1"/>
  <c r="F13" i="47"/>
  <c r="G13" i="47" s="1"/>
  <c r="F12" i="47"/>
  <c r="G12" i="47" s="1"/>
  <c r="F10" i="47"/>
  <c r="G10" i="47" s="1"/>
  <c r="F9" i="47"/>
  <c r="G9" i="47" s="1"/>
  <c r="G6" i="47"/>
  <c r="E15" i="47"/>
  <c r="E13" i="47"/>
  <c r="E12" i="47"/>
  <c r="E10" i="47"/>
  <c r="E9" i="47"/>
  <c r="E6" i="47"/>
  <c r="C15" i="47"/>
  <c r="C13" i="47"/>
  <c r="C12" i="47"/>
  <c r="C10" i="47"/>
  <c r="C9" i="47"/>
  <c r="D14" i="13" l="1"/>
  <c r="D61" i="13" s="1"/>
  <c r="D63" i="13" s="1"/>
  <c r="D65" i="13" s="1"/>
  <c r="D111" i="13"/>
  <c r="D113" i="13" s="1"/>
  <c r="C27" i="47"/>
  <c r="D8" i="7" s="1"/>
  <c r="H27" i="47"/>
  <c r="D37" i="19" s="1"/>
  <c r="D93" i="19" s="1"/>
  <c r="F93" i="19" s="1"/>
  <c r="K27" i="47"/>
  <c r="G27" i="47"/>
  <c r="F27" i="47"/>
  <c r="D29" i="19" s="1"/>
  <c r="D90" i="19" s="1"/>
  <c r="E27" i="47"/>
  <c r="D18" i="21"/>
  <c r="D87" i="13"/>
  <c r="D32" i="16"/>
  <c r="D35" i="16" s="1"/>
  <c r="D10" i="30"/>
  <c r="D10" i="19"/>
  <c r="D46" i="19"/>
  <c r="D39" i="13"/>
  <c r="D75" i="13" s="1"/>
  <c r="F75" i="13" s="1"/>
  <c r="D86" i="30"/>
  <c r="D109" i="18"/>
  <c r="D18" i="18"/>
  <c r="D551" i="15"/>
  <c r="G25" i="14"/>
  <c r="D10" i="10"/>
  <c r="D39" i="24" l="1"/>
  <c r="D14" i="22"/>
  <c r="D20" i="22" s="1"/>
  <c r="F90" i="19"/>
  <c r="F60" i="2"/>
  <c r="F57" i="2"/>
  <c r="F43" i="2"/>
  <c r="F79" i="24"/>
  <c r="D12" i="13" l="1"/>
  <c r="D124" i="13" s="1"/>
  <c r="D24" i="19"/>
  <c r="D87" i="19" s="1"/>
  <c r="F87" i="19" s="1"/>
  <c r="D33" i="14" l="1"/>
  <c r="D19" i="17"/>
  <c r="D47" i="14"/>
  <c r="D89" i="13"/>
  <c r="D80" i="13"/>
  <c r="D82" i="13" s="1"/>
  <c r="D31" i="13"/>
  <c r="D8" i="6"/>
  <c r="D94" i="17" l="1"/>
  <c r="D77" i="17"/>
  <c r="D162" i="17"/>
  <c r="D62" i="17"/>
  <c r="D24" i="6"/>
  <c r="D12" i="6"/>
  <c r="D14" i="6" s="1"/>
  <c r="D35" i="13"/>
  <c r="D71" i="13" s="1"/>
  <c r="D128" i="13"/>
  <c r="D33" i="13"/>
  <c r="D96" i="13" l="1"/>
  <c r="D73" i="13"/>
  <c r="D20" i="6"/>
  <c r="D16" i="6"/>
  <c r="D65" i="17"/>
  <c r="D69" i="17" s="1"/>
  <c r="D115" i="17" s="1"/>
  <c r="D169" i="17"/>
  <c r="D166" i="17"/>
  <c r="F11" i="2"/>
  <c r="F14" i="2"/>
  <c r="F18" i="2"/>
  <c r="F25" i="2"/>
  <c r="F27" i="2"/>
  <c r="E65" i="12" l="1"/>
  <c r="F29" i="29" l="1"/>
  <c r="D30" i="10" l="1"/>
  <c r="D33" i="10" s="1"/>
  <c r="D39" i="10" s="1"/>
  <c r="F8" i="7"/>
  <c r="F76" i="6"/>
  <c r="D36" i="10" l="1"/>
  <c r="D74" i="18" l="1"/>
  <c r="D31" i="18"/>
  <c r="D29" i="18"/>
  <c r="D13" i="5"/>
  <c r="D77" i="30"/>
  <c r="D81" i="30" s="1"/>
  <c r="D15" i="30"/>
  <c r="D13" i="30"/>
  <c r="D90" i="6"/>
  <c r="D86" i="6"/>
  <c r="D84" i="6"/>
  <c r="D88" i="6"/>
  <c r="D16" i="5" l="1"/>
  <c r="D100" i="26"/>
  <c r="D95" i="30"/>
  <c r="D351" i="15"/>
  <c r="D540" i="15" s="1"/>
  <c r="D62" i="37"/>
  <c r="D47" i="37"/>
  <c r="D41" i="37"/>
  <c r="D35" i="37"/>
  <c r="D68" i="37" l="1"/>
  <c r="D77" i="37"/>
  <c r="D83" i="37" l="1"/>
  <c r="D81" i="37"/>
  <c r="D45" i="20"/>
  <c r="D94" i="13" l="1"/>
  <c r="D20" i="13"/>
  <c r="D22" i="13"/>
  <c r="P18" i="45"/>
  <c r="O18" i="45"/>
  <c r="N18" i="45"/>
  <c r="M18" i="45"/>
  <c r="L15" i="45"/>
  <c r="K15" i="45"/>
  <c r="K18" i="45" s="1"/>
  <c r="J15" i="45"/>
  <c r="J18" i="45" s="1"/>
  <c r="I15" i="45"/>
  <c r="H15" i="45"/>
  <c r="G15" i="45"/>
  <c r="F15" i="45"/>
  <c r="E15" i="45"/>
  <c r="D15" i="45"/>
  <c r="C15" i="45"/>
  <c r="L8" i="45"/>
  <c r="I8" i="45"/>
  <c r="I18" i="45" s="1"/>
  <c r="H8" i="45"/>
  <c r="G8" i="45"/>
  <c r="F8" i="45"/>
  <c r="E8" i="45"/>
  <c r="D8" i="45"/>
  <c r="C8" i="45"/>
  <c r="C18" i="45" l="1"/>
  <c r="D18" i="45"/>
  <c r="G18" i="45"/>
  <c r="E18" i="45"/>
  <c r="F18" i="45"/>
  <c r="H18" i="45"/>
  <c r="L18" i="45"/>
  <c r="F9" i="39" l="1"/>
  <c r="F49" i="39" s="1"/>
  <c r="F55" i="39" s="1"/>
  <c r="F101" i="39" s="1"/>
  <c r="F10" i="30"/>
  <c r="F15" i="29"/>
  <c r="F9" i="28"/>
  <c r="F10" i="27"/>
  <c r="F11" i="26"/>
  <c r="F10" i="38"/>
  <c r="F11" i="25"/>
  <c r="F11" i="24"/>
  <c r="F9" i="23"/>
  <c r="F10" i="22"/>
  <c r="F11" i="21"/>
  <c r="F13" i="20"/>
  <c r="F10" i="19"/>
  <c r="F12" i="18"/>
  <c r="F10" i="17"/>
  <c r="F12" i="16"/>
  <c r="F12" i="15" l="1"/>
  <c r="F11" i="14"/>
  <c r="F10" i="13"/>
  <c r="F11" i="12"/>
  <c r="F8" i="11" l="1"/>
  <c r="F9" i="37"/>
  <c r="F10" i="10"/>
  <c r="F13" i="9"/>
  <c r="F9" i="8"/>
  <c r="F88" i="6" l="1"/>
  <c r="F86" i="6"/>
  <c r="F84" i="6"/>
  <c r="F74" i="6"/>
  <c r="F59" i="6"/>
  <c r="F57" i="6"/>
  <c r="F54" i="6"/>
  <c r="F50" i="6"/>
  <c r="F48" i="6"/>
  <c r="F46" i="6"/>
  <c r="F24" i="6"/>
  <c r="F22" i="6"/>
  <c r="F20" i="6"/>
  <c r="F16" i="6"/>
  <c r="F14" i="6"/>
  <c r="F12" i="6"/>
  <c r="F8" i="6"/>
  <c r="F93" i="5"/>
  <c r="F91" i="5"/>
  <c r="F88" i="5"/>
  <c r="F85" i="5"/>
  <c r="F83" i="5"/>
  <c r="F81" i="5"/>
  <c r="F79" i="5"/>
  <c r="F74" i="5"/>
  <c r="F67" i="5"/>
  <c r="F64" i="5"/>
  <c r="F62" i="5"/>
  <c r="F42" i="5"/>
  <c r="F39" i="5"/>
  <c r="F36" i="5"/>
  <c r="F28" i="5"/>
  <c r="F25" i="5"/>
  <c r="F22" i="5"/>
  <c r="F16" i="5"/>
  <c r="F13" i="5"/>
  <c r="F82" i="2"/>
  <c r="F75" i="2"/>
  <c r="F40" i="2"/>
  <c r="F49" i="5" l="1"/>
  <c r="F35" i="6"/>
  <c r="A52" i="3"/>
  <c r="F61" i="12"/>
  <c r="F57" i="12"/>
  <c r="F55" i="12"/>
  <c r="F116" i="12"/>
  <c r="F110" i="12"/>
  <c r="F107" i="12"/>
  <c r="F114" i="8"/>
  <c r="F112" i="8"/>
  <c r="F110" i="8"/>
  <c r="F152" i="8" l="1"/>
  <c r="F19" i="30"/>
  <c r="F17" i="30"/>
  <c r="F15" i="30"/>
  <c r="F13" i="30"/>
  <c r="F70" i="30"/>
  <c r="F68" i="30"/>
  <c r="F66" i="30"/>
  <c r="F64" i="30"/>
  <c r="F61" i="30"/>
  <c r="F79" i="29"/>
  <c r="F71" i="29"/>
  <c r="F43" i="29"/>
  <c r="F41" i="29"/>
  <c r="F23" i="29"/>
  <c r="F19" i="29"/>
  <c r="F17" i="29"/>
  <c r="F69" i="29"/>
  <c r="F67" i="29"/>
  <c r="F62" i="29"/>
  <c r="F60" i="29"/>
  <c r="F67" i="28"/>
  <c r="F44" i="28"/>
  <c r="F42" i="28"/>
  <c r="F18" i="28"/>
  <c r="F11" i="28"/>
  <c r="F57" i="28"/>
  <c r="F61" i="27"/>
  <c r="F65" i="27"/>
  <c r="F178" i="38" l="1"/>
  <c r="F174" i="38"/>
  <c r="F172" i="38"/>
  <c r="F167" i="38"/>
  <c r="F165" i="38"/>
  <c r="F163" i="38"/>
  <c r="F144" i="38"/>
  <c r="F142" i="38"/>
  <c r="F140" i="38"/>
  <c r="F138" i="38"/>
  <c r="F136" i="38"/>
  <c r="F134" i="38"/>
  <c r="F130" i="38"/>
  <c r="F125" i="38"/>
  <c r="F123" i="38"/>
  <c r="F121" i="38"/>
  <c r="F114" i="38"/>
  <c r="F111" i="38"/>
  <c r="F109" i="38"/>
  <c r="F97" i="38"/>
  <c r="F94" i="38"/>
  <c r="F89" i="38"/>
  <c r="F83" i="38" l="1"/>
  <c r="F80" i="38"/>
  <c r="F75" i="38"/>
  <c r="F73" i="38"/>
  <c r="F68" i="38"/>
  <c r="F63" i="38"/>
  <c r="F61" i="38"/>
  <c r="F59" i="38"/>
  <c r="F41" i="38"/>
  <c r="F38" i="38"/>
  <c r="F32" i="38"/>
  <c r="F30" i="38"/>
  <c r="F26" i="38"/>
  <c r="F22" i="38"/>
  <c r="F20" i="38"/>
  <c r="F18" i="38"/>
  <c r="F16" i="38"/>
  <c r="F12" i="38"/>
  <c r="F130" i="25"/>
  <c r="F128" i="25"/>
  <c r="F121" i="25"/>
  <c r="F97" i="25"/>
  <c r="F93" i="25"/>
  <c r="F88" i="25"/>
  <c r="F85" i="25"/>
  <c r="F113" i="25"/>
  <c r="F111" i="25"/>
  <c r="F77" i="25"/>
  <c r="F63" i="25"/>
  <c r="F67" i="25"/>
  <c r="F35" i="25"/>
  <c r="F49" i="38" l="1"/>
  <c r="F55" i="38" s="1"/>
  <c r="F101" i="38" s="1"/>
  <c r="F31" i="25"/>
  <c r="F28" i="25"/>
  <c r="F18" i="25"/>
  <c r="F83" i="25"/>
  <c r="F81" i="25"/>
  <c r="F79" i="25"/>
  <c r="F99" i="25"/>
  <c r="F95" i="25"/>
  <c r="F146" i="25"/>
  <c r="F144" i="25"/>
  <c r="F141" i="25"/>
  <c r="F139" i="25"/>
  <c r="F137" i="25"/>
  <c r="F117" i="25"/>
  <c r="F73" i="24"/>
  <c r="F70" i="24"/>
  <c r="F68" i="24"/>
  <c r="F66" i="24"/>
  <c r="F33" i="24"/>
  <c r="F29" i="24"/>
  <c r="F27" i="24"/>
  <c r="F25" i="24"/>
  <c r="F76" i="24"/>
  <c r="F64" i="24"/>
  <c r="F181" i="18"/>
  <c r="F178" i="18"/>
  <c r="F175" i="18"/>
  <c r="F172" i="18"/>
  <c r="F146" i="18"/>
  <c r="F141" i="18"/>
  <c r="F134" i="18"/>
  <c r="F132" i="18"/>
  <c r="F166" i="18"/>
  <c r="F164" i="18"/>
  <c r="F127" i="18"/>
  <c r="F124" i="18"/>
  <c r="F118" i="18"/>
  <c r="F115" i="18"/>
  <c r="F169" i="17"/>
  <c r="F162" i="17"/>
  <c r="F166" i="17"/>
  <c r="F143" i="17"/>
  <c r="F141" i="17"/>
  <c r="F139" i="17"/>
  <c r="F137" i="17"/>
  <c r="F128" i="17"/>
  <c r="F126" i="17"/>
  <c r="F124" i="17"/>
  <c r="F115" i="17"/>
  <c r="F113" i="17"/>
  <c r="F111" i="17"/>
  <c r="F94" i="17"/>
  <c r="F88" i="17"/>
  <c r="F85" i="17"/>
  <c r="F83" i="17"/>
  <c r="F80" i="17"/>
  <c r="F77" i="17"/>
  <c r="F69" i="17"/>
  <c r="F107" i="38" l="1"/>
  <c r="F153" i="38" s="1"/>
  <c r="F159" i="38" s="1"/>
  <c r="F205" i="38" s="1"/>
  <c r="C37" i="3" s="1"/>
  <c r="F65" i="17"/>
  <c r="F62" i="17"/>
  <c r="F41" i="17"/>
  <c r="F109" i="18" l="1"/>
  <c r="F12" i="17"/>
  <c r="F513" i="15"/>
  <c r="F456" i="15"/>
  <c r="F454" i="15"/>
  <c r="F446" i="15"/>
  <c r="F444" i="15"/>
  <c r="F439" i="15"/>
  <c r="F437" i="15"/>
  <c r="F432" i="15"/>
  <c r="F430" i="15"/>
  <c r="F425" i="15"/>
  <c r="F423" i="15"/>
  <c r="F410" i="15"/>
  <c r="F355" i="15"/>
  <c r="F351" i="15"/>
  <c r="F349" i="15"/>
  <c r="F341" i="15"/>
  <c r="F307" i="15"/>
  <c r="F305" i="15"/>
  <c r="F303" i="15"/>
  <c r="F301" i="15"/>
  <c r="F299" i="15"/>
  <c r="F297" i="15"/>
  <c r="F295" i="15"/>
  <c r="F293" i="15"/>
  <c r="F291" i="15"/>
  <c r="F289" i="15"/>
  <c r="F287" i="15"/>
  <c r="F285" i="15"/>
  <c r="F283" i="15"/>
  <c r="F254" i="15"/>
  <c r="F252" i="15"/>
  <c r="F250" i="15"/>
  <c r="F248" i="15"/>
  <c r="F246" i="15"/>
  <c r="F244" i="15"/>
  <c r="F242" i="15"/>
  <c r="F240" i="15"/>
  <c r="F238" i="15"/>
  <c r="F236" i="15"/>
  <c r="F234" i="15"/>
  <c r="F232" i="15"/>
  <c r="F230" i="15"/>
  <c r="F203" i="15"/>
  <c r="F201" i="15"/>
  <c r="F199" i="15"/>
  <c r="F197" i="15"/>
  <c r="F195" i="15"/>
  <c r="F193" i="15"/>
  <c r="F191" i="15"/>
  <c r="F189" i="15"/>
  <c r="F187" i="15"/>
  <c r="F185" i="15"/>
  <c r="F183" i="15"/>
  <c r="F181" i="15"/>
  <c r="F179" i="15"/>
  <c r="F177" i="15"/>
  <c r="F148" i="15"/>
  <c r="F146" i="15"/>
  <c r="F144" i="15"/>
  <c r="F142" i="15"/>
  <c r="F140" i="15"/>
  <c r="F138" i="15"/>
  <c r="F136" i="15"/>
  <c r="F134" i="15"/>
  <c r="F132" i="15"/>
  <c r="F130" i="15"/>
  <c r="F128" i="15"/>
  <c r="F126" i="15"/>
  <c r="F124" i="15"/>
  <c r="F90" i="15"/>
  <c r="F40" i="15"/>
  <c r="F57" i="15"/>
  <c r="F69" i="15"/>
  <c r="F118" i="15"/>
  <c r="F116" i="15"/>
  <c r="F114" i="15"/>
  <c r="F122" i="15"/>
  <c r="F120" i="15"/>
  <c r="F149" i="14"/>
  <c r="F147" i="14"/>
  <c r="F145" i="14"/>
  <c r="F143" i="14"/>
  <c r="F141" i="14"/>
  <c r="F139" i="14"/>
  <c r="F98" i="14"/>
  <c r="F92" i="14"/>
  <c r="F90" i="14"/>
  <c r="F88" i="14"/>
  <c r="F86" i="14"/>
  <c r="F47" i="14"/>
  <c r="F26" i="14"/>
  <c r="F59" i="14"/>
  <c r="F57" i="14"/>
  <c r="F115" i="14"/>
  <c r="F113" i="14"/>
  <c r="F111" i="14"/>
  <c r="F109" i="14"/>
  <c r="F169" i="14"/>
  <c r="F167" i="14"/>
  <c r="F165" i="14"/>
  <c r="F163" i="14"/>
  <c r="F161" i="14"/>
  <c r="F120" i="13"/>
  <c r="F117" i="13"/>
  <c r="F96" i="13"/>
  <c r="F94" i="13"/>
  <c r="F89" i="13"/>
  <c r="F87" i="13"/>
  <c r="F65" i="13"/>
  <c r="F14" i="13"/>
  <c r="F12" i="13"/>
  <c r="F63" i="13"/>
  <c r="F61" i="13"/>
  <c r="F128" i="13"/>
  <c r="F124" i="13"/>
  <c r="F113" i="13"/>
  <c r="F111" i="13"/>
  <c r="F90" i="12"/>
  <c r="F86" i="12"/>
  <c r="F84" i="12"/>
  <c r="F122" i="12"/>
  <c r="F119" i="12"/>
  <c r="F65" i="12"/>
  <c r="F39" i="10"/>
  <c r="F36" i="10"/>
  <c r="F33" i="10"/>
  <c r="F30" i="10"/>
  <c r="F24" i="10"/>
  <c r="F12" i="10"/>
  <c r="F54" i="10"/>
  <c r="F50" i="10"/>
  <c r="F131" i="9"/>
  <c r="F47" i="9"/>
  <c r="F97" i="9"/>
  <c r="F95" i="9"/>
  <c r="F93" i="9"/>
  <c r="F45" i="9"/>
  <c r="F43" i="9"/>
  <c r="F57" i="9"/>
  <c r="F92" i="8"/>
  <c r="F85" i="8"/>
  <c r="F71" i="36" l="1"/>
  <c r="F69" i="36"/>
  <c r="F66" i="36"/>
  <c r="F95" i="30"/>
  <c r="F90" i="30"/>
  <c r="F88" i="30"/>
  <c r="F86" i="30"/>
  <c r="F81" i="30"/>
  <c r="F79" i="30"/>
  <c r="F77" i="30"/>
  <c r="F75" i="30"/>
  <c r="F30" i="30"/>
  <c r="F27" i="30"/>
  <c r="F21" i="30"/>
  <c r="F95" i="29"/>
  <c r="F93" i="29"/>
  <c r="F91" i="29"/>
  <c r="F89" i="29"/>
  <c r="F83" i="29"/>
  <c r="F77" i="29"/>
  <c r="F39" i="29"/>
  <c r="F31" i="29"/>
  <c r="F27" i="29"/>
  <c r="F70" i="28"/>
  <c r="F64" i="28"/>
  <c r="F62" i="28"/>
  <c r="F37" i="28"/>
  <c r="F33" i="28"/>
  <c r="F29" i="28"/>
  <c r="F24" i="28"/>
  <c r="F16" i="28"/>
  <c r="F99" i="27"/>
  <c r="F95" i="27"/>
  <c r="F92" i="27"/>
  <c r="F87" i="27"/>
  <c r="F84" i="27"/>
  <c r="F79" i="27"/>
  <c r="F75" i="27"/>
  <c r="F72" i="27"/>
  <c r="F70" i="27"/>
  <c r="F67" i="27"/>
  <c r="F42" i="27"/>
  <c r="F40" i="27"/>
  <c r="F35" i="27"/>
  <c r="F31" i="27"/>
  <c r="F27" i="27"/>
  <c r="F25" i="27"/>
  <c r="F14" i="27"/>
  <c r="F106" i="26"/>
  <c r="F102" i="26"/>
  <c r="F100" i="26"/>
  <c r="F96" i="26"/>
  <c r="F47" i="26"/>
  <c r="F44" i="26"/>
  <c r="F41" i="26"/>
  <c r="F38" i="26"/>
  <c r="F35" i="26"/>
  <c r="F32" i="26"/>
  <c r="F29" i="26"/>
  <c r="F26" i="26"/>
  <c r="F23" i="26"/>
  <c r="F20" i="26"/>
  <c r="F17" i="26"/>
  <c r="F14" i="26"/>
  <c r="F49" i="25"/>
  <c r="F55" i="25" s="1"/>
  <c r="F101" i="25" s="1"/>
  <c r="F46" i="24"/>
  <c r="F39" i="24"/>
  <c r="F36" i="24"/>
  <c r="F23" i="24"/>
  <c r="F13" i="24"/>
  <c r="F21" i="23"/>
  <c r="F14" i="23"/>
  <c r="F11" i="23"/>
  <c r="F32" i="22"/>
  <c r="F29" i="22"/>
  <c r="F26" i="22"/>
  <c r="F24" i="22"/>
  <c r="F22" i="22"/>
  <c r="F20" i="22"/>
  <c r="F14" i="22"/>
  <c r="F12" i="22"/>
  <c r="F18" i="21"/>
  <c r="F13" i="21"/>
  <c r="F45" i="20"/>
  <c r="F40" i="20"/>
  <c r="F33" i="20"/>
  <c r="F30" i="20"/>
  <c r="F27" i="20"/>
  <c r="F19" i="20"/>
  <c r="F16" i="20"/>
  <c r="F79" i="19"/>
  <c r="F77" i="19"/>
  <c r="F71" i="19"/>
  <c r="F66" i="19"/>
  <c r="F63" i="19"/>
  <c r="F58" i="19"/>
  <c r="F46" i="19"/>
  <c r="F37" i="19"/>
  <c r="F32" i="19"/>
  <c r="F29" i="19"/>
  <c r="F24" i="19"/>
  <c r="F21" i="19"/>
  <c r="F12" i="19"/>
  <c r="F98" i="18"/>
  <c r="F96" i="18"/>
  <c r="F94" i="18"/>
  <c r="F87" i="18"/>
  <c r="F85" i="18"/>
  <c r="F83" i="18"/>
  <c r="F81" i="18"/>
  <c r="F76" i="18"/>
  <c r="F74" i="18"/>
  <c r="F68" i="18"/>
  <c r="F66" i="18"/>
  <c r="F64" i="18"/>
  <c r="F62" i="18"/>
  <c r="F60" i="18"/>
  <c r="F41" i="18"/>
  <c r="F39" i="18"/>
  <c r="F37" i="18"/>
  <c r="F35" i="18"/>
  <c r="F33" i="18"/>
  <c r="F31" i="18"/>
  <c r="F29" i="18"/>
  <c r="F27" i="18"/>
  <c r="F25" i="18"/>
  <c r="F18" i="18"/>
  <c r="F14" i="18"/>
  <c r="F35" i="17"/>
  <c r="F31" i="17"/>
  <c r="F28" i="17"/>
  <c r="F25" i="17"/>
  <c r="F22" i="17"/>
  <c r="F19" i="17"/>
  <c r="F64" i="16"/>
  <c r="F59" i="16"/>
  <c r="F48" i="16"/>
  <c r="F45" i="16"/>
  <c r="F42" i="16"/>
  <c r="F35" i="16"/>
  <c r="F32" i="16"/>
  <c r="F14" i="16"/>
  <c r="F551" i="15"/>
  <c r="F548" i="15"/>
  <c r="F545" i="15"/>
  <c r="F540" i="15"/>
  <c r="F536" i="15"/>
  <c r="F533" i="15"/>
  <c r="F529" i="15"/>
  <c r="F507" i="15"/>
  <c r="F505" i="15"/>
  <c r="F497" i="15"/>
  <c r="F494" i="15"/>
  <c r="F491" i="15"/>
  <c r="F484" i="15"/>
  <c r="F482" i="15"/>
  <c r="F475" i="15"/>
  <c r="F382" i="15"/>
  <c r="F375" i="15"/>
  <c r="F373" i="15"/>
  <c r="F371" i="15"/>
  <c r="F330" i="15"/>
  <c r="F281" i="15"/>
  <c r="F279" i="15"/>
  <c r="F277" i="15"/>
  <c r="F275" i="15"/>
  <c r="F273" i="15"/>
  <c r="F271" i="15"/>
  <c r="F269" i="15"/>
  <c r="F267" i="15"/>
  <c r="F265" i="15"/>
  <c r="F228" i="15"/>
  <c r="F226" i="15"/>
  <c r="F224" i="15"/>
  <c r="F222" i="15"/>
  <c r="F220" i="15"/>
  <c r="F215" i="15"/>
  <c r="F213" i="15"/>
  <c r="F175" i="15"/>
  <c r="F173" i="15"/>
  <c r="F171" i="15"/>
  <c r="F169" i="15"/>
  <c r="F167" i="15"/>
  <c r="F165" i="15"/>
  <c r="F163" i="15"/>
  <c r="F161" i="15"/>
  <c r="F88" i="15"/>
  <c r="F86" i="15"/>
  <c r="F84" i="15"/>
  <c r="F82" i="15"/>
  <c r="F80" i="15"/>
  <c r="F78" i="15"/>
  <c r="F76" i="15"/>
  <c r="F74" i="15"/>
  <c r="F67" i="15"/>
  <c r="F65" i="15"/>
  <c r="F63" i="15"/>
  <c r="F61" i="15"/>
  <c r="F59" i="15"/>
  <c r="F38" i="15"/>
  <c r="F36" i="15"/>
  <c r="F32" i="15"/>
  <c r="F28" i="15"/>
  <c r="F24" i="15"/>
  <c r="F16" i="15"/>
  <c r="F14" i="15"/>
  <c r="F188" i="14"/>
  <c r="F184" i="14"/>
  <c r="F180" i="14"/>
  <c r="F175" i="14"/>
  <c r="F173" i="14"/>
  <c r="F171" i="14"/>
  <c r="F133" i="14"/>
  <c r="F131" i="14"/>
  <c r="F129" i="14"/>
  <c r="F127" i="14"/>
  <c r="F125" i="14"/>
  <c r="F123" i="14"/>
  <c r="F121" i="14"/>
  <c r="F119" i="14"/>
  <c r="F117" i="14"/>
  <c r="F84" i="14"/>
  <c r="F82" i="14"/>
  <c r="F80" i="14"/>
  <c r="F78" i="14"/>
  <c r="F75" i="14"/>
  <c r="F73" i="14"/>
  <c r="F71" i="14"/>
  <c r="F69" i="14"/>
  <c r="F67" i="14"/>
  <c r="F65" i="14"/>
  <c r="F39" i="14"/>
  <c r="F36" i="14"/>
  <c r="F33" i="14"/>
  <c r="F30" i="14"/>
  <c r="F21" i="14"/>
  <c r="F19" i="14"/>
  <c r="F17" i="14"/>
  <c r="F15" i="14"/>
  <c r="F82" i="13"/>
  <c r="F80" i="13"/>
  <c r="F73" i="13"/>
  <c r="F71" i="13"/>
  <c r="F42" i="13"/>
  <c r="F39" i="13"/>
  <c r="F37" i="13"/>
  <c r="F35" i="13"/>
  <c r="F33" i="13"/>
  <c r="F31" i="13"/>
  <c r="F26" i="13"/>
  <c r="F24" i="13"/>
  <c r="F22" i="13"/>
  <c r="F20" i="13"/>
  <c r="F78" i="12"/>
  <c r="F75" i="12"/>
  <c r="F70" i="12"/>
  <c r="F33" i="12"/>
  <c r="F31" i="12"/>
  <c r="F29" i="12"/>
  <c r="F27" i="12"/>
  <c r="F25" i="12"/>
  <c r="F19" i="12"/>
  <c r="F17" i="12"/>
  <c r="F15" i="12"/>
  <c r="F13" i="12"/>
  <c r="F10" i="11"/>
  <c r="F49" i="11" s="1"/>
  <c r="C18" i="3" s="1"/>
  <c r="F111" i="37"/>
  <c r="F109" i="37"/>
  <c r="F90" i="37"/>
  <c r="F88" i="37"/>
  <c r="F83" i="37"/>
  <c r="F81" i="37"/>
  <c r="F77" i="37"/>
  <c r="F74" i="37"/>
  <c r="F71" i="37"/>
  <c r="F68" i="37"/>
  <c r="F65" i="37"/>
  <c r="F62" i="37"/>
  <c r="F59" i="37"/>
  <c r="F47" i="37"/>
  <c r="F45" i="37"/>
  <c r="F43" i="37"/>
  <c r="F41" i="37"/>
  <c r="F38" i="37"/>
  <c r="F35" i="37"/>
  <c r="F32" i="37"/>
  <c r="F30" i="37"/>
  <c r="F19" i="37"/>
  <c r="F13" i="37"/>
  <c r="F23" i="37" s="1"/>
  <c r="F11" i="37"/>
  <c r="F21" i="37" s="1"/>
  <c r="F18" i="10"/>
  <c r="F16" i="10"/>
  <c r="F127" i="9"/>
  <c r="F125" i="9"/>
  <c r="F121" i="9"/>
  <c r="F118" i="9"/>
  <c r="F115" i="9"/>
  <c r="F113" i="9"/>
  <c r="F87" i="9"/>
  <c r="F85" i="9"/>
  <c r="F83" i="9"/>
  <c r="F81" i="9"/>
  <c r="F79" i="9"/>
  <c r="F77" i="9"/>
  <c r="F70" i="9"/>
  <c r="F68" i="9"/>
  <c r="F66" i="9"/>
  <c r="F61" i="9"/>
  <c r="F59" i="9"/>
  <c r="F38" i="9"/>
  <c r="F36" i="9"/>
  <c r="F34" i="9"/>
  <c r="F32" i="9"/>
  <c r="F30" i="9"/>
  <c r="F28" i="9"/>
  <c r="F21" i="9"/>
  <c r="F18" i="9"/>
  <c r="F80" i="8"/>
  <c r="F76" i="8"/>
  <c r="F73" i="8"/>
  <c r="F71" i="8"/>
  <c r="F66" i="8"/>
  <c r="F64" i="8"/>
  <c r="F62" i="8"/>
  <c r="F57" i="8"/>
  <c r="F47" i="8"/>
  <c r="F45" i="8"/>
  <c r="F43" i="8"/>
  <c r="F41" i="8"/>
  <c r="F36" i="8"/>
  <c r="F32" i="8"/>
  <c r="F26" i="8"/>
  <c r="F20" i="8"/>
  <c r="F18" i="8"/>
  <c r="F11" i="8"/>
  <c r="F49" i="7"/>
  <c r="C11" i="3" s="1"/>
  <c r="F55" i="5"/>
  <c r="F101" i="5" s="1"/>
  <c r="F50" i="4"/>
  <c r="C6" i="3" s="1"/>
  <c r="F55" i="36" l="1"/>
  <c r="C9" i="3"/>
  <c r="F49" i="28"/>
  <c r="F55" i="28" s="1"/>
  <c r="F101" i="28" s="1"/>
  <c r="C40" i="3" s="1"/>
  <c r="F49" i="21"/>
  <c r="C32" i="3" s="1"/>
  <c r="F48" i="22"/>
  <c r="C33" i="3" s="1"/>
  <c r="F42" i="10"/>
  <c r="F48" i="10" s="1"/>
  <c r="F94" i="10" s="1"/>
  <c r="C14" i="3" s="1"/>
  <c r="F54" i="24"/>
  <c r="F60" i="24" s="1"/>
  <c r="F106" i="24" s="1"/>
  <c r="C35" i="3" s="1"/>
  <c r="F49" i="23"/>
  <c r="C34" i="3" s="1"/>
  <c r="F84" i="26"/>
  <c r="F90" i="26" s="1"/>
  <c r="F136" i="26" s="1"/>
  <c r="C38" i="3" s="1"/>
  <c r="F49" i="20"/>
  <c r="C31" i="3" s="1"/>
  <c r="F48" i="2"/>
  <c r="F54" i="2" s="1"/>
  <c r="F49" i="30"/>
  <c r="F55" i="30" s="1"/>
  <c r="F101" i="30" s="1"/>
  <c r="C42" i="3" s="1"/>
  <c r="F49" i="29"/>
  <c r="F55" i="29" s="1"/>
  <c r="F101" i="29" s="1"/>
  <c r="C41" i="3" s="1"/>
  <c r="F49" i="27"/>
  <c r="F55" i="27" s="1"/>
  <c r="F101" i="27" s="1"/>
  <c r="C39" i="3" s="1"/>
  <c r="F49" i="18"/>
  <c r="F55" i="18" s="1"/>
  <c r="F101" i="18" s="1"/>
  <c r="F107" i="18" s="1"/>
  <c r="F153" i="18" s="1"/>
  <c r="F49" i="17"/>
  <c r="F55" i="17" s="1"/>
  <c r="F49" i="19"/>
  <c r="F55" i="19" s="1"/>
  <c r="F101" i="19" s="1"/>
  <c r="F50" i="16"/>
  <c r="F56" i="16" s="1"/>
  <c r="F102" i="16" s="1"/>
  <c r="C25" i="3" s="1"/>
  <c r="F49" i="15"/>
  <c r="F49" i="14"/>
  <c r="F55" i="14" s="1"/>
  <c r="F101" i="14" s="1"/>
  <c r="F107" i="14" s="1"/>
  <c r="F153" i="14" s="1"/>
  <c r="F159" i="14" s="1"/>
  <c r="F205" i="14" s="1"/>
  <c r="C23" i="3" s="1"/>
  <c r="F49" i="13"/>
  <c r="F55" i="13" s="1"/>
  <c r="F101" i="13" s="1"/>
  <c r="F44" i="12"/>
  <c r="F50" i="12" s="1"/>
  <c r="F96" i="12" s="1"/>
  <c r="F49" i="37"/>
  <c r="F55" i="37" s="1"/>
  <c r="F49" i="9"/>
  <c r="F55" i="9" s="1"/>
  <c r="F101" i="9" s="1"/>
  <c r="F107" i="9" s="1"/>
  <c r="F153" i="9" s="1"/>
  <c r="C13" i="3" s="1"/>
  <c r="F49" i="8"/>
  <c r="F55" i="8" s="1"/>
  <c r="F41" i="6"/>
  <c r="F61" i="36" l="1"/>
  <c r="F107" i="36" s="1"/>
  <c r="C45" i="3"/>
  <c r="C5" i="3"/>
  <c r="F99" i="37"/>
  <c r="F105" i="37" s="1"/>
  <c r="F138" i="37" s="1"/>
  <c r="C15" i="3" s="1"/>
  <c r="F101" i="17"/>
  <c r="F107" i="17" s="1"/>
  <c r="F101" i="8"/>
  <c r="F106" i="8" s="1"/>
  <c r="C12" i="3" s="1"/>
  <c r="F107" i="25"/>
  <c r="F153" i="25" s="1"/>
  <c r="C36" i="3" s="1"/>
  <c r="F159" i="18"/>
  <c r="F205" i="18" s="1"/>
  <c r="C27" i="3" s="1"/>
  <c r="F55" i="15"/>
  <c r="F101" i="15" s="1"/>
  <c r="F159" i="15" s="1"/>
  <c r="F205" i="15" s="1"/>
  <c r="F211" i="15" s="1"/>
  <c r="F257" i="15" s="1"/>
  <c r="F263" i="15" s="1"/>
  <c r="F309" i="15" s="1"/>
  <c r="F315" i="15" s="1"/>
  <c r="F361" i="15" s="1"/>
  <c r="F367" i="15" s="1"/>
  <c r="F413" i="15" s="1"/>
  <c r="F107" i="15"/>
  <c r="F153" i="15" s="1"/>
  <c r="F107" i="13"/>
  <c r="F153" i="13" s="1"/>
  <c r="C20" i="3" s="1"/>
  <c r="F102" i="12"/>
  <c r="F65" i="6"/>
  <c r="F71" i="6" s="1"/>
  <c r="F117" i="6" s="1"/>
  <c r="C10" i="3" s="1"/>
  <c r="F148" i="12" l="1"/>
  <c r="C19" i="3" s="1"/>
  <c r="F153" i="17"/>
  <c r="F159" i="17" s="1"/>
  <c r="F205" i="17" s="1"/>
  <c r="C26" i="3" s="1"/>
  <c r="F419" i="15"/>
  <c r="F465" i="15" s="1"/>
  <c r="F471" i="15" s="1"/>
  <c r="F517" i="15" l="1"/>
  <c r="F523" i="15" s="1"/>
  <c r="F569" i="15" s="1"/>
  <c r="C24" i="3" s="1"/>
  <c r="C47" i="3" s="1"/>
  <c r="C50" i="3" l="1"/>
  <c r="C51" i="3" l="1"/>
  <c r="C52" i="3" l="1"/>
  <c r="C54"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JJ Wessels Pr Eng</author>
  </authors>
  <commentList>
    <comment ref="A17" authorId="0" shapeId="0" xr:uid="{00000000-0006-0000-0500-000001000000}">
      <text>
        <r>
          <rPr>
            <b/>
            <sz val="9"/>
            <color indexed="81"/>
            <rFont val="Tahoma"/>
            <family val="2"/>
          </rPr>
          <t>JJ Wessels Pr Eng:</t>
        </r>
        <r>
          <rPr>
            <sz val="9"/>
            <color indexed="81"/>
            <rFont val="Tahoma"/>
            <family val="2"/>
          </rPr>
          <t xml:space="preserve">
Possible LI pay item</t>
        </r>
      </text>
    </comment>
    <comment ref="E75" authorId="0" shapeId="0" xr:uid="{00000000-0006-0000-0500-000002000000}">
      <text>
        <r>
          <rPr>
            <b/>
            <sz val="9"/>
            <color indexed="81"/>
            <rFont val="Tahoma"/>
            <family val="2"/>
          </rPr>
          <t>JJ Wessels Pr Eng:</t>
        </r>
        <r>
          <rPr>
            <sz val="9"/>
            <color indexed="81"/>
            <rFont val="Tahoma"/>
            <family val="2"/>
          </rPr>
          <t xml:space="preserve">
Remember to update this value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JJ Wessels Pr Eng</author>
  </authors>
  <commentList>
    <comment ref="A11" authorId="0" shapeId="0" xr:uid="{00000000-0006-0000-0600-000001000000}">
      <text>
        <r>
          <rPr>
            <b/>
            <sz val="9"/>
            <color indexed="81"/>
            <rFont val="Tahoma"/>
            <family val="2"/>
          </rPr>
          <t>JJ Wessels Pr Eng:</t>
        </r>
        <r>
          <rPr>
            <sz val="9"/>
            <color indexed="81"/>
            <rFont val="Tahoma"/>
            <family val="2"/>
          </rPr>
          <t xml:space="preserve">
Possible LI pay item</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JJ Wessels Pr Eng</author>
  </authors>
  <commentList>
    <comment ref="A11" authorId="0" shapeId="0" xr:uid="{00000000-0006-0000-0700-000001000000}">
      <text>
        <r>
          <rPr>
            <b/>
            <sz val="9"/>
            <color indexed="81"/>
            <rFont val="Tahoma"/>
            <family val="2"/>
          </rPr>
          <t>JJ Wessels Pr Eng:</t>
        </r>
        <r>
          <rPr>
            <sz val="9"/>
            <color indexed="81"/>
            <rFont val="Tahoma"/>
            <family val="2"/>
          </rPr>
          <t xml:space="preserve">
Possible LI pay item</t>
        </r>
      </text>
    </comment>
    <comment ref="A16" authorId="0" shapeId="0" xr:uid="{00000000-0006-0000-0700-000002000000}">
      <text>
        <r>
          <rPr>
            <b/>
            <sz val="9"/>
            <color indexed="81"/>
            <rFont val="Tahoma"/>
            <family val="2"/>
          </rPr>
          <t>JJ Wessels Pr Eng:</t>
        </r>
        <r>
          <rPr>
            <sz val="9"/>
            <color indexed="81"/>
            <rFont val="Tahoma"/>
            <family val="2"/>
          </rPr>
          <t xml:space="preserve">
Possible LI pay item</t>
        </r>
      </text>
    </comment>
    <comment ref="A22" authorId="0" shapeId="0" xr:uid="{00000000-0006-0000-0700-000003000000}">
      <text>
        <r>
          <rPr>
            <b/>
            <sz val="9"/>
            <color indexed="81"/>
            <rFont val="Tahoma"/>
            <family val="2"/>
          </rPr>
          <t>JJ Wessels Pr Eng:</t>
        </r>
        <r>
          <rPr>
            <sz val="9"/>
            <color indexed="81"/>
            <rFont val="Tahoma"/>
            <family val="2"/>
          </rPr>
          <t xml:space="preserve">
Possible LI pay item</t>
        </r>
      </text>
    </comment>
    <comment ref="A36" authorId="0" shapeId="0" xr:uid="{00000000-0006-0000-0700-000004000000}">
      <text>
        <r>
          <rPr>
            <b/>
            <sz val="9"/>
            <color indexed="81"/>
            <rFont val="Tahoma"/>
            <family val="2"/>
          </rPr>
          <t>JJ Wessels Pr Eng:</t>
        </r>
        <r>
          <rPr>
            <sz val="9"/>
            <color indexed="81"/>
            <rFont val="Tahoma"/>
            <family val="2"/>
          </rPr>
          <t xml:space="preserve">
Possible LI pay item</t>
        </r>
      </text>
    </comment>
    <comment ref="A62" authorId="0" shapeId="0" xr:uid="{00000000-0006-0000-0700-000005000000}">
      <text>
        <r>
          <rPr>
            <b/>
            <sz val="9"/>
            <color indexed="81"/>
            <rFont val="Tahoma"/>
            <family val="2"/>
          </rPr>
          <t>JJ Wessels Pr Eng:</t>
        </r>
        <r>
          <rPr>
            <sz val="9"/>
            <color indexed="81"/>
            <rFont val="Tahoma"/>
            <family val="2"/>
          </rPr>
          <t xml:space="preserve">
Possible LI pay item</t>
        </r>
      </text>
    </comment>
    <comment ref="A67" authorId="0" shapeId="0" xr:uid="{00000000-0006-0000-0700-000006000000}">
      <text>
        <r>
          <rPr>
            <b/>
            <sz val="9"/>
            <color indexed="81"/>
            <rFont val="Tahoma"/>
            <family val="2"/>
          </rPr>
          <t>JJ Wessels Pr Eng:</t>
        </r>
        <r>
          <rPr>
            <sz val="9"/>
            <color indexed="81"/>
            <rFont val="Tahoma"/>
            <family val="2"/>
          </rPr>
          <t xml:space="preserve">
Possible LI pay item</t>
        </r>
      </text>
    </comment>
    <comment ref="A79" authorId="0" shapeId="0" xr:uid="{00000000-0006-0000-0700-000007000000}">
      <text>
        <r>
          <rPr>
            <b/>
            <sz val="9"/>
            <color indexed="81"/>
            <rFont val="Tahoma"/>
            <family val="2"/>
          </rPr>
          <t>JJ Wessels Pr Eng:</t>
        </r>
        <r>
          <rPr>
            <sz val="9"/>
            <color indexed="81"/>
            <rFont val="Tahoma"/>
            <family val="2"/>
          </rPr>
          <t xml:space="preserve">
Possible LI pay item</t>
        </r>
      </text>
    </comment>
    <comment ref="A81" authorId="0" shapeId="0" xr:uid="{00000000-0006-0000-0700-000008000000}">
      <text>
        <r>
          <rPr>
            <b/>
            <sz val="9"/>
            <color indexed="81"/>
            <rFont val="Tahoma"/>
            <family val="2"/>
          </rPr>
          <t>JJ Wessels Pr Eng:</t>
        </r>
        <r>
          <rPr>
            <sz val="9"/>
            <color indexed="81"/>
            <rFont val="Tahoma"/>
            <family val="2"/>
          </rPr>
          <t xml:space="preserve">
Possible LI pay item</t>
        </r>
      </text>
    </comment>
    <comment ref="A90" authorId="0" shapeId="0" xr:uid="{00000000-0006-0000-0700-000009000000}">
      <text>
        <r>
          <rPr>
            <b/>
            <sz val="9"/>
            <color indexed="81"/>
            <rFont val="Tahoma"/>
            <family val="2"/>
          </rPr>
          <t>JJ Wessels Pr Eng:</t>
        </r>
        <r>
          <rPr>
            <sz val="9"/>
            <color indexed="81"/>
            <rFont val="Tahoma"/>
            <family val="2"/>
          </rPr>
          <t xml:space="preserve">
Rememember to define this B pay item in the project specifications
Possible LI pay item</t>
        </r>
      </text>
    </comment>
    <comment ref="A93" authorId="0" shapeId="0" xr:uid="{00000000-0006-0000-0700-00000A000000}">
      <text>
        <r>
          <rPr>
            <b/>
            <sz val="9"/>
            <color indexed="81"/>
            <rFont val="Tahoma"/>
            <family val="2"/>
          </rPr>
          <t>JJ Wessels Pr Eng:</t>
        </r>
        <r>
          <rPr>
            <sz val="9"/>
            <color indexed="81"/>
            <rFont val="Tahoma"/>
            <family val="2"/>
          </rPr>
          <t xml:space="preserve">
Rememember to define this B pay item in the project specifications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JJ Wessels Pr Eng</author>
  </authors>
  <commentList>
    <comment ref="A46" authorId="0" shapeId="0" xr:uid="{00000000-0006-0000-0800-000003000000}">
      <text>
        <r>
          <rPr>
            <b/>
            <sz val="9"/>
            <color indexed="81"/>
            <rFont val="Tahoma"/>
            <family val="2"/>
          </rPr>
          <t>JJ Wessels Pr Eng:</t>
        </r>
        <r>
          <rPr>
            <sz val="9"/>
            <color indexed="81"/>
            <rFont val="Tahoma"/>
            <family val="2"/>
          </rPr>
          <t xml:space="preserve">
Possible LI pay item</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JJ Wessels Pr Eng</author>
  </authors>
  <commentList>
    <comment ref="B9" authorId="0" shapeId="0" xr:uid="{00000000-0006-0000-0900-000001000000}">
      <text>
        <r>
          <rPr>
            <b/>
            <sz val="9"/>
            <color indexed="81"/>
            <rFont val="Tahoma"/>
            <family val="2"/>
          </rPr>
          <t>JJ Wessels Pr Eng:</t>
        </r>
        <r>
          <rPr>
            <sz val="9"/>
            <color indexed="81"/>
            <rFont val="Tahoma"/>
            <family val="2"/>
          </rPr>
          <t xml:space="preserve">
Site boundaries must clearly be shown on the drawings. Drawing reference can also be included here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JJ Wessels Pr Eng</author>
  </authors>
  <commentList>
    <comment ref="A11" authorId="0" shapeId="0" xr:uid="{00000000-0006-0000-0A00-000001000000}">
      <text>
        <r>
          <rPr>
            <b/>
            <sz val="9"/>
            <color indexed="81"/>
            <rFont val="Tahoma"/>
            <family val="2"/>
          </rPr>
          <t>JJ Wessels Pr Eng:</t>
        </r>
        <r>
          <rPr>
            <sz val="9"/>
            <color indexed="81"/>
            <rFont val="Tahoma"/>
            <family val="2"/>
          </rPr>
          <t xml:space="preserve">
Possible LI pay item</t>
        </r>
      </text>
    </comment>
    <comment ref="A62" authorId="0" shapeId="0" xr:uid="{00000000-0006-0000-0A00-000002000000}">
      <text>
        <r>
          <rPr>
            <b/>
            <sz val="9"/>
            <color indexed="81"/>
            <rFont val="Tahoma"/>
            <family val="2"/>
          </rPr>
          <t>JJ Wessels Pr Eng:</t>
        </r>
        <r>
          <rPr>
            <sz val="9"/>
            <color indexed="81"/>
            <rFont val="Tahoma"/>
            <family val="2"/>
          </rPr>
          <t xml:space="preserve">
Possible LI pay item</t>
        </r>
      </text>
    </comment>
    <comment ref="A64" authorId="0" shapeId="0" xr:uid="{00000000-0006-0000-0A00-000003000000}">
      <text>
        <r>
          <rPr>
            <b/>
            <sz val="9"/>
            <color indexed="81"/>
            <rFont val="Tahoma"/>
            <family val="2"/>
          </rPr>
          <t>JJ Wessels Pr Eng:</t>
        </r>
        <r>
          <rPr>
            <sz val="9"/>
            <color indexed="81"/>
            <rFont val="Tahoma"/>
            <family val="2"/>
          </rPr>
          <t xml:space="preserve">
Possible LI pay item</t>
        </r>
      </text>
    </comment>
    <comment ref="A66" authorId="0" shapeId="0" xr:uid="{00000000-0006-0000-0A00-000004000000}">
      <text>
        <r>
          <rPr>
            <b/>
            <sz val="9"/>
            <color indexed="81"/>
            <rFont val="Tahoma"/>
            <family val="2"/>
          </rPr>
          <t>JJ Wessels Pr Eng:</t>
        </r>
        <r>
          <rPr>
            <sz val="9"/>
            <color indexed="81"/>
            <rFont val="Tahoma"/>
            <family val="2"/>
          </rPr>
          <t xml:space="preserve">
Possible LI pay item</t>
        </r>
      </text>
    </comment>
    <comment ref="A110" authorId="0" shapeId="0" xr:uid="{00000000-0006-0000-0A00-000005000000}">
      <text>
        <r>
          <rPr>
            <b/>
            <sz val="9"/>
            <color indexed="81"/>
            <rFont val="Tahoma"/>
            <family val="2"/>
          </rPr>
          <t>JJ Wessels Pr Eng:</t>
        </r>
        <r>
          <rPr>
            <sz val="9"/>
            <color indexed="81"/>
            <rFont val="Tahoma"/>
            <family val="2"/>
          </rPr>
          <t xml:space="preserve">
Possible LI pay item</t>
        </r>
      </text>
    </comment>
    <comment ref="A112" authorId="0" shapeId="0" xr:uid="{00000000-0006-0000-0A00-000006000000}">
      <text>
        <r>
          <rPr>
            <b/>
            <sz val="9"/>
            <color indexed="81"/>
            <rFont val="Tahoma"/>
            <family val="2"/>
          </rPr>
          <t>JJ Wessels Pr Eng:</t>
        </r>
        <r>
          <rPr>
            <sz val="9"/>
            <color indexed="81"/>
            <rFont val="Tahoma"/>
            <family val="2"/>
          </rPr>
          <t xml:space="preserve">
Possible LI pay item</t>
        </r>
      </text>
    </comment>
    <comment ref="A114" authorId="0" shapeId="0" xr:uid="{00000000-0006-0000-0A00-000007000000}">
      <text>
        <r>
          <rPr>
            <b/>
            <sz val="9"/>
            <color indexed="81"/>
            <rFont val="Tahoma"/>
            <family val="2"/>
          </rPr>
          <t>JJ Wessels Pr Eng:</t>
        </r>
        <r>
          <rPr>
            <sz val="9"/>
            <color indexed="81"/>
            <rFont val="Tahoma"/>
            <family val="2"/>
          </rPr>
          <t xml:space="preserve">
Possible LI pay item</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JJ Wessels Pr Eng</author>
  </authors>
  <commentList>
    <comment ref="A10" authorId="0" shapeId="0" xr:uid="{00000000-0006-0000-0B00-000001000000}">
      <text>
        <r>
          <rPr>
            <b/>
            <sz val="9"/>
            <color indexed="81"/>
            <rFont val="Tahoma"/>
            <family val="2"/>
          </rPr>
          <t>JJ Wessels Pr Eng:</t>
        </r>
        <r>
          <rPr>
            <sz val="9"/>
            <color indexed="81"/>
            <rFont val="Tahoma"/>
            <family val="2"/>
          </rPr>
          <t xml:space="preserve">
Possible LI pay item</t>
        </r>
      </text>
    </comment>
    <comment ref="A17" authorId="0" shapeId="0" xr:uid="{00000000-0006-0000-0B00-000002000000}">
      <text>
        <r>
          <rPr>
            <b/>
            <sz val="9"/>
            <color indexed="81"/>
            <rFont val="Tahoma"/>
            <family val="2"/>
          </rPr>
          <t>JJ Wessels Pr Eng:</t>
        </r>
        <r>
          <rPr>
            <sz val="9"/>
            <color indexed="81"/>
            <rFont val="Tahoma"/>
            <family val="2"/>
          </rPr>
          <t xml:space="preserve">
Possible LI pay item</t>
        </r>
      </text>
    </comment>
    <comment ref="A20" authorId="0" shapeId="0" xr:uid="{00000000-0006-0000-0B00-000003000000}">
      <text>
        <r>
          <rPr>
            <b/>
            <sz val="9"/>
            <color indexed="81"/>
            <rFont val="Tahoma"/>
            <family val="2"/>
          </rPr>
          <t>JJ Wessels Pr Eng:</t>
        </r>
        <r>
          <rPr>
            <sz val="9"/>
            <color indexed="81"/>
            <rFont val="Tahoma"/>
            <family val="2"/>
          </rPr>
          <t xml:space="preserve">
Possible LI pay item</t>
        </r>
      </text>
    </comment>
    <comment ref="A28" authorId="0" shapeId="0" xr:uid="{00000000-0006-0000-0B00-000004000000}">
      <text>
        <r>
          <rPr>
            <b/>
            <sz val="9"/>
            <color indexed="81"/>
            <rFont val="Tahoma"/>
            <family val="2"/>
          </rPr>
          <t>JJ Wessels Pr Eng:</t>
        </r>
        <r>
          <rPr>
            <sz val="9"/>
            <color indexed="81"/>
            <rFont val="Tahoma"/>
            <family val="2"/>
          </rPr>
          <t xml:space="preserve">
Possible LI pay item</t>
        </r>
      </text>
    </comment>
    <comment ref="A30" authorId="0" shapeId="0" xr:uid="{00000000-0006-0000-0B00-000005000000}">
      <text>
        <r>
          <rPr>
            <b/>
            <sz val="9"/>
            <color indexed="81"/>
            <rFont val="Tahoma"/>
            <family val="2"/>
          </rPr>
          <t>JJ Wessels Pr Eng:</t>
        </r>
        <r>
          <rPr>
            <sz val="9"/>
            <color indexed="81"/>
            <rFont val="Tahoma"/>
            <family val="2"/>
          </rPr>
          <t xml:space="preserve">
Possible LI pay item</t>
        </r>
      </text>
    </comment>
    <comment ref="A32" authorId="0" shapeId="0" xr:uid="{00000000-0006-0000-0B00-000006000000}">
      <text>
        <r>
          <rPr>
            <b/>
            <sz val="9"/>
            <color indexed="81"/>
            <rFont val="Tahoma"/>
            <family val="2"/>
          </rPr>
          <t>JJ Wessels Pr Eng:</t>
        </r>
        <r>
          <rPr>
            <sz val="9"/>
            <color indexed="81"/>
            <rFont val="Tahoma"/>
            <family val="2"/>
          </rPr>
          <t xml:space="preserve">
Possible LI pay item</t>
        </r>
      </text>
    </comment>
    <comment ref="A34" authorId="0" shapeId="0" xr:uid="{00000000-0006-0000-0B00-000007000000}">
      <text>
        <r>
          <rPr>
            <b/>
            <sz val="9"/>
            <color indexed="81"/>
            <rFont val="Tahoma"/>
            <family val="2"/>
          </rPr>
          <t>JJ Wessels Pr Eng:</t>
        </r>
        <r>
          <rPr>
            <sz val="9"/>
            <color indexed="81"/>
            <rFont val="Tahoma"/>
            <family val="2"/>
          </rPr>
          <t xml:space="preserve">
Possible LI pay item</t>
        </r>
      </text>
    </comment>
    <comment ref="A36" authorId="0" shapeId="0" xr:uid="{00000000-0006-0000-0B00-000008000000}">
      <text>
        <r>
          <rPr>
            <b/>
            <sz val="9"/>
            <color indexed="81"/>
            <rFont val="Tahoma"/>
            <family val="2"/>
          </rPr>
          <t>JJ Wessels Pr Eng:</t>
        </r>
        <r>
          <rPr>
            <sz val="9"/>
            <color indexed="81"/>
            <rFont val="Tahoma"/>
            <family val="2"/>
          </rPr>
          <t xml:space="preserve">
Possible LI pay item</t>
        </r>
      </text>
    </comment>
    <comment ref="A38" authorId="0" shapeId="0" xr:uid="{00000000-0006-0000-0B00-000009000000}">
      <text>
        <r>
          <rPr>
            <b/>
            <sz val="9"/>
            <color indexed="81"/>
            <rFont val="Tahoma"/>
            <family val="2"/>
          </rPr>
          <t>JJ Wessels Pr Eng:</t>
        </r>
        <r>
          <rPr>
            <sz val="9"/>
            <color indexed="81"/>
            <rFont val="Tahoma"/>
            <family val="2"/>
          </rPr>
          <t xml:space="preserve">
Possible LI pay item</t>
        </r>
      </text>
    </comment>
    <comment ref="A43" authorId="0" shapeId="0" xr:uid="{00000000-0006-0000-0B00-00000A000000}">
      <text>
        <r>
          <rPr>
            <b/>
            <sz val="9"/>
            <color indexed="81"/>
            <rFont val="Tahoma"/>
            <family val="2"/>
          </rPr>
          <t>JJ Wessels Pr Eng:</t>
        </r>
        <r>
          <rPr>
            <sz val="9"/>
            <color indexed="81"/>
            <rFont val="Tahoma"/>
            <family val="2"/>
          </rPr>
          <t xml:space="preserve">
Possible LI pay item</t>
        </r>
      </text>
    </comment>
    <comment ref="A45" authorId="0" shapeId="0" xr:uid="{00000000-0006-0000-0B00-00000B000000}">
      <text>
        <r>
          <rPr>
            <b/>
            <sz val="9"/>
            <color indexed="81"/>
            <rFont val="Tahoma"/>
            <family val="2"/>
          </rPr>
          <t>JJ Wessels Pr Eng:</t>
        </r>
        <r>
          <rPr>
            <sz val="9"/>
            <color indexed="81"/>
            <rFont val="Tahoma"/>
            <family val="2"/>
          </rPr>
          <t xml:space="preserve">
Possible LI pay item</t>
        </r>
      </text>
    </comment>
    <comment ref="A47" authorId="0" shapeId="0" xr:uid="{00000000-0006-0000-0B00-00000C000000}">
      <text>
        <r>
          <rPr>
            <b/>
            <sz val="9"/>
            <color indexed="81"/>
            <rFont val="Tahoma"/>
            <family val="2"/>
          </rPr>
          <t>JJ Wessels Pr Eng:</t>
        </r>
        <r>
          <rPr>
            <sz val="9"/>
            <color indexed="81"/>
            <rFont val="Tahoma"/>
            <family val="2"/>
          </rPr>
          <t xml:space="preserve">
Possible LI pay item</t>
        </r>
      </text>
    </comment>
    <comment ref="A57" authorId="0" shapeId="0" xr:uid="{00000000-0006-0000-0B00-00000D000000}">
      <text>
        <r>
          <rPr>
            <b/>
            <sz val="9"/>
            <color indexed="81"/>
            <rFont val="Tahoma"/>
            <family val="2"/>
          </rPr>
          <t>JJ Wessels Pr Eng:</t>
        </r>
        <r>
          <rPr>
            <sz val="9"/>
            <color indexed="81"/>
            <rFont val="Tahoma"/>
            <family val="2"/>
          </rPr>
          <t xml:space="preserve">
Possible LI pay item</t>
        </r>
      </text>
    </comment>
    <comment ref="A59" authorId="0" shapeId="0" xr:uid="{00000000-0006-0000-0B00-00000E000000}">
      <text>
        <r>
          <rPr>
            <b/>
            <sz val="9"/>
            <color indexed="81"/>
            <rFont val="Tahoma"/>
            <family val="2"/>
          </rPr>
          <t>JJ Wessels Pr Eng:</t>
        </r>
        <r>
          <rPr>
            <sz val="9"/>
            <color indexed="81"/>
            <rFont val="Tahoma"/>
            <family val="2"/>
          </rPr>
          <t xml:space="preserve">
Possible LI pay item</t>
        </r>
      </text>
    </comment>
    <comment ref="A61" authorId="0" shapeId="0" xr:uid="{00000000-0006-0000-0B00-00000F000000}">
      <text>
        <r>
          <rPr>
            <b/>
            <sz val="9"/>
            <color indexed="81"/>
            <rFont val="Tahoma"/>
            <family val="2"/>
          </rPr>
          <t>JJ Wessels Pr Eng:</t>
        </r>
        <r>
          <rPr>
            <sz val="9"/>
            <color indexed="81"/>
            <rFont val="Tahoma"/>
            <family val="2"/>
          </rPr>
          <t xml:space="preserve">
Possible LI pay item</t>
        </r>
      </text>
    </comment>
    <comment ref="A66" authorId="0" shapeId="0" xr:uid="{00000000-0006-0000-0B00-000010000000}">
      <text>
        <r>
          <rPr>
            <b/>
            <sz val="9"/>
            <color indexed="81"/>
            <rFont val="Tahoma"/>
            <family val="2"/>
          </rPr>
          <t>JJ Wessels Pr Eng:</t>
        </r>
        <r>
          <rPr>
            <sz val="9"/>
            <color indexed="81"/>
            <rFont val="Tahoma"/>
            <family val="2"/>
          </rPr>
          <t xml:space="preserve">
Possible LI pay item</t>
        </r>
      </text>
    </comment>
    <comment ref="A68" authorId="0" shapeId="0" xr:uid="{00000000-0006-0000-0B00-000011000000}">
      <text>
        <r>
          <rPr>
            <b/>
            <sz val="9"/>
            <color indexed="81"/>
            <rFont val="Tahoma"/>
            <family val="2"/>
          </rPr>
          <t>JJ Wessels Pr Eng:</t>
        </r>
        <r>
          <rPr>
            <sz val="9"/>
            <color indexed="81"/>
            <rFont val="Tahoma"/>
            <family val="2"/>
          </rPr>
          <t xml:space="preserve">
Possible LI pay item</t>
        </r>
      </text>
    </comment>
    <comment ref="A70" authorId="0" shapeId="0" xr:uid="{00000000-0006-0000-0B00-000012000000}">
      <text>
        <r>
          <rPr>
            <b/>
            <sz val="9"/>
            <color indexed="81"/>
            <rFont val="Tahoma"/>
            <family val="2"/>
          </rPr>
          <t>JJ Wessels Pr Eng:</t>
        </r>
        <r>
          <rPr>
            <sz val="9"/>
            <color indexed="81"/>
            <rFont val="Tahoma"/>
            <family val="2"/>
          </rPr>
          <t xml:space="preserve">
Possible LI pay item</t>
        </r>
      </text>
    </comment>
    <comment ref="A79" authorId="0" shapeId="0" xr:uid="{00000000-0006-0000-0B00-000013000000}">
      <text>
        <r>
          <rPr>
            <b/>
            <sz val="9"/>
            <color indexed="81"/>
            <rFont val="Tahoma"/>
            <family val="2"/>
          </rPr>
          <t>JJ Wessels Pr Eng:</t>
        </r>
        <r>
          <rPr>
            <sz val="9"/>
            <color indexed="81"/>
            <rFont val="Tahoma"/>
            <family val="2"/>
          </rPr>
          <t xml:space="preserve">
Possible LI pay item</t>
        </r>
      </text>
    </comment>
    <comment ref="A81" authorId="0" shapeId="0" xr:uid="{00000000-0006-0000-0B00-000014000000}">
      <text>
        <r>
          <rPr>
            <b/>
            <sz val="9"/>
            <color indexed="81"/>
            <rFont val="Tahoma"/>
            <family val="2"/>
          </rPr>
          <t>JJ Wessels Pr Eng:</t>
        </r>
        <r>
          <rPr>
            <sz val="9"/>
            <color indexed="81"/>
            <rFont val="Tahoma"/>
            <family val="2"/>
          </rPr>
          <t xml:space="preserve">
Possible LI pay item</t>
        </r>
      </text>
    </comment>
    <comment ref="A83" authorId="0" shapeId="0" xr:uid="{00000000-0006-0000-0B00-000015000000}">
      <text>
        <r>
          <rPr>
            <b/>
            <sz val="9"/>
            <color indexed="81"/>
            <rFont val="Tahoma"/>
            <family val="2"/>
          </rPr>
          <t>JJ Wessels Pr Eng:</t>
        </r>
        <r>
          <rPr>
            <sz val="9"/>
            <color indexed="81"/>
            <rFont val="Tahoma"/>
            <family val="2"/>
          </rPr>
          <t xml:space="preserve">
Possible LI pay item</t>
        </r>
      </text>
    </comment>
    <comment ref="A85" authorId="0" shapeId="0" xr:uid="{00000000-0006-0000-0B00-000016000000}">
      <text>
        <r>
          <rPr>
            <b/>
            <sz val="9"/>
            <color indexed="81"/>
            <rFont val="Tahoma"/>
            <family val="2"/>
          </rPr>
          <t>JJ Wessels Pr Eng:</t>
        </r>
        <r>
          <rPr>
            <sz val="9"/>
            <color indexed="81"/>
            <rFont val="Tahoma"/>
            <family val="2"/>
          </rPr>
          <t xml:space="preserve">
Possible LI pay item</t>
        </r>
      </text>
    </comment>
    <comment ref="A87" authorId="0" shapeId="0" xr:uid="{00000000-0006-0000-0B00-000017000000}">
      <text>
        <r>
          <rPr>
            <b/>
            <sz val="9"/>
            <color indexed="81"/>
            <rFont val="Tahoma"/>
            <family val="2"/>
          </rPr>
          <t>JJ Wessels Pr Eng:</t>
        </r>
        <r>
          <rPr>
            <sz val="9"/>
            <color indexed="81"/>
            <rFont val="Tahoma"/>
            <family val="2"/>
          </rPr>
          <t xml:space="preserve">
Possible LI pay item</t>
        </r>
      </text>
    </comment>
    <comment ref="A93" authorId="0" shapeId="0" xr:uid="{00000000-0006-0000-0B00-000018000000}">
      <text>
        <r>
          <rPr>
            <b/>
            <sz val="9"/>
            <color indexed="81"/>
            <rFont val="Tahoma"/>
            <family val="2"/>
          </rPr>
          <t>JJ Wessels Pr Eng:</t>
        </r>
        <r>
          <rPr>
            <sz val="9"/>
            <color indexed="81"/>
            <rFont val="Tahoma"/>
            <family val="2"/>
          </rPr>
          <t xml:space="preserve">
Possible LI pay item</t>
        </r>
      </text>
    </comment>
    <comment ref="A95" authorId="0" shapeId="0" xr:uid="{00000000-0006-0000-0B00-000019000000}">
      <text>
        <r>
          <rPr>
            <b/>
            <sz val="9"/>
            <color indexed="81"/>
            <rFont val="Tahoma"/>
            <family val="2"/>
          </rPr>
          <t>JJ Wessels Pr Eng:</t>
        </r>
        <r>
          <rPr>
            <sz val="9"/>
            <color indexed="81"/>
            <rFont val="Tahoma"/>
            <family val="2"/>
          </rPr>
          <t xml:space="preserve">
Possible LI pay item</t>
        </r>
      </text>
    </comment>
    <comment ref="A97" authorId="0" shapeId="0" xr:uid="{00000000-0006-0000-0B00-00001A000000}">
      <text>
        <r>
          <rPr>
            <b/>
            <sz val="9"/>
            <color indexed="81"/>
            <rFont val="Tahoma"/>
            <family val="2"/>
          </rPr>
          <t>JJ Wessels Pr Eng:</t>
        </r>
        <r>
          <rPr>
            <sz val="9"/>
            <color indexed="81"/>
            <rFont val="Tahoma"/>
            <family val="2"/>
          </rPr>
          <t xml:space="preserve">
Possible LI pay item</t>
        </r>
      </text>
    </comment>
    <comment ref="A113" authorId="0" shapeId="0" xr:uid="{00000000-0006-0000-0B00-00001B000000}">
      <text>
        <r>
          <rPr>
            <b/>
            <sz val="9"/>
            <color indexed="81"/>
            <rFont val="Tahoma"/>
            <family val="2"/>
          </rPr>
          <t>JJ Wessels Pr Eng:</t>
        </r>
        <r>
          <rPr>
            <sz val="9"/>
            <color indexed="81"/>
            <rFont val="Tahoma"/>
            <family val="2"/>
          </rPr>
          <t xml:space="preserve">
Possible LI pay item</t>
        </r>
      </text>
    </comment>
    <comment ref="A115" authorId="0" shapeId="0" xr:uid="{00000000-0006-0000-0B00-00001C000000}">
      <text>
        <r>
          <rPr>
            <b/>
            <sz val="9"/>
            <color indexed="81"/>
            <rFont val="Tahoma"/>
            <family val="2"/>
          </rPr>
          <t>JJ Wessels Pr Eng:</t>
        </r>
        <r>
          <rPr>
            <sz val="9"/>
            <color indexed="81"/>
            <rFont val="Tahoma"/>
            <family val="2"/>
          </rPr>
          <t xml:space="preserve">
Possible LI pay item</t>
        </r>
      </text>
    </comment>
    <comment ref="A118" authorId="0" shapeId="0" xr:uid="{00000000-0006-0000-0B00-00001D000000}">
      <text>
        <r>
          <rPr>
            <b/>
            <sz val="9"/>
            <color indexed="81"/>
            <rFont val="Tahoma"/>
            <family val="2"/>
          </rPr>
          <t>JJ Wessels Pr Eng:</t>
        </r>
        <r>
          <rPr>
            <sz val="9"/>
            <color indexed="81"/>
            <rFont val="Tahoma"/>
            <family val="2"/>
          </rPr>
          <t xml:space="preserve">
Possible LI pay item</t>
        </r>
      </text>
    </comment>
    <comment ref="A125" authorId="0" shapeId="0" xr:uid="{00000000-0006-0000-0B00-00001E000000}">
      <text>
        <r>
          <rPr>
            <b/>
            <sz val="9"/>
            <color indexed="81"/>
            <rFont val="Tahoma"/>
            <family val="2"/>
          </rPr>
          <t>JJ Wessels Pr Eng:</t>
        </r>
        <r>
          <rPr>
            <sz val="9"/>
            <color indexed="81"/>
            <rFont val="Tahoma"/>
            <family val="2"/>
          </rPr>
          <t xml:space="preserve">
Possible LI pay item</t>
        </r>
      </text>
    </comment>
    <comment ref="A127" authorId="0" shapeId="0" xr:uid="{00000000-0006-0000-0B00-00001F000000}">
      <text>
        <r>
          <rPr>
            <b/>
            <sz val="9"/>
            <color indexed="81"/>
            <rFont val="Tahoma"/>
            <family val="2"/>
          </rPr>
          <t>JJ Wessels Pr Eng:</t>
        </r>
        <r>
          <rPr>
            <sz val="9"/>
            <color indexed="81"/>
            <rFont val="Tahoma"/>
            <family val="2"/>
          </rPr>
          <t xml:space="preserve">
Possible LI pay item</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JJ Wessels Pr Eng</author>
  </authors>
  <commentList>
    <comment ref="A111" authorId="0" shapeId="0" xr:uid="{00000000-0006-0000-1000-000001000000}">
      <text>
        <r>
          <rPr>
            <b/>
            <sz val="9"/>
            <color indexed="81"/>
            <rFont val="Tahoma"/>
            <family val="2"/>
          </rPr>
          <t>JJ Wessels Pr Eng:</t>
        </r>
        <r>
          <rPr>
            <sz val="9"/>
            <color indexed="81"/>
            <rFont val="Tahoma"/>
            <family val="2"/>
          </rPr>
          <t xml:space="preserve">
Possible LI pay item</t>
        </r>
      </text>
    </comment>
    <comment ref="A113" authorId="0" shapeId="0" xr:uid="{00000000-0006-0000-1000-000002000000}">
      <text>
        <r>
          <rPr>
            <b/>
            <sz val="9"/>
            <color indexed="81"/>
            <rFont val="Tahoma"/>
            <family val="2"/>
          </rPr>
          <t>JJ Wessels Pr Eng:</t>
        </r>
        <r>
          <rPr>
            <sz val="9"/>
            <color indexed="81"/>
            <rFont val="Tahoma"/>
            <family val="2"/>
          </rPr>
          <t xml:space="preserve">
Possible LI pay item</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JJ Wessels Pr Eng</author>
  </authors>
  <commentList>
    <comment ref="A475" authorId="0" shapeId="0" xr:uid="{00000000-0006-0000-1200-000001000000}">
      <text>
        <r>
          <rPr>
            <b/>
            <sz val="9"/>
            <color indexed="81"/>
            <rFont val="Tahoma"/>
            <family val="2"/>
          </rPr>
          <t>JJ Wessels Pr Eng:</t>
        </r>
        <r>
          <rPr>
            <sz val="9"/>
            <color indexed="81"/>
            <rFont val="Tahoma"/>
            <family val="2"/>
          </rPr>
          <t xml:space="preserve">
Possible LI pay item</t>
        </r>
      </text>
    </comment>
    <comment ref="A477" authorId="0" shapeId="0" xr:uid="{00000000-0006-0000-1200-000002000000}">
      <text>
        <r>
          <rPr>
            <b/>
            <sz val="9"/>
            <color indexed="81"/>
            <rFont val="Tahoma"/>
            <family val="2"/>
          </rPr>
          <t>JJ Wessels Pr Eng:</t>
        </r>
        <r>
          <rPr>
            <sz val="9"/>
            <color indexed="81"/>
            <rFont val="Tahoma"/>
            <family val="2"/>
          </rPr>
          <t xml:space="preserve">
Possible LI pay item</t>
        </r>
      </text>
    </comment>
    <comment ref="A479" authorId="0" shapeId="0" xr:uid="{00000000-0006-0000-1200-000003000000}">
      <text>
        <r>
          <rPr>
            <b/>
            <sz val="9"/>
            <color indexed="81"/>
            <rFont val="Tahoma"/>
            <family val="2"/>
          </rPr>
          <t>JJ Wessels Pr Eng:</t>
        </r>
        <r>
          <rPr>
            <sz val="9"/>
            <color indexed="81"/>
            <rFont val="Tahoma"/>
            <family val="2"/>
          </rPr>
          <t xml:space="preserve">
Possible LI pay item</t>
        </r>
      </text>
    </comment>
    <comment ref="A482" authorId="0" shapeId="0" xr:uid="{00000000-0006-0000-1200-000004000000}">
      <text>
        <r>
          <rPr>
            <b/>
            <sz val="9"/>
            <color indexed="81"/>
            <rFont val="Tahoma"/>
            <family val="2"/>
          </rPr>
          <t>JJ Wessels Pr Eng:</t>
        </r>
        <r>
          <rPr>
            <sz val="9"/>
            <color indexed="81"/>
            <rFont val="Tahoma"/>
            <family val="2"/>
          </rPr>
          <t xml:space="preserve">
Possible LI pay item</t>
        </r>
      </text>
    </comment>
    <comment ref="A484" authorId="0" shapeId="0" xr:uid="{00000000-0006-0000-1200-000005000000}">
      <text>
        <r>
          <rPr>
            <b/>
            <sz val="9"/>
            <color indexed="81"/>
            <rFont val="Tahoma"/>
            <family val="2"/>
          </rPr>
          <t>JJ Wessels Pr Eng:</t>
        </r>
        <r>
          <rPr>
            <sz val="9"/>
            <color indexed="81"/>
            <rFont val="Tahoma"/>
            <family val="2"/>
          </rPr>
          <t xml:space="preserve">
Possible LI pay item</t>
        </r>
      </text>
    </comment>
    <comment ref="A551" authorId="0" shapeId="0" xr:uid="{00000000-0006-0000-1200-000006000000}">
      <text>
        <r>
          <rPr>
            <b/>
            <sz val="9"/>
            <color indexed="81"/>
            <rFont val="Tahoma"/>
            <family val="2"/>
          </rPr>
          <t>JJ Wessels Pr Eng:</t>
        </r>
        <r>
          <rPr>
            <sz val="9"/>
            <color indexed="81"/>
            <rFont val="Tahoma"/>
            <family val="2"/>
          </rPr>
          <t xml:space="preserve">
Possible LI pay item</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JJ Wessels Pr Eng</author>
  </authors>
  <commentList>
    <comment ref="B12" authorId="0" shapeId="0" xr:uid="{00000000-0006-0000-1300-000001000000}">
      <text>
        <r>
          <rPr>
            <b/>
            <sz val="9"/>
            <color indexed="81"/>
            <rFont val="Tahoma"/>
            <family val="2"/>
          </rPr>
          <t>JJ Wessels Pr Eng:</t>
        </r>
        <r>
          <rPr>
            <sz val="9"/>
            <color indexed="81"/>
            <rFont val="Tahoma"/>
            <family val="2"/>
          </rPr>
          <t xml:space="preserve">
State standard dimension</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JJ Wessels Pr Eng</author>
  </authors>
  <commentList>
    <comment ref="A17" authorId="0" shapeId="0" xr:uid="{00000000-0006-0000-1500-000001000000}">
      <text>
        <r>
          <rPr>
            <b/>
            <sz val="9"/>
            <color indexed="81"/>
            <rFont val="Tahoma"/>
            <family val="2"/>
          </rPr>
          <t>JJ Wessels Pr Eng:</t>
        </r>
        <r>
          <rPr>
            <sz val="9"/>
            <color indexed="81"/>
            <rFont val="Tahoma"/>
            <family val="2"/>
          </rPr>
          <t xml:space="preserve">
Possible LI pay item</t>
        </r>
      </text>
    </comment>
    <comment ref="A94" authorId="0" shapeId="0" xr:uid="{00000000-0006-0000-1500-000002000000}">
      <text>
        <r>
          <rPr>
            <b/>
            <sz val="9"/>
            <color indexed="81"/>
            <rFont val="Tahoma"/>
            <family val="2"/>
          </rPr>
          <t>JJ Wessels Pr Eng:</t>
        </r>
        <r>
          <rPr>
            <sz val="9"/>
            <color indexed="81"/>
            <rFont val="Tahoma"/>
            <family val="2"/>
          </rPr>
          <t xml:space="preserve">
Possible LI pay item</t>
        </r>
      </text>
    </comment>
    <comment ref="A96" authorId="0" shapeId="0" xr:uid="{00000000-0006-0000-1500-000003000000}">
      <text>
        <r>
          <rPr>
            <b/>
            <sz val="9"/>
            <color indexed="81"/>
            <rFont val="Tahoma"/>
            <family val="2"/>
          </rPr>
          <t>JJ Wessels Pr Eng:</t>
        </r>
        <r>
          <rPr>
            <sz val="9"/>
            <color indexed="81"/>
            <rFont val="Tahoma"/>
            <family val="2"/>
          </rPr>
          <t xml:space="preserve">
Possible LI pay item</t>
        </r>
      </text>
    </comment>
    <comment ref="A98" authorId="0" shapeId="0" xr:uid="{00000000-0006-0000-1500-000004000000}">
      <text>
        <r>
          <rPr>
            <b/>
            <sz val="9"/>
            <color indexed="81"/>
            <rFont val="Tahoma"/>
            <family val="2"/>
          </rPr>
          <t>JJ Wessels Pr Eng:</t>
        </r>
        <r>
          <rPr>
            <sz val="9"/>
            <color indexed="81"/>
            <rFont val="Tahoma"/>
            <family val="2"/>
          </rPr>
          <t xml:space="preserve">
Possible LI pay item</t>
        </r>
      </text>
    </comment>
    <comment ref="A109" authorId="0" shapeId="0" xr:uid="{00000000-0006-0000-1500-000005000000}">
      <text>
        <r>
          <rPr>
            <b/>
            <sz val="9"/>
            <color indexed="81"/>
            <rFont val="Tahoma"/>
            <family val="2"/>
          </rPr>
          <t>JJ Wessels Pr Eng:</t>
        </r>
        <r>
          <rPr>
            <sz val="9"/>
            <color indexed="81"/>
            <rFont val="Tahoma"/>
            <family val="2"/>
          </rPr>
          <t xml:space="preserve">
Possible LI pay item</t>
        </r>
      </text>
    </comment>
    <comment ref="A114" authorId="0" shapeId="0" xr:uid="{00000000-0006-0000-1500-000006000000}">
      <text>
        <r>
          <rPr>
            <b/>
            <sz val="9"/>
            <color indexed="81"/>
            <rFont val="Tahoma"/>
            <family val="2"/>
          </rPr>
          <t>JJ Wessels Pr Eng:</t>
        </r>
        <r>
          <rPr>
            <sz val="9"/>
            <color indexed="81"/>
            <rFont val="Tahoma"/>
            <family val="2"/>
          </rPr>
          <t xml:space="preserve">
Possible LI pay item</t>
        </r>
      </text>
    </comment>
    <comment ref="A139" authorId="0" shapeId="0" xr:uid="{00000000-0006-0000-1500-000007000000}">
      <text>
        <r>
          <rPr>
            <b/>
            <sz val="9"/>
            <color indexed="81"/>
            <rFont val="Tahoma"/>
            <family val="2"/>
          </rPr>
          <t>JJ Wessels Pr Eng:</t>
        </r>
        <r>
          <rPr>
            <sz val="9"/>
            <color indexed="81"/>
            <rFont val="Tahoma"/>
            <family val="2"/>
          </rPr>
          <t xml:space="preserve">
Possible LI pay item</t>
        </r>
      </text>
    </comment>
    <comment ref="A144" authorId="0" shapeId="0" xr:uid="{00000000-0006-0000-1500-000008000000}">
      <text>
        <r>
          <rPr>
            <b/>
            <sz val="9"/>
            <color indexed="81"/>
            <rFont val="Tahoma"/>
            <family val="2"/>
          </rPr>
          <t>JJ Wessels Pr Eng:</t>
        </r>
        <r>
          <rPr>
            <sz val="9"/>
            <color indexed="81"/>
            <rFont val="Tahoma"/>
            <family val="2"/>
          </rPr>
          <t xml:space="preserve">
Possible LI pay item</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JJ Wessels Pr Eng</author>
  </authors>
  <commentList>
    <comment ref="A10" authorId="0" shapeId="0" xr:uid="{00000000-0006-0000-1E00-000001000000}">
      <text>
        <r>
          <rPr>
            <b/>
            <sz val="9"/>
            <color indexed="81"/>
            <rFont val="Tahoma"/>
            <family val="2"/>
          </rPr>
          <t>JJ Wessels Pr Eng:</t>
        </r>
        <r>
          <rPr>
            <sz val="9"/>
            <color indexed="81"/>
            <rFont val="Tahoma"/>
            <family val="2"/>
          </rPr>
          <t xml:space="preserve">
Possible LI pay item</t>
        </r>
      </text>
    </comment>
    <comment ref="A13" authorId="0" shapeId="0" xr:uid="{00000000-0006-0000-1E00-000002000000}">
      <text>
        <r>
          <rPr>
            <b/>
            <sz val="9"/>
            <color indexed="81"/>
            <rFont val="Tahoma"/>
            <family val="2"/>
          </rPr>
          <t>JJ Wessels Pr Eng:</t>
        </r>
        <r>
          <rPr>
            <sz val="9"/>
            <color indexed="81"/>
            <rFont val="Tahoma"/>
            <family val="2"/>
          </rPr>
          <t xml:space="preserve">
Possible LI pay item</t>
        </r>
      </text>
    </comment>
    <comment ref="A16" authorId="0" shapeId="0" xr:uid="{00000000-0006-0000-1E00-000003000000}">
      <text>
        <r>
          <rPr>
            <b/>
            <sz val="9"/>
            <color indexed="81"/>
            <rFont val="Tahoma"/>
            <family val="2"/>
          </rPr>
          <t>JJ Wessels Pr Eng:</t>
        </r>
        <r>
          <rPr>
            <sz val="9"/>
            <color indexed="81"/>
            <rFont val="Tahoma"/>
            <family val="2"/>
          </rPr>
          <t xml:space="preserve">
Possible LI pay item</t>
        </r>
      </text>
    </comment>
    <comment ref="A19" authorId="0" shapeId="0" xr:uid="{00000000-0006-0000-1E00-000004000000}">
      <text>
        <r>
          <rPr>
            <b/>
            <sz val="9"/>
            <color indexed="81"/>
            <rFont val="Tahoma"/>
            <family val="2"/>
          </rPr>
          <t>JJ Wessels Pr Eng:</t>
        </r>
        <r>
          <rPr>
            <sz val="9"/>
            <color indexed="81"/>
            <rFont val="Tahoma"/>
            <family val="2"/>
          </rPr>
          <t xml:space="preserve">
Possible LI pay item</t>
        </r>
      </text>
    </comment>
    <comment ref="A22" authorId="0" shapeId="0" xr:uid="{00000000-0006-0000-1E00-000005000000}">
      <text>
        <r>
          <rPr>
            <b/>
            <sz val="9"/>
            <color indexed="81"/>
            <rFont val="Tahoma"/>
            <family val="2"/>
          </rPr>
          <t>JJ Wessels Pr Eng:</t>
        </r>
        <r>
          <rPr>
            <sz val="9"/>
            <color indexed="81"/>
            <rFont val="Tahoma"/>
            <family val="2"/>
          </rPr>
          <t xml:space="preserve">
Possible LI pay item</t>
        </r>
      </text>
    </comment>
    <comment ref="A25" authorId="0" shapeId="0" xr:uid="{00000000-0006-0000-1E00-000006000000}">
      <text>
        <r>
          <rPr>
            <b/>
            <sz val="9"/>
            <color indexed="81"/>
            <rFont val="Tahoma"/>
            <family val="2"/>
          </rPr>
          <t>JJ Wessels Pr Eng:</t>
        </r>
        <r>
          <rPr>
            <sz val="9"/>
            <color indexed="81"/>
            <rFont val="Tahoma"/>
            <family val="2"/>
          </rPr>
          <t xml:space="preserve">
Possible LI pay item</t>
        </r>
      </text>
    </comment>
    <comment ref="A28" authorId="0" shapeId="0" xr:uid="{00000000-0006-0000-1E00-000007000000}">
      <text>
        <r>
          <rPr>
            <b/>
            <sz val="9"/>
            <color indexed="81"/>
            <rFont val="Tahoma"/>
            <family val="2"/>
          </rPr>
          <t>JJ Wessels Pr Eng:</t>
        </r>
        <r>
          <rPr>
            <sz val="9"/>
            <color indexed="81"/>
            <rFont val="Tahoma"/>
            <family val="2"/>
          </rPr>
          <t xml:space="preserve">
Possible LI pay item</t>
        </r>
      </text>
    </comment>
    <comment ref="A31" authorId="0" shapeId="0" xr:uid="{00000000-0006-0000-1E00-000008000000}">
      <text>
        <r>
          <rPr>
            <b/>
            <sz val="9"/>
            <color indexed="81"/>
            <rFont val="Tahoma"/>
            <family val="2"/>
          </rPr>
          <t>JJ Wessels Pr Eng:</t>
        </r>
        <r>
          <rPr>
            <sz val="9"/>
            <color indexed="81"/>
            <rFont val="Tahoma"/>
            <family val="2"/>
          </rPr>
          <t xml:space="preserve">
Possible LI pay item</t>
        </r>
      </text>
    </comment>
    <comment ref="A34" authorId="0" shapeId="0" xr:uid="{00000000-0006-0000-1E00-000009000000}">
      <text>
        <r>
          <rPr>
            <b/>
            <sz val="9"/>
            <color indexed="81"/>
            <rFont val="Tahoma"/>
            <family val="2"/>
          </rPr>
          <t>JJ Wessels Pr Eng:</t>
        </r>
        <r>
          <rPr>
            <sz val="9"/>
            <color indexed="81"/>
            <rFont val="Tahoma"/>
            <family val="2"/>
          </rPr>
          <t xml:space="preserve">
Possible LI pay item</t>
        </r>
      </text>
    </comment>
    <comment ref="A37" authorId="0" shapeId="0" xr:uid="{00000000-0006-0000-1E00-00000A000000}">
      <text>
        <r>
          <rPr>
            <b/>
            <sz val="9"/>
            <color indexed="81"/>
            <rFont val="Tahoma"/>
            <family val="2"/>
          </rPr>
          <t>JJ Wessels Pr Eng:</t>
        </r>
        <r>
          <rPr>
            <sz val="9"/>
            <color indexed="81"/>
            <rFont val="Tahoma"/>
            <family val="2"/>
          </rPr>
          <t xml:space="preserve">
Possible LI pay item</t>
        </r>
      </text>
    </comment>
    <comment ref="A40" authorId="0" shapeId="0" xr:uid="{00000000-0006-0000-1E00-00000B000000}">
      <text>
        <r>
          <rPr>
            <b/>
            <sz val="9"/>
            <color indexed="81"/>
            <rFont val="Tahoma"/>
            <family val="2"/>
          </rPr>
          <t>JJ Wessels Pr Eng:</t>
        </r>
        <r>
          <rPr>
            <sz val="9"/>
            <color indexed="81"/>
            <rFont val="Tahoma"/>
            <family val="2"/>
          </rPr>
          <t xml:space="preserve">
Possible LI pay item</t>
        </r>
      </text>
    </comment>
    <comment ref="A43" authorId="0" shapeId="0" xr:uid="{00000000-0006-0000-1E00-00000C000000}">
      <text>
        <r>
          <rPr>
            <b/>
            <sz val="9"/>
            <color indexed="81"/>
            <rFont val="Tahoma"/>
            <family val="2"/>
          </rPr>
          <t>JJ Wessels Pr Eng:</t>
        </r>
        <r>
          <rPr>
            <sz val="9"/>
            <color indexed="81"/>
            <rFont val="Tahoma"/>
            <family val="2"/>
          </rPr>
          <t xml:space="preserve">
Possible LI pay item</t>
        </r>
      </text>
    </comment>
    <comment ref="A46" authorId="0" shapeId="0" xr:uid="{00000000-0006-0000-1E00-00000D000000}">
      <text>
        <r>
          <rPr>
            <b/>
            <sz val="9"/>
            <color indexed="81"/>
            <rFont val="Tahoma"/>
            <family val="2"/>
          </rPr>
          <t>JJ Wessels Pr Eng:</t>
        </r>
        <r>
          <rPr>
            <sz val="9"/>
            <color indexed="81"/>
            <rFont val="Tahoma"/>
            <family val="2"/>
          </rPr>
          <t xml:space="preserve">
Possible LI pay item</t>
        </r>
      </text>
    </comment>
    <comment ref="A63" authorId="0" shapeId="0" xr:uid="{9CF49BBA-F489-46C5-8829-6616A051B770}">
      <text>
        <r>
          <rPr>
            <b/>
            <sz val="9"/>
            <color indexed="81"/>
            <rFont val="Tahoma"/>
            <family val="2"/>
          </rPr>
          <t>JJ Wessels Pr Eng:</t>
        </r>
        <r>
          <rPr>
            <sz val="9"/>
            <color indexed="81"/>
            <rFont val="Tahoma"/>
            <family val="2"/>
          </rPr>
          <t xml:space="preserve">
Possible LI pay item</t>
        </r>
      </text>
    </comment>
    <comment ref="A65" authorId="0" shapeId="0" xr:uid="{5ABBD783-DA2C-4A53-9DFB-C5A24B86207B}">
      <text>
        <r>
          <rPr>
            <b/>
            <sz val="9"/>
            <color indexed="81"/>
            <rFont val="Tahoma"/>
            <family val="2"/>
          </rPr>
          <t>JJ Wessels Pr Eng:</t>
        </r>
        <r>
          <rPr>
            <sz val="9"/>
            <color indexed="81"/>
            <rFont val="Tahoma"/>
            <family val="2"/>
          </rPr>
          <t xml:space="preserve">
Possible LI pay item</t>
        </r>
      </text>
    </comment>
    <comment ref="A71" authorId="0" shapeId="0" xr:uid="{CCD379BA-96CD-4912-A4A5-B32C57E144A8}">
      <text>
        <r>
          <rPr>
            <b/>
            <sz val="9"/>
            <color indexed="81"/>
            <rFont val="Tahoma"/>
            <family val="2"/>
          </rPr>
          <t>JJ Wessels Pr Eng:</t>
        </r>
        <r>
          <rPr>
            <sz val="9"/>
            <color indexed="81"/>
            <rFont val="Tahoma"/>
            <family val="2"/>
          </rPr>
          <t xml:space="preserve">
Possible LI pay item</t>
        </r>
      </text>
    </comment>
    <comment ref="A73" authorId="0" shapeId="0" xr:uid="{73B6D87C-3F32-45A3-B7EB-98DBBBFFC4B6}">
      <text>
        <r>
          <rPr>
            <b/>
            <sz val="9"/>
            <color indexed="81"/>
            <rFont val="Tahoma"/>
            <family val="2"/>
          </rPr>
          <t>JJ Wessels Pr Eng:</t>
        </r>
        <r>
          <rPr>
            <sz val="9"/>
            <color indexed="81"/>
            <rFont val="Tahoma"/>
            <family val="2"/>
          </rPr>
          <t xml:space="preserve">
Possible LI pay item</t>
        </r>
      </text>
    </comment>
    <comment ref="A74" authorId="0" shapeId="0" xr:uid="{C816E2CF-DF27-491F-A295-BF4434FD8C0E}">
      <text>
        <r>
          <rPr>
            <b/>
            <sz val="9"/>
            <color indexed="81"/>
            <rFont val="Tahoma"/>
            <family val="2"/>
          </rPr>
          <t>JJ Wessels Pr Eng:</t>
        </r>
        <r>
          <rPr>
            <sz val="9"/>
            <color indexed="81"/>
            <rFont val="Tahoma"/>
            <family val="2"/>
          </rPr>
          <t xml:space="preserve">
Possible LI pay item</t>
        </r>
      </text>
    </comment>
    <comment ref="A96" authorId="0" shapeId="0" xr:uid="{00000000-0006-0000-1E00-000016000000}">
      <text>
        <r>
          <rPr>
            <b/>
            <sz val="9"/>
            <color indexed="81"/>
            <rFont val="Tahoma"/>
            <family val="2"/>
          </rPr>
          <t>JJ Wessels Pr Eng:</t>
        </r>
        <r>
          <rPr>
            <sz val="9"/>
            <color indexed="81"/>
            <rFont val="Tahoma"/>
            <family val="2"/>
          </rPr>
          <t xml:space="preserve">
Possible LI pay item</t>
        </r>
      </text>
    </comment>
    <comment ref="A100" authorId="0" shapeId="0" xr:uid="{00000000-0006-0000-1E00-000017000000}">
      <text>
        <r>
          <rPr>
            <b/>
            <sz val="9"/>
            <color indexed="81"/>
            <rFont val="Tahoma"/>
            <family val="2"/>
          </rPr>
          <t>JJ Wessels Pr Eng:</t>
        </r>
        <r>
          <rPr>
            <sz val="9"/>
            <color indexed="81"/>
            <rFont val="Tahoma"/>
            <family val="2"/>
          </rPr>
          <t xml:space="preserve">
Possible LI pay item</t>
        </r>
      </text>
    </comment>
    <comment ref="A102" authorId="0" shapeId="0" xr:uid="{00000000-0006-0000-1E00-000018000000}">
      <text>
        <r>
          <rPr>
            <b/>
            <sz val="9"/>
            <color indexed="81"/>
            <rFont val="Tahoma"/>
            <family val="2"/>
          </rPr>
          <t>JJ Wessels Pr Eng:</t>
        </r>
        <r>
          <rPr>
            <sz val="9"/>
            <color indexed="81"/>
            <rFont val="Tahoma"/>
            <family val="2"/>
          </rPr>
          <t xml:space="preserve">
Possible LI pay item</t>
        </r>
      </text>
    </comment>
    <comment ref="A105" authorId="0" shapeId="0" xr:uid="{00000000-0006-0000-1E00-000019000000}">
      <text>
        <r>
          <rPr>
            <b/>
            <sz val="9"/>
            <color indexed="81"/>
            <rFont val="Tahoma"/>
            <family val="2"/>
          </rPr>
          <t>JJ Wessels Pr Eng:</t>
        </r>
        <r>
          <rPr>
            <sz val="9"/>
            <color indexed="81"/>
            <rFont val="Tahoma"/>
            <family val="2"/>
          </rPr>
          <t xml:space="preserve">
Possible LI pay item</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JJ Wessels Pr Eng</author>
  </authors>
  <commentList>
    <comment ref="A62" authorId="0" shapeId="0" xr:uid="{00000000-0006-0000-2000-000001000000}">
      <text>
        <r>
          <rPr>
            <b/>
            <sz val="9"/>
            <color indexed="81"/>
            <rFont val="Tahoma"/>
            <family val="2"/>
          </rPr>
          <t>JJ Wessels Pr Eng:</t>
        </r>
        <r>
          <rPr>
            <sz val="9"/>
            <color indexed="81"/>
            <rFont val="Tahoma"/>
            <family val="2"/>
          </rPr>
          <t xml:space="preserve">
Possible LI pay item</t>
        </r>
      </text>
    </comment>
    <comment ref="A64" authorId="0" shapeId="0" xr:uid="{00000000-0006-0000-2000-000002000000}">
      <text>
        <r>
          <rPr>
            <b/>
            <sz val="9"/>
            <color indexed="81"/>
            <rFont val="Tahoma"/>
            <family val="2"/>
          </rPr>
          <t>JJ Wessels Pr Eng:</t>
        </r>
        <r>
          <rPr>
            <sz val="9"/>
            <color indexed="81"/>
            <rFont val="Tahoma"/>
            <family val="2"/>
          </rPr>
          <t xml:space="preserve">
Possible LI pay item</t>
        </r>
      </text>
    </comment>
    <comment ref="A67" authorId="0" shapeId="0" xr:uid="{00000000-0006-0000-2000-000003000000}">
      <text>
        <r>
          <rPr>
            <b/>
            <sz val="9"/>
            <color indexed="81"/>
            <rFont val="Tahoma"/>
            <family val="2"/>
          </rPr>
          <t>JJ Wessels Pr Eng:</t>
        </r>
        <r>
          <rPr>
            <sz val="9"/>
            <color indexed="81"/>
            <rFont val="Tahoma"/>
            <family val="2"/>
          </rPr>
          <t xml:space="preserve">
Possible LI pay item</t>
        </r>
      </text>
    </comment>
    <comment ref="A69" authorId="0" shapeId="0" xr:uid="{00000000-0006-0000-2000-000004000000}">
      <text>
        <r>
          <rPr>
            <b/>
            <sz val="9"/>
            <color indexed="81"/>
            <rFont val="Tahoma"/>
            <family val="2"/>
          </rPr>
          <t>JJ Wessels Pr Eng:</t>
        </r>
        <r>
          <rPr>
            <sz val="9"/>
            <color indexed="81"/>
            <rFont val="Tahoma"/>
            <family val="2"/>
          </rPr>
          <t xml:space="preserve">
Possible LI pay item</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JJ Wessels Pr Eng</author>
  </authors>
  <commentList>
    <comment ref="A38" authorId="0" shapeId="0" xr:uid="{00000000-0006-0000-2200-000001000000}">
      <text>
        <r>
          <rPr>
            <b/>
            <sz val="9"/>
            <color indexed="81"/>
            <rFont val="Tahoma"/>
            <family val="2"/>
          </rPr>
          <t>JJ Wessels Pr Eng:</t>
        </r>
        <r>
          <rPr>
            <sz val="9"/>
            <color indexed="81"/>
            <rFont val="Tahoma"/>
            <family val="2"/>
          </rPr>
          <t xml:space="preserve">
Check B item details in scope of work</t>
        </r>
      </text>
    </comment>
  </commentList>
</comments>
</file>

<file path=xl/sharedStrings.xml><?xml version="1.0" encoding="utf-8"?>
<sst xmlns="http://schemas.openxmlformats.org/spreadsheetml/2006/main" count="4409" uniqueCount="2301">
  <si>
    <t>Bedding and backfilling up to</t>
  </si>
  <si>
    <t>300mm above pipes</t>
  </si>
  <si>
    <t>106.01.01</t>
  </si>
  <si>
    <t>Using selected excavated material</t>
  </si>
  <si>
    <t>106.03</t>
  </si>
  <si>
    <t>Soilcrete</t>
  </si>
  <si>
    <t>106.02</t>
  </si>
  <si>
    <t>The casting of in situ concrete in</t>
  </si>
  <si>
    <t>bedding and the encasing of pipes</t>
  </si>
  <si>
    <t>(Class 20/19 concrete)</t>
  </si>
  <si>
    <t>106.04</t>
  </si>
  <si>
    <t>Service duct pipes</t>
  </si>
  <si>
    <t>106.04.01</t>
  </si>
  <si>
    <t>Ordinary pipes</t>
  </si>
  <si>
    <t>106.04.01.01</t>
  </si>
  <si>
    <t>106.04.03</t>
  </si>
  <si>
    <t>Pipe fittings</t>
  </si>
  <si>
    <t>106.04.03.01</t>
  </si>
  <si>
    <t>or similar approved</t>
  </si>
  <si>
    <t>pipes or similar approved</t>
  </si>
  <si>
    <t>106.05</t>
  </si>
  <si>
    <t>Duct markers</t>
  </si>
  <si>
    <t>106.06</t>
  </si>
  <si>
    <t>Extra over item 106.01 and 106.03</t>
  </si>
  <si>
    <t>for using material obtained from</t>
  </si>
  <si>
    <t>sources provided by the Contractor</t>
  </si>
  <si>
    <t>Health and safety training</t>
  </si>
  <si>
    <t>Provision of personal protective</t>
  </si>
  <si>
    <t>clothing and equipment</t>
  </si>
  <si>
    <t>Provision of safety fences, signs and</t>
  </si>
  <si>
    <t>barricades</t>
  </si>
  <si>
    <t>Moving of existing fences and gates</t>
  </si>
  <si>
    <t>105.03.01</t>
  </si>
  <si>
    <t>Fences:</t>
  </si>
  <si>
    <t>Ordinary Fences</t>
  </si>
  <si>
    <t>Security Fences</t>
  </si>
  <si>
    <t>Gates</t>
  </si>
  <si>
    <t>Dismanteling of existing fences</t>
  </si>
  <si>
    <t>105.06</t>
  </si>
  <si>
    <t>Provision of temporary fencing</t>
  </si>
  <si>
    <t>Ordinary</t>
  </si>
  <si>
    <t>Security</t>
  </si>
  <si>
    <t>SUMMARY OF PRICING SCHEDULE</t>
  </si>
  <si>
    <t>Section 202</t>
  </si>
  <si>
    <t>202.01</t>
  </si>
  <si>
    <t>Trench excavation</t>
  </si>
  <si>
    <t>Up to 1,0m deep</t>
  </si>
  <si>
    <t>Over 1,0m deep and up to 1,5m deep</t>
  </si>
  <si>
    <t>Over 1,5m deep and up to 2,0m deep</t>
  </si>
  <si>
    <t>Over 2,0m deep and up to 2,5m deep</t>
  </si>
  <si>
    <t>Over 2,5m deep and up to 3,0m deep</t>
  </si>
  <si>
    <t>202.01.01</t>
  </si>
  <si>
    <t>202.01.01.01</t>
  </si>
  <si>
    <t>202.01.01.02</t>
  </si>
  <si>
    <t>202.01.01.03</t>
  </si>
  <si>
    <t>202.01.01.04</t>
  </si>
  <si>
    <t>202.01.01.05</t>
  </si>
  <si>
    <t>Over 1,0m and up to 2,0m wide</t>
  </si>
  <si>
    <t>202.01.02</t>
  </si>
  <si>
    <t>202.01.02.02</t>
  </si>
  <si>
    <t>202.01.02.01</t>
  </si>
  <si>
    <t>202.01.02.03</t>
  </si>
  <si>
    <t>202.01.02.04</t>
  </si>
  <si>
    <t>202.01.02.05</t>
  </si>
  <si>
    <t>Section 201</t>
  </si>
  <si>
    <t>201.01</t>
  </si>
  <si>
    <t>Excess overburden at borrow pits</t>
  </si>
  <si>
    <t>provided by the Employer</t>
  </si>
  <si>
    <t>201.02</t>
  </si>
  <si>
    <t>Temporary stockpiling of material</t>
  </si>
  <si>
    <t>202.02</t>
  </si>
  <si>
    <t>(Free-haul boundaries will be defined</t>
  </si>
  <si>
    <t>boundaries)</t>
  </si>
  <si>
    <t>B107.03.09.11</t>
  </si>
  <si>
    <t>B107.03.12.01</t>
  </si>
  <si>
    <t>B107.03.12.02</t>
  </si>
  <si>
    <t>Extra over items 202.01, 202.03 and</t>
  </si>
  <si>
    <t>Intermediate material</t>
  </si>
  <si>
    <t>Hard material</t>
  </si>
  <si>
    <t>Hand excavation (extra over item</t>
  </si>
  <si>
    <t>202.01)</t>
  </si>
  <si>
    <t>202.02.01</t>
  </si>
  <si>
    <t>202.02.02</t>
  </si>
  <si>
    <t>202.03</t>
  </si>
  <si>
    <t>202.04</t>
  </si>
  <si>
    <t>202.06</t>
  </si>
  <si>
    <t>The backfilling of trenches (excluding</t>
  </si>
  <si>
    <t>the backfill around the pipe barrel)</t>
  </si>
  <si>
    <t>with material obtained from</t>
  </si>
  <si>
    <t>excavations</t>
  </si>
  <si>
    <t>202.07</t>
  </si>
  <si>
    <t>Extra over items 202.06 and 202.13</t>
  </si>
  <si>
    <t>for using backfill material obtained -</t>
  </si>
  <si>
    <t>From borrow areas</t>
  </si>
  <si>
    <t>From sources provided by the</t>
  </si>
  <si>
    <t>contractor</t>
  </si>
  <si>
    <t>202.07.01</t>
  </si>
  <si>
    <t>202.07.02</t>
  </si>
  <si>
    <t>202.10</t>
  </si>
  <si>
    <t>Removal of spoil material -</t>
  </si>
  <si>
    <t>To positions indicated on the</t>
  </si>
  <si>
    <t>Drawings or by the Engineer</t>
  </si>
  <si>
    <t>To dumping areas to be provided by</t>
  </si>
  <si>
    <t>Contractor</t>
  </si>
  <si>
    <t>202.10.01</t>
  </si>
  <si>
    <t>202.10.02</t>
  </si>
  <si>
    <t>202.12</t>
  </si>
  <si>
    <t>Extra over item 202.06 for additional</t>
  </si>
  <si>
    <t>compaction of backfill to 93% of</t>
  </si>
  <si>
    <t>65% spray-grade emulsion</t>
  </si>
  <si>
    <t>60% spray-grade emulsion</t>
  </si>
  <si>
    <t>607.04</t>
  </si>
  <si>
    <t>607.04.02</t>
  </si>
  <si>
    <t>607.04.03</t>
  </si>
  <si>
    <t>607.04.04</t>
  </si>
  <si>
    <t>607.05</t>
  </si>
  <si>
    <t>Aggregate variations</t>
  </si>
  <si>
    <t>607.05.02</t>
  </si>
  <si>
    <t>607.05.04</t>
  </si>
  <si>
    <t>607.06</t>
  </si>
  <si>
    <t>30% spray-grade emulsion</t>
  </si>
  <si>
    <t>607.06.01</t>
  </si>
  <si>
    <t>607.06.02</t>
  </si>
  <si>
    <t>607.07</t>
  </si>
  <si>
    <t>of slurry seal</t>
  </si>
  <si>
    <t>607.10</t>
  </si>
  <si>
    <t>Correction for bleeding</t>
  </si>
  <si>
    <t>Aggregate</t>
  </si>
  <si>
    <t>607.10.01</t>
  </si>
  <si>
    <t>607.10.02</t>
  </si>
  <si>
    <t>607.10.01.01</t>
  </si>
  <si>
    <t>607.10.01.02</t>
  </si>
  <si>
    <t>607.10.01.03</t>
  </si>
  <si>
    <t>Precoating of aggregate</t>
  </si>
  <si>
    <t>607.10.03</t>
  </si>
  <si>
    <t>Treatment of surface for bleeding</t>
  </si>
  <si>
    <t>modified AASHTO density in road</t>
  </si>
  <si>
    <t>reserves</t>
  </si>
  <si>
    <t>Backfilling trenches with soilcrete</t>
  </si>
  <si>
    <t>202.13</t>
  </si>
  <si>
    <t>202.15</t>
  </si>
  <si>
    <t>Reinstatement of bitumen surfaced</t>
  </si>
  <si>
    <t>roads</t>
  </si>
  <si>
    <t>Section 203</t>
  </si>
  <si>
    <t>203.01</t>
  </si>
  <si>
    <t>Excavation and borrow to fill</t>
  </si>
  <si>
    <t>203.01.01</t>
  </si>
  <si>
    <t>Compaction to 90% of modified</t>
  </si>
  <si>
    <t>AASHTO density</t>
  </si>
  <si>
    <t>Extra over item 203.01 for excavating</t>
  </si>
  <si>
    <t>in -</t>
  </si>
  <si>
    <t>Boulder material class  A</t>
  </si>
  <si>
    <t>203.02</t>
  </si>
  <si>
    <t>203.02.01</t>
  </si>
  <si>
    <t>203.02.02</t>
  </si>
  <si>
    <t>203.02.03</t>
  </si>
  <si>
    <t>203.02.04</t>
  </si>
  <si>
    <t>203.03</t>
  </si>
  <si>
    <t>Excavate and spoil of -</t>
  </si>
  <si>
    <t>Soft material</t>
  </si>
  <si>
    <t>203.03.01</t>
  </si>
  <si>
    <t>203.03.02</t>
  </si>
  <si>
    <t>203.03.03</t>
  </si>
  <si>
    <t>203.03.04</t>
  </si>
  <si>
    <t>203.03.05</t>
  </si>
  <si>
    <t>203.04</t>
  </si>
  <si>
    <t>Removal of oversize material</t>
  </si>
  <si>
    <t>203.05</t>
  </si>
  <si>
    <t>Variations in compactive effort</t>
  </si>
  <si>
    <t>and item 203.07)</t>
  </si>
  <si>
    <t>Vibratory rollers</t>
  </si>
  <si>
    <t>Impact rollers</t>
  </si>
  <si>
    <t>m².pass</t>
  </si>
  <si>
    <t>203.05.01</t>
  </si>
  <si>
    <t>203.05.02</t>
  </si>
  <si>
    <t>203.06</t>
  </si>
  <si>
    <t>In hard material</t>
  </si>
  <si>
    <t>In intermediate and soft material</t>
  </si>
  <si>
    <t>In boulder material class A or class B</t>
  </si>
  <si>
    <t>203.06.01</t>
  </si>
  <si>
    <t>203.06.02</t>
  </si>
  <si>
    <t>203.06.03</t>
  </si>
  <si>
    <t>203.07</t>
  </si>
  <si>
    <t>Three-pass roller compaction</t>
  </si>
  <si>
    <t>Vibratory roller</t>
  </si>
  <si>
    <t>Impact roller</t>
  </si>
  <si>
    <t>203.07.01</t>
  </si>
  <si>
    <t>203.07.02</t>
  </si>
  <si>
    <t>203.08</t>
  </si>
  <si>
    <t>Preparation and compaction of</t>
  </si>
  <si>
    <t>modified AASHTO density</t>
  </si>
  <si>
    <t>203.10</t>
  </si>
  <si>
    <t xml:space="preserve">In situ treatment of the construction </t>
  </si>
  <si>
    <t>bed</t>
  </si>
  <si>
    <t>In situ treatment by ripping</t>
  </si>
  <si>
    <t>In situ treatment by blasting</t>
  </si>
  <si>
    <t>203.10.01</t>
  </si>
  <si>
    <t>203.10.02</t>
  </si>
  <si>
    <t>203.11</t>
  </si>
  <si>
    <t>Finishing off slopes</t>
  </si>
  <si>
    <t>Excavation slopes</t>
  </si>
  <si>
    <t>Fill slopes</t>
  </si>
  <si>
    <t>203.14</t>
  </si>
  <si>
    <t>Extra over item 203.01 for borrow</t>
  </si>
  <si>
    <t>material from sources to be</t>
  </si>
  <si>
    <t>supplied by the Contractor</t>
  </si>
  <si>
    <t>203.15</t>
  </si>
  <si>
    <t>Extra over items 203.03 and 203.04</t>
  </si>
  <si>
    <t>for disposing of spoil material to sites</t>
  </si>
  <si>
    <t>to be provided by the Contractor</t>
  </si>
  <si>
    <t>Section 501</t>
  </si>
  <si>
    <t>Subsurface Drains and Drainage</t>
  </si>
  <si>
    <t>PROTECTION</t>
  </si>
  <si>
    <t>DRAINAGE AND EROSION</t>
  </si>
  <si>
    <t>Blankets</t>
  </si>
  <si>
    <t>501.01</t>
  </si>
  <si>
    <t>Crushed stone</t>
  </si>
  <si>
    <t>Single-sized crushed stone:</t>
  </si>
  <si>
    <t>26.5mm nominal aggregate size</t>
  </si>
  <si>
    <t>19mm nominal aggregate size</t>
  </si>
  <si>
    <t>13.2mm nominal aggregate size</t>
  </si>
  <si>
    <t>9.5mm nominal aggregate size</t>
  </si>
  <si>
    <t>501.01.01</t>
  </si>
  <si>
    <t>501.01.02</t>
  </si>
  <si>
    <t>501.01.02.01</t>
  </si>
  <si>
    <t>501.01.02.02</t>
  </si>
  <si>
    <t>501.01.02.03</t>
  </si>
  <si>
    <t>501.01.02.04</t>
  </si>
  <si>
    <t>501.04</t>
  </si>
  <si>
    <t>Geotextiles</t>
  </si>
  <si>
    <t>501.04.01</t>
  </si>
  <si>
    <t>501.04.02</t>
  </si>
  <si>
    <t>501.04.03</t>
  </si>
  <si>
    <t>501.04.04</t>
  </si>
  <si>
    <t>501.05</t>
  </si>
  <si>
    <t>Pipes in subsurface drains</t>
  </si>
  <si>
    <t>Drainex DN160 (or similar approved)</t>
  </si>
  <si>
    <t>501.05.01</t>
  </si>
  <si>
    <t>501.05.01.01</t>
  </si>
  <si>
    <t>501.05.01.02</t>
  </si>
  <si>
    <t>501.05.01.03</t>
  </si>
  <si>
    <t>501.05.02</t>
  </si>
  <si>
    <t>Drainex DN75 fittings (or similar</t>
  </si>
  <si>
    <t>approved)</t>
  </si>
  <si>
    <t>Drainex DN110 (or similar approved)</t>
  </si>
  <si>
    <t>22½º Long radius bend</t>
  </si>
  <si>
    <t>45º Long radius bend</t>
  </si>
  <si>
    <t>90º Long radius bend</t>
  </si>
  <si>
    <t>22½º Segmented bend</t>
  </si>
  <si>
    <t>45º Segmented bend</t>
  </si>
  <si>
    <t>T-junction</t>
  </si>
  <si>
    <t>DN110/75 offset reducer</t>
  </si>
  <si>
    <t>22½º Y-junction</t>
  </si>
  <si>
    <t>45º Y-junction</t>
  </si>
  <si>
    <t>22½º Double Y-junction</t>
  </si>
  <si>
    <t>45º Double Y-junction</t>
  </si>
  <si>
    <t>End cap</t>
  </si>
  <si>
    <t>501.05.02.01</t>
  </si>
  <si>
    <t>501.05.02.02</t>
  </si>
  <si>
    <t>501.05.02.03</t>
  </si>
  <si>
    <t>501.05.02.04</t>
  </si>
  <si>
    <t>501.05.02.05</t>
  </si>
  <si>
    <t>501.05.02.06</t>
  </si>
  <si>
    <t>501.05.02.07</t>
  </si>
  <si>
    <t>501.05.02.08</t>
  </si>
  <si>
    <t>501.05.02.09</t>
  </si>
  <si>
    <t>501.05.02.10</t>
  </si>
  <si>
    <t>501.05.02.11</t>
  </si>
  <si>
    <t>501.05.02.12</t>
  </si>
  <si>
    <t>501.05.02.13</t>
  </si>
  <si>
    <t>Construction Plant</t>
  </si>
  <si>
    <t>501.05.02.14</t>
  </si>
  <si>
    <t>Drainex DN110 fittings (or similar</t>
  </si>
  <si>
    <t>DN160/110 offset reducer</t>
  </si>
  <si>
    <t>501.05.03</t>
  </si>
  <si>
    <t>501.05.03.01</t>
  </si>
  <si>
    <t>501.05.03.02</t>
  </si>
  <si>
    <t>501.05.03.03</t>
  </si>
  <si>
    <t>501.05.03.04</t>
  </si>
  <si>
    <t>501.05.03.05</t>
  </si>
  <si>
    <t>501.05.03.06</t>
  </si>
  <si>
    <t>501.05.03.07</t>
  </si>
  <si>
    <t>501.05.03.08</t>
  </si>
  <si>
    <t>501.05.03.09</t>
  </si>
  <si>
    <t>501.05.03.10</t>
  </si>
  <si>
    <t>501.05.03.11</t>
  </si>
  <si>
    <t>501.05.03.12</t>
  </si>
  <si>
    <t>501.05.03.13</t>
  </si>
  <si>
    <t>501.05.03.14</t>
  </si>
  <si>
    <t>Drainex DN160 fittings (or similar</t>
  </si>
  <si>
    <t>501.06</t>
  </si>
  <si>
    <t>Polyethylene sheeting 1.15mm thick</t>
  </si>
  <si>
    <t>or an equivalent approved material,</t>
  </si>
  <si>
    <t>for lining subsurface drains</t>
  </si>
  <si>
    <t>501.07</t>
  </si>
  <si>
    <t>Concrete outlet structure for</t>
  </si>
  <si>
    <t xml:space="preserve">subsurface drains, including </t>
  </si>
  <si>
    <t>Concrete caps for subsurface</t>
  </si>
  <si>
    <t>drain pipes</t>
  </si>
  <si>
    <t>Backfilling with selected excavated</t>
  </si>
  <si>
    <t>material compacted to -</t>
  </si>
  <si>
    <t>502.01.01</t>
  </si>
  <si>
    <t>90% of modified AASHTO density</t>
  </si>
  <si>
    <t>93% of modified AASHTO density</t>
  </si>
  <si>
    <t>95% of modified AASHTO density</t>
  </si>
  <si>
    <t>502.02</t>
  </si>
  <si>
    <t>Class B bedding / Class 50D</t>
  </si>
  <si>
    <t>502.02.01</t>
  </si>
  <si>
    <t>502.02.01.01</t>
  </si>
  <si>
    <t>502.02.01.02</t>
  </si>
  <si>
    <t>502.02.01.03</t>
  </si>
  <si>
    <t>502.02.01.04</t>
  </si>
  <si>
    <t>502.02.01.05</t>
  </si>
  <si>
    <t>502.02.01.06</t>
  </si>
  <si>
    <t>502.02.01.07</t>
  </si>
  <si>
    <t>502.02.01.08</t>
  </si>
  <si>
    <t>502.02.02.03</t>
  </si>
  <si>
    <t>502.02.02.04</t>
  </si>
  <si>
    <t>502.02.02.05</t>
  </si>
  <si>
    <t>502.02.02.06</t>
  </si>
  <si>
    <t>502.02.02.07</t>
  </si>
  <si>
    <t>502.02.02.08</t>
  </si>
  <si>
    <t>502.02.03</t>
  </si>
  <si>
    <t>502.02.03.01</t>
  </si>
  <si>
    <t>502.02.03.02</t>
  </si>
  <si>
    <t>502.02.03.03</t>
  </si>
  <si>
    <t>502.02.03.04</t>
  </si>
  <si>
    <t>502.02.03.05</t>
  </si>
  <si>
    <t>502.02.03.06</t>
  </si>
  <si>
    <t>502.02.03.07</t>
  </si>
  <si>
    <t>502.02.03.08</t>
  </si>
  <si>
    <t>613.05.03</t>
  </si>
  <si>
    <t>Road studs (SANS approved)</t>
  </si>
  <si>
    <t>Single sided road stud</t>
  </si>
  <si>
    <t>Double sided road stud</t>
  </si>
  <si>
    <t>Non refflective road stud</t>
  </si>
  <si>
    <t>Class B bedding / Class 100D</t>
  </si>
  <si>
    <t>502.06</t>
  </si>
  <si>
    <t>Supplying and laying portal and</t>
  </si>
  <si>
    <t>rectangular culverts</t>
  </si>
  <si>
    <t>Without precast invert slabs</t>
  </si>
  <si>
    <t>606.01.01</t>
  </si>
  <si>
    <t>606.01.01.01</t>
  </si>
  <si>
    <t>606.01.01.02</t>
  </si>
  <si>
    <t>606.02.01</t>
  </si>
  <si>
    <t>Continuously graded (coarse)</t>
  </si>
  <si>
    <t>tensile strength, bright galvanized)</t>
  </si>
  <si>
    <t>105.01.02</t>
  </si>
  <si>
    <t>Smooth wire</t>
  </si>
  <si>
    <t>1.90mm barb diameter, min 1050 Mpa</t>
  </si>
  <si>
    <t>High strain wire, 2.24mm diameter,</t>
  </si>
  <si>
    <t>105.01.03</t>
  </si>
  <si>
    <t>Barbed tape security barriers</t>
  </si>
  <si>
    <t>105.01.03.01</t>
  </si>
  <si>
    <t>Short barb, 730mm coil, galvanised</t>
  </si>
  <si>
    <t>Medium barb, 730mm coil, galvanised</t>
  </si>
  <si>
    <t>fully galvanised</t>
  </si>
  <si>
    <t>Flat wrap -</t>
  </si>
  <si>
    <t>Concertina coil -</t>
  </si>
  <si>
    <t>105.01.03.02</t>
  </si>
  <si>
    <t>105.01.04</t>
  </si>
  <si>
    <t>Diamond mesh</t>
  </si>
  <si>
    <t>Short barb, 900mm coil, galvanised</t>
  </si>
  <si>
    <t>Short barb, 450mm coil, galvanised</t>
  </si>
  <si>
    <t>Medium barb, 900mm coil, galvanised</t>
  </si>
  <si>
    <t>Medium barb, 450mm coil, galvanised</t>
  </si>
  <si>
    <t>Graded crushed stone</t>
  </si>
  <si>
    <t>37mm x 2.5mm</t>
  </si>
  <si>
    <t>50mm x 2.5mm</t>
  </si>
  <si>
    <t>64mm x 2.5mm</t>
  </si>
  <si>
    <t>105.01.06</t>
  </si>
  <si>
    <t>Corner, end, straining and gate posts,</t>
  </si>
  <si>
    <t>including anchors</t>
  </si>
  <si>
    <t>Semi-gap-graded (19mm max)</t>
  </si>
  <si>
    <t>606.04</t>
  </si>
  <si>
    <t>in surfacing</t>
  </si>
  <si>
    <t>606.06</t>
  </si>
  <si>
    <t>Binder variations</t>
  </si>
  <si>
    <t>606.06.01</t>
  </si>
  <si>
    <t>606.07</t>
  </si>
  <si>
    <t>Variations in active filler content</t>
  </si>
  <si>
    <t>606.07.01</t>
  </si>
  <si>
    <t>606.10</t>
  </si>
  <si>
    <t>Section 607</t>
  </si>
  <si>
    <t>607.01</t>
  </si>
  <si>
    <t>Double-seal surface treatment using -</t>
  </si>
  <si>
    <t>607.01.02</t>
  </si>
  <si>
    <t>13.2mm and 6.7mm aggregate</t>
  </si>
  <si>
    <t>607.03</t>
  </si>
  <si>
    <t>Bituminous surface treatment with</t>
  </si>
  <si>
    <t>13.2mm aggregate and slurry-seal</t>
  </si>
  <si>
    <t>using-</t>
  </si>
  <si>
    <t>150/200 penetration-grade bitumen</t>
  </si>
  <si>
    <t>in the tack coat and 60% or 65%</t>
  </si>
  <si>
    <t>emulsion in the penetration spray</t>
  </si>
  <si>
    <t>(See Drawing STD-014 Sheet 1 of 3)</t>
  </si>
  <si>
    <t>105.01.06.01</t>
  </si>
  <si>
    <t>Standard Post</t>
  </si>
  <si>
    <t>Straining Post</t>
  </si>
  <si>
    <t>Corner Post</t>
  </si>
  <si>
    <t>Gate Post (Double Leaf Gate)</t>
  </si>
  <si>
    <t>Gate Post (Single Leaf Gate)</t>
  </si>
  <si>
    <t>Gate Post (Pedestrian Gate)</t>
  </si>
  <si>
    <t>105.02</t>
  </si>
  <si>
    <t>New gates</t>
  </si>
  <si>
    <t>Single Leaf</t>
  </si>
  <si>
    <t>Double Leaf</t>
  </si>
  <si>
    <t>Pedistrian</t>
  </si>
  <si>
    <t>105.03</t>
  </si>
  <si>
    <t>607.03.02</t>
  </si>
  <si>
    <t>Bituminous binder variations</t>
  </si>
  <si>
    <t>502.06.02</t>
  </si>
  <si>
    <t>502.06.02.01</t>
  </si>
  <si>
    <t>502.06.02.02</t>
  </si>
  <si>
    <t>502.06.02.03</t>
  </si>
  <si>
    <t>502.06.02.04</t>
  </si>
  <si>
    <t>502.06.02.05</t>
  </si>
  <si>
    <t>502.06.02.06</t>
  </si>
  <si>
    <t>502.06.02.07</t>
  </si>
  <si>
    <t>502.06.02.08</t>
  </si>
  <si>
    <t>502.06.02.09</t>
  </si>
  <si>
    <t>502.06.02.10</t>
  </si>
  <si>
    <t>502.06.02.11</t>
  </si>
  <si>
    <t>502.06.02.12</t>
  </si>
  <si>
    <t>502.06.02.13</t>
  </si>
  <si>
    <t>502.06.02.14</t>
  </si>
  <si>
    <t>502.06.02.15</t>
  </si>
  <si>
    <t>502.06.02.16</t>
  </si>
  <si>
    <t>502.06.02.17</t>
  </si>
  <si>
    <t>502.06.02.18</t>
  </si>
  <si>
    <t>502.06.02.19</t>
  </si>
  <si>
    <t>502.06.02.20</t>
  </si>
  <si>
    <t>502.06.02.21</t>
  </si>
  <si>
    <t>502.06.02.22</t>
  </si>
  <si>
    <t>502.06.02.23</t>
  </si>
  <si>
    <t>502.06.02.24</t>
  </si>
  <si>
    <t>502.06.02.25</t>
  </si>
  <si>
    <t>502.06.02.26</t>
  </si>
  <si>
    <t>502.06.02.27</t>
  </si>
  <si>
    <t>502.06.02.28</t>
  </si>
  <si>
    <t>502.06.02.29</t>
  </si>
  <si>
    <t>502.06.02.30</t>
  </si>
  <si>
    <t>502.06.02.31</t>
  </si>
  <si>
    <t>502.06.02.33</t>
  </si>
  <si>
    <t>502.06.02.34</t>
  </si>
  <si>
    <t>502.06.02.35</t>
  </si>
  <si>
    <t>502.06.02.36</t>
  </si>
  <si>
    <t>502.06.02.37</t>
  </si>
  <si>
    <t>502.06.02.38</t>
  </si>
  <si>
    <t>502.06.02.39</t>
  </si>
  <si>
    <t>502.06.02.40</t>
  </si>
  <si>
    <t>502.06.02.41</t>
  </si>
  <si>
    <t>502.10</t>
  </si>
  <si>
    <t>Cast in situ concrete</t>
  </si>
  <si>
    <t>In Class A bedding, blinding layers</t>
  </si>
  <si>
    <t>and encasing of pipes, including</t>
  </si>
  <si>
    <t>any formwork required</t>
  </si>
  <si>
    <t>Class 20/19</t>
  </si>
  <si>
    <t>502.10.01</t>
  </si>
  <si>
    <t>502.10.01.01</t>
  </si>
  <si>
    <t>502.10.02</t>
  </si>
  <si>
    <t>In invert slabs for portal or</t>
  </si>
  <si>
    <t>formwork to provide Class F1 surface</t>
  </si>
  <si>
    <t>finish and Class U2 surface finish</t>
  </si>
  <si>
    <t>for unformed surfaces</t>
  </si>
  <si>
    <t>Class 25/19</t>
  </si>
  <si>
    <t>502.10.02.01</t>
  </si>
  <si>
    <t>502.10.03</t>
  </si>
  <si>
    <t>Inlet and outlet structures, catchpits,</t>
  </si>
  <si>
    <t>manholes and junction boxes</t>
  </si>
  <si>
    <t>excluding formwork, but including</t>
  </si>
  <si>
    <t>U2 surface finish</t>
  </si>
  <si>
    <t>502.10.03.01</t>
  </si>
  <si>
    <t>502.10.03.02</t>
  </si>
  <si>
    <t>502.13.02</t>
  </si>
  <si>
    <t>502.13.01</t>
  </si>
  <si>
    <t>502.13.03</t>
  </si>
  <si>
    <t>Welded-steel fabric</t>
  </si>
  <si>
    <t>Reference 888</t>
  </si>
  <si>
    <t>Reference 617</t>
  </si>
  <si>
    <t>Reference 395</t>
  </si>
  <si>
    <t>502.14</t>
  </si>
  <si>
    <t>Reinforcement</t>
  </si>
  <si>
    <t>Mild steel</t>
  </si>
  <si>
    <t>502.14.01</t>
  </si>
  <si>
    <t>502.14.01.01</t>
  </si>
  <si>
    <t>formwork, Class 20/19 concrete</t>
  </si>
  <si>
    <t>502.14.01.02</t>
  </si>
  <si>
    <t>502.17</t>
  </si>
  <si>
    <t>Brick work</t>
  </si>
  <si>
    <t>Plaster</t>
  </si>
  <si>
    <t>Benching</t>
  </si>
  <si>
    <t>502.20</t>
  </si>
  <si>
    <t>Accessories</t>
  </si>
  <si>
    <t>Manhole covers including frames</t>
  </si>
  <si>
    <t>Combination precast concrete / cast</t>
  </si>
  <si>
    <t>iron frame and cover</t>
  </si>
  <si>
    <t>Step Irons</t>
  </si>
  <si>
    <t>502.20.01</t>
  </si>
  <si>
    <t>Application of fog spray consisting of</t>
  </si>
  <si>
    <t>By grouting and sealing with cold-</t>
  </si>
  <si>
    <t xml:space="preserve">Extra over Items 503.03.01, 503.03.02, </t>
  </si>
  <si>
    <t xml:space="preserve">503.03.03, 503.04.04 for variations </t>
  </si>
  <si>
    <t>502.20.01.01</t>
  </si>
  <si>
    <t>502.20.01.02</t>
  </si>
  <si>
    <t>502.20.03</t>
  </si>
  <si>
    <t>502.20.04</t>
  </si>
  <si>
    <t>Catchpit cover slabs Class 25/19</t>
  </si>
  <si>
    <t>concrete</t>
  </si>
  <si>
    <t>Rectangular slab 1.5m long</t>
  </si>
  <si>
    <t>Extra over Items 502.20.04.01.01</t>
  </si>
  <si>
    <t>and 502.20.04.01.02 for variation</t>
  </si>
  <si>
    <t xml:space="preserve">in length from the standard </t>
  </si>
  <si>
    <t>1,5m length</t>
  </si>
  <si>
    <t>502.20.04.01</t>
  </si>
  <si>
    <t>502.20.04.01.01</t>
  </si>
  <si>
    <t>502.20.04.01.02</t>
  </si>
  <si>
    <t>502.20.04.01.03</t>
  </si>
  <si>
    <t>502.20.04.02</t>
  </si>
  <si>
    <t>Junction box cover slab Class 25/29</t>
  </si>
  <si>
    <t>Span (L) 1,0m</t>
  </si>
  <si>
    <t>Extra over Item 502.20.04.02.01</t>
  </si>
  <si>
    <t xml:space="preserve">for variation in span from the </t>
  </si>
  <si>
    <t>standard 1,0m span</t>
  </si>
  <si>
    <t>502.20.04.02.01</t>
  </si>
  <si>
    <t>502.20.04.02.02</t>
  </si>
  <si>
    <t>(See drawing STD003 - Sheet 2)</t>
  </si>
  <si>
    <t>(See drawing STD004 - Sheet 1)</t>
  </si>
  <si>
    <t>(See drawing STD004 - Sheet 6)</t>
  </si>
  <si>
    <t>502.20.05</t>
  </si>
  <si>
    <t>Catchpit steel frame</t>
  </si>
  <si>
    <t>(see drawing STD003 - Sheet 2)</t>
  </si>
  <si>
    <t>502.21</t>
  </si>
  <si>
    <t>502.22</t>
  </si>
  <si>
    <t>Extra over Items 502.01 and 502.21</t>
  </si>
  <si>
    <t>for using material obtained</t>
  </si>
  <si>
    <t>Cleaning existing culverts</t>
  </si>
  <si>
    <t>502.22.01</t>
  </si>
  <si>
    <t>502.22.02</t>
  </si>
  <si>
    <t>Section 502</t>
  </si>
  <si>
    <t>Prefabricated Culverts and</t>
  </si>
  <si>
    <t>Stormwater Sewers</t>
  </si>
  <si>
    <t>Section 503</t>
  </si>
  <si>
    <t>503.01</t>
  </si>
  <si>
    <t>Concrete kerbing Class 20/19</t>
  </si>
  <si>
    <t xml:space="preserve">concrete  </t>
  </si>
  <si>
    <t>(See drawing STD007 - Sheet 1)</t>
  </si>
  <si>
    <t>Concrete kerbing-channelling</t>
  </si>
  <si>
    <t>503.01.01</t>
  </si>
  <si>
    <t>503.01.02</t>
  </si>
  <si>
    <t>502.01.03</t>
  </si>
  <si>
    <t>503.02</t>
  </si>
  <si>
    <t>channel</t>
  </si>
  <si>
    <t>concrete channel</t>
  </si>
  <si>
    <t xml:space="preserve">Barrier kerb (Fig. 3) with concrete </t>
  </si>
  <si>
    <t>503.03</t>
  </si>
  <si>
    <t>Transition sections</t>
  </si>
  <si>
    <t>(See drawing STD007 - Sheet 2)</t>
  </si>
  <si>
    <t>edge beam</t>
  </si>
  <si>
    <t xml:space="preserve">Semi-vertical kerb (Fig. 7) to </t>
  </si>
  <si>
    <t>300mm sloping kerb</t>
  </si>
  <si>
    <t>400mm sloping kerb</t>
  </si>
  <si>
    <t>500mm sloping kerb</t>
  </si>
  <si>
    <t>503.03.01</t>
  </si>
  <si>
    <t>503.03.02</t>
  </si>
  <si>
    <t>503.03.03</t>
  </si>
  <si>
    <t>503.03.04</t>
  </si>
  <si>
    <t>503.02.01</t>
  </si>
  <si>
    <t>503.02.02</t>
  </si>
  <si>
    <t>Dayworks</t>
  </si>
  <si>
    <t>B107.01</t>
  </si>
  <si>
    <t>B107.01.01</t>
  </si>
  <si>
    <t>B107.01.02</t>
  </si>
  <si>
    <t>B107.02</t>
  </si>
  <si>
    <t>B107.03</t>
  </si>
  <si>
    <t>B107.03.01</t>
  </si>
  <si>
    <t>B107.02.01</t>
  </si>
  <si>
    <t>B107.02.02</t>
  </si>
  <si>
    <t>Precast concrete frame and cover</t>
  </si>
  <si>
    <t>Section 504</t>
  </si>
  <si>
    <t>504.03</t>
  </si>
  <si>
    <t>Side drains</t>
  </si>
  <si>
    <t>(See drawing STD17 - Sheet 2)</t>
  </si>
  <si>
    <t>erf access</t>
  </si>
  <si>
    <t>Type 2 - Small side drain with no</t>
  </si>
  <si>
    <t>Type 1.1 - Small side drain allowing</t>
  </si>
  <si>
    <t>Type 1.2 - Small side drain allowing</t>
  </si>
  <si>
    <t>Type 3 - Large side drain allowing</t>
  </si>
  <si>
    <t>Type 4 - Large side drain with no</t>
  </si>
  <si>
    <t>Type 5 - Large side drain where</t>
  </si>
  <si>
    <t>of Type 4</t>
  </si>
  <si>
    <t>504.03.01</t>
  </si>
  <si>
    <t>504.03.02</t>
  </si>
  <si>
    <t>504.03.03</t>
  </si>
  <si>
    <t>504.03.04</t>
  </si>
  <si>
    <t>504.03.05</t>
  </si>
  <si>
    <t>504.03.06</t>
  </si>
  <si>
    <t>504.07</t>
  </si>
  <si>
    <t>Excavation in hard material</t>
  </si>
  <si>
    <t>(Extra over items 504.01, 504.02</t>
  </si>
  <si>
    <t>504.03, 504.04 and 504.05)</t>
  </si>
  <si>
    <t>Section 505</t>
  </si>
  <si>
    <t>505.01</t>
  </si>
  <si>
    <t>Foundation trench excavation and</t>
  </si>
  <si>
    <t>backfilling</t>
  </si>
  <si>
    <t>In solid rock (material which</t>
  </si>
  <si>
    <t>requires blasting)</t>
  </si>
  <si>
    <t>In all other classes of material</t>
  </si>
  <si>
    <t>505.01.01</t>
  </si>
  <si>
    <t>505.01.02</t>
  </si>
  <si>
    <t>Surface preparation for the bedding</t>
  </si>
  <si>
    <t>of gabions</t>
  </si>
  <si>
    <t>505.03</t>
  </si>
  <si>
    <t>Gabions</t>
  </si>
  <si>
    <t>Gabion boxes, mesh type 80 with</t>
  </si>
  <si>
    <t>2.7mm Class A galvanised wire -</t>
  </si>
  <si>
    <t>1.5m x 1.0m x 1.0m</t>
  </si>
  <si>
    <t>2.0m x 1.0m x 1.0m</t>
  </si>
  <si>
    <t>3.0m x 1.0m x 1.0m</t>
  </si>
  <si>
    <t>4.0m x 1.0m x 1.0m</t>
  </si>
  <si>
    <t>2.0m x 0.5m x 0.5m</t>
  </si>
  <si>
    <t>2.0m x 1.0m x 0.5m</t>
  </si>
  <si>
    <t>3.0m x 1.0m x 0.5m</t>
  </si>
  <si>
    <t>4.0m x 1.0m x 0.5m</t>
  </si>
  <si>
    <t>505.03.01</t>
  </si>
  <si>
    <t>505.03.01.01</t>
  </si>
  <si>
    <t>505.03.01.02</t>
  </si>
  <si>
    <t>505.03.01.03</t>
  </si>
  <si>
    <t>505.03.01.04</t>
  </si>
  <si>
    <t>505.03.01.05</t>
  </si>
  <si>
    <t>505.03.01.06</t>
  </si>
  <si>
    <t>505.03.01.07</t>
  </si>
  <si>
    <t>505.03.01.08</t>
  </si>
  <si>
    <t>505.03.01.09</t>
  </si>
  <si>
    <t>505.03.02</t>
  </si>
  <si>
    <t>Reno mattresses, mesh type 60 with</t>
  </si>
  <si>
    <t>2.2mm Class A galvanised wire</t>
  </si>
  <si>
    <t>2.0m x 2.0m x 0.30m</t>
  </si>
  <si>
    <t xml:space="preserve">1.0m x 1.0m x 1.0m </t>
  </si>
  <si>
    <t>3.0m x 1.0m x 0.30m</t>
  </si>
  <si>
    <t>6.0m x 2.0m x 0.23m</t>
  </si>
  <si>
    <t>6.0m x 2.0m x 0.17m</t>
  </si>
  <si>
    <t>Engineers Accommodation</t>
  </si>
  <si>
    <t>6.0m x 2.0m x 0.30m</t>
  </si>
  <si>
    <t>505.03.02.01</t>
  </si>
  <si>
    <t>505.03.02.02</t>
  </si>
  <si>
    <t>505.03.02.03</t>
  </si>
  <si>
    <t>505.03.02.04</t>
  </si>
  <si>
    <t>505.03.02.05</t>
  </si>
  <si>
    <t>505.04</t>
  </si>
  <si>
    <t>Extra over item 505.03 for supplying</t>
  </si>
  <si>
    <t>gabions with PVC-coated wire</t>
  </si>
  <si>
    <t>3.7mm PVC thickness</t>
  </si>
  <si>
    <t>3.2mm PVC thickness</t>
  </si>
  <si>
    <t>505.04.01</t>
  </si>
  <si>
    <t>505.04.02</t>
  </si>
  <si>
    <t>505.05</t>
  </si>
  <si>
    <t>Filter fabric for gabions and riprap</t>
  </si>
  <si>
    <t>505.05.01</t>
  </si>
  <si>
    <t>505.05.02</t>
  </si>
  <si>
    <t>505.05.03</t>
  </si>
  <si>
    <t>505.05.04</t>
  </si>
  <si>
    <t>505.06</t>
  </si>
  <si>
    <t>Stone pitching</t>
  </si>
  <si>
    <t>Plain pitching</t>
  </si>
  <si>
    <t>Method 1</t>
  </si>
  <si>
    <t>Method 2</t>
  </si>
  <si>
    <t>Grouted pitching</t>
  </si>
  <si>
    <t>Wired-and-grouted pitching</t>
  </si>
  <si>
    <t>505.06.01</t>
  </si>
  <si>
    <t>505.09</t>
  </si>
  <si>
    <t>Interlocking precast concrete block</t>
  </si>
  <si>
    <t>pitching, Armorflex 180 or similar</t>
  </si>
  <si>
    <t>approved</t>
  </si>
  <si>
    <t>(See drawing STD012)</t>
  </si>
  <si>
    <t xml:space="preserve">Precast concrete grass blocks </t>
  </si>
  <si>
    <t>505.10</t>
  </si>
  <si>
    <t>Concrete in edge beams and</t>
  </si>
  <si>
    <t>foundation trenches</t>
  </si>
  <si>
    <t>Class20/29 concrete</t>
  </si>
  <si>
    <t>Class 25/19 concrete</t>
  </si>
  <si>
    <t>505.10.01</t>
  </si>
  <si>
    <t>505.10.02</t>
  </si>
  <si>
    <t>Section 601</t>
  </si>
  <si>
    <t>601.01</t>
  </si>
  <si>
    <t>Preparation and compaction of in situ</t>
  </si>
  <si>
    <t>subgrade material to -</t>
  </si>
  <si>
    <t>601.01.01</t>
  </si>
  <si>
    <t>601.01.02</t>
  </si>
  <si>
    <t>601.02</t>
  </si>
  <si>
    <t>Gravel layers constructed from</t>
  </si>
  <si>
    <t>material obtained from borrow pits</t>
  </si>
  <si>
    <t>Subgrade</t>
  </si>
  <si>
    <t>Compacted to 93% of modified</t>
  </si>
  <si>
    <t>Compacted to 95% of modified</t>
  </si>
  <si>
    <t>601.02.01</t>
  </si>
  <si>
    <t>601.02.01.01</t>
  </si>
  <si>
    <t>601.02.01.02</t>
  </si>
  <si>
    <t>601.02.02</t>
  </si>
  <si>
    <t>Subbase</t>
  </si>
  <si>
    <t>Compacted to 97% of modified</t>
  </si>
  <si>
    <t>601.02.02.01</t>
  </si>
  <si>
    <t>601.02.02.02</t>
  </si>
  <si>
    <t>601.02.03</t>
  </si>
  <si>
    <t>Base</t>
  </si>
  <si>
    <t>Compacted to 98% of modified</t>
  </si>
  <si>
    <t>601.02.03.01</t>
  </si>
  <si>
    <t>material obtained from excavations</t>
  </si>
  <si>
    <t>601.03</t>
  </si>
  <si>
    <t>601.03.01</t>
  </si>
  <si>
    <t>601.03.01.02</t>
  </si>
  <si>
    <t>601.03.02</t>
  </si>
  <si>
    <t>601.03.02.01</t>
  </si>
  <si>
    <t>601.03.02.02</t>
  </si>
  <si>
    <t>601.03.03</t>
  </si>
  <si>
    <t>601.03.03.01</t>
  </si>
  <si>
    <t>601.04</t>
  </si>
  <si>
    <t>Extra over item 601.03 for obtaining</t>
  </si>
  <si>
    <t>material from</t>
  </si>
  <si>
    <t>Intermediate excavations</t>
  </si>
  <si>
    <t>Hard excavations</t>
  </si>
  <si>
    <t>601.04.01</t>
  </si>
  <si>
    <t>601.04.02</t>
  </si>
  <si>
    <t>601.06</t>
  </si>
  <si>
    <t>Extra over Item 601.02 for borrow</t>
  </si>
  <si>
    <t>material from sources to be supplied</t>
  </si>
  <si>
    <t>by the Contractor</t>
  </si>
  <si>
    <t>601.06.01</t>
  </si>
  <si>
    <t>601.06.02</t>
  </si>
  <si>
    <t>601.06.03</t>
  </si>
  <si>
    <t>Crushed-stone Pavement Layers</t>
  </si>
  <si>
    <t>Section 602</t>
  </si>
  <si>
    <t>602.01</t>
  </si>
  <si>
    <t>Commercial sources</t>
  </si>
  <si>
    <t>G1 material compacted to 86% of</t>
  </si>
  <si>
    <t>apparent density</t>
  </si>
  <si>
    <t>G2 material compacted to 100% of</t>
  </si>
  <si>
    <t>G3 material compacted to 98% of</t>
  </si>
  <si>
    <t>602.01.01</t>
  </si>
  <si>
    <t>602.01.01.01</t>
  </si>
  <si>
    <t>Excavations outside the normal</t>
  </si>
  <si>
    <t>trench profile</t>
  </si>
  <si>
    <t>202.09 for excavating in -</t>
  </si>
  <si>
    <t>Widening of cuttings (extra over</t>
  </si>
  <si>
    <t>items 203.01 and 203.03)</t>
  </si>
  <si>
    <t>Boulder material class B</t>
  </si>
  <si>
    <t>(applicable to sub item 203.01.03</t>
  </si>
  <si>
    <t>Up to 1,0m wide</t>
  </si>
  <si>
    <t>502.13</t>
  </si>
  <si>
    <t>601.03.01.03</t>
  </si>
  <si>
    <t>602.01.01.02</t>
  </si>
  <si>
    <t>602.01.01.03</t>
  </si>
  <si>
    <t>602.02.01.02</t>
  </si>
  <si>
    <t>602.02.01.03</t>
  </si>
  <si>
    <t>G3 material compacted to 95% of</t>
  </si>
  <si>
    <t>Section 605</t>
  </si>
  <si>
    <t>903</t>
  </si>
  <si>
    <t>construction bed material to 90% of</t>
  </si>
  <si>
    <t>501.08</t>
  </si>
  <si>
    <t>90º Segmented bend</t>
  </si>
  <si>
    <t>Cross junction</t>
  </si>
  <si>
    <t>502.01</t>
  </si>
  <si>
    <t>502.01.02</t>
  </si>
  <si>
    <t>Complete with precast invert slab</t>
  </si>
  <si>
    <t>502.06.01</t>
  </si>
  <si>
    <t>502.06.01.01</t>
  </si>
  <si>
    <t>502.06.01.02</t>
  </si>
  <si>
    <t>502.06.01.03</t>
  </si>
  <si>
    <t>502.06.01.04</t>
  </si>
  <si>
    <t>502.06.01.05</t>
  </si>
  <si>
    <t>502.06.01.06</t>
  </si>
  <si>
    <t>502.06.01.07</t>
  </si>
  <si>
    <t>502.06.01.08</t>
  </si>
  <si>
    <t>502.06.01.09</t>
  </si>
  <si>
    <t>502.06.01.10</t>
  </si>
  <si>
    <t>502.06.01.11</t>
  </si>
  <si>
    <t>502.06.01.12</t>
  </si>
  <si>
    <t>502.06.01.13</t>
  </si>
  <si>
    <t>502.06.01.14</t>
  </si>
  <si>
    <t>502.06.01.15</t>
  </si>
  <si>
    <t>502.06.01.16</t>
  </si>
  <si>
    <t>502.06.01.17</t>
  </si>
  <si>
    <t>502.06.01.18</t>
  </si>
  <si>
    <t>502.06.01.19</t>
  </si>
  <si>
    <t>502.06.01.20</t>
  </si>
  <si>
    <t>502.06.01.21</t>
  </si>
  <si>
    <t>502.06.01.22</t>
  </si>
  <si>
    <t>502.06.01.23</t>
  </si>
  <si>
    <t>502.06.01.24</t>
  </si>
  <si>
    <t>502.06.01.25</t>
  </si>
  <si>
    <t>502.06.01.26</t>
  </si>
  <si>
    <t>502.06.01.27</t>
  </si>
  <si>
    <t>502.06.01.28</t>
  </si>
  <si>
    <t>502.06.01.29</t>
  </si>
  <si>
    <t>502.06.01.30</t>
  </si>
  <si>
    <t>502.06.01.31</t>
  </si>
  <si>
    <t>502.06.01.33</t>
  </si>
  <si>
    <t>502.06.01.34</t>
  </si>
  <si>
    <t>502.06.01.35</t>
  </si>
  <si>
    <t>502.06.01.36</t>
  </si>
  <si>
    <t>502.06.01.37</t>
  </si>
  <si>
    <t>502.06.01.38</t>
  </si>
  <si>
    <t>502.06.01.39</t>
  </si>
  <si>
    <t>502.06.01.40</t>
  </si>
  <si>
    <t>502.06.01.41</t>
  </si>
  <si>
    <t>502.06.01.42</t>
  </si>
  <si>
    <t>502.06.01.43</t>
  </si>
  <si>
    <t>502.06.01.44</t>
  </si>
  <si>
    <t>rectangular culverts, including</t>
  </si>
  <si>
    <t>Precast concrete elements</t>
  </si>
  <si>
    <t>Splayed corner slab 1.5m long</t>
  </si>
  <si>
    <t>From borrow areas provided by</t>
  </si>
  <si>
    <t>From sources provided by Contractor</t>
  </si>
  <si>
    <t>required capacity exceeds that</t>
  </si>
  <si>
    <t>Concrete pitching</t>
  </si>
  <si>
    <t>(Concor Grassframe or similar</t>
  </si>
  <si>
    <t>Crushed-stone base constructed</t>
  </si>
  <si>
    <t>Shoulder</t>
  </si>
  <si>
    <t>Chemical stabilization extra over</t>
  </si>
  <si>
    <t>In situ subgrade</t>
  </si>
  <si>
    <t>Using 60/70 penetration grade bitumen</t>
  </si>
  <si>
    <t>Saw-cutting of asphalt, asphalt base</t>
  </si>
  <si>
    <t>50mm Type S-C, Class 25 terracotta</t>
  </si>
  <si>
    <t>in bus bays and roads</t>
  </si>
  <si>
    <t>Transverse contraction joints</t>
  </si>
  <si>
    <t>Dismantling existing guardrails</t>
  </si>
  <si>
    <t>with new treated timber posts</t>
  </si>
  <si>
    <t>Crushed-stone subbase constructed</t>
  </si>
  <si>
    <t>602.02.01</t>
  </si>
  <si>
    <t>602.02.01.01</t>
  </si>
  <si>
    <t>602.04</t>
  </si>
  <si>
    <t>Additional compaction</t>
  </si>
  <si>
    <t>602.04.01</t>
  </si>
  <si>
    <t>Extra over sub items 602.01.01.01</t>
  </si>
  <si>
    <t>602.01.02.01, 602.02.01.01 and</t>
  </si>
  <si>
    <t>602.02.02.01 for compaction to</t>
  </si>
  <si>
    <t>88% of apparent density</t>
  </si>
  <si>
    <t>602.04.02</t>
  </si>
  <si>
    <t>Extra over sub items 602.01.01.02</t>
  </si>
  <si>
    <t>602.01.02.02, 602.02.01.02 and</t>
  </si>
  <si>
    <t>602.02.02.02 for compaction to</t>
  </si>
  <si>
    <t>102% of modified AASHTO density</t>
  </si>
  <si>
    <t>Section 603</t>
  </si>
  <si>
    <t>Unpaved areas</t>
  </si>
  <si>
    <t>603.01</t>
  </si>
  <si>
    <t>603.01.01</t>
  </si>
  <si>
    <t>603.01.02</t>
  </si>
  <si>
    <t>Compacted gravel shoulder or gravel</t>
  </si>
  <si>
    <t>wearing course to 93% of modified</t>
  </si>
  <si>
    <t>Wearing course</t>
  </si>
  <si>
    <t>603.02</t>
  </si>
  <si>
    <t>Extra over Item 603.01 for borrow</t>
  </si>
  <si>
    <t>Section 604</t>
  </si>
  <si>
    <t>604.01</t>
  </si>
  <si>
    <t>unstabilized compacted layers</t>
  </si>
  <si>
    <t>Chemical stabilizing agent</t>
  </si>
  <si>
    <t>Cement</t>
  </si>
  <si>
    <t>Blast-furnace cement (CEM III)</t>
  </si>
  <si>
    <t>Road lime</t>
  </si>
  <si>
    <t>Milled blast-furnace slag</t>
  </si>
  <si>
    <t>Polymer soil stabilizer (EcoBond or</t>
  </si>
  <si>
    <t>similar approved)</t>
  </si>
  <si>
    <t>Ionic soil stabilizer (ISS or similar</t>
  </si>
  <si>
    <t>ℓ</t>
  </si>
  <si>
    <t>604.01.01</t>
  </si>
  <si>
    <t>604.01.02</t>
  </si>
  <si>
    <t>604.01.03</t>
  </si>
  <si>
    <t>604.02</t>
  </si>
  <si>
    <t>604.02.01</t>
  </si>
  <si>
    <t>604.02.02</t>
  </si>
  <si>
    <t>604.02.03</t>
  </si>
  <si>
    <t>604.02.04</t>
  </si>
  <si>
    <t>604.02.05</t>
  </si>
  <si>
    <t>604.02.06</t>
  </si>
  <si>
    <t>605.01</t>
  </si>
  <si>
    <t>Prime coat</t>
  </si>
  <si>
    <t>MC-30 cut-back bitumen</t>
  </si>
  <si>
    <t>MC-70 cutback bitumen</t>
  </si>
  <si>
    <t>Aggregate for blinding</t>
  </si>
  <si>
    <t>605.01.02</t>
  </si>
  <si>
    <t>605.01.03</t>
  </si>
  <si>
    <t>605.01.04</t>
  </si>
  <si>
    <t>605.02</t>
  </si>
  <si>
    <t>Section 606</t>
  </si>
  <si>
    <t>606.01</t>
  </si>
  <si>
    <t>Asphalt base (100mm thick)</t>
  </si>
  <si>
    <t>606.02</t>
  </si>
  <si>
    <t>606.05</t>
  </si>
  <si>
    <t>B107.03.02</t>
  </si>
  <si>
    <t>B107.03.03</t>
  </si>
  <si>
    <t>B107.03.04</t>
  </si>
  <si>
    <t>B107.03.05</t>
  </si>
  <si>
    <t>B107.03.06</t>
  </si>
  <si>
    <t>B107.03.07</t>
  </si>
  <si>
    <t>B107.03.09</t>
  </si>
  <si>
    <t>B107.03.10</t>
  </si>
  <si>
    <t>B107.04</t>
  </si>
  <si>
    <t>Transport of Construction Plant</t>
  </si>
  <si>
    <t>B107.03.11</t>
  </si>
  <si>
    <t>B107.04.01</t>
  </si>
  <si>
    <t>B107.04.02</t>
  </si>
  <si>
    <t>Tipper trucks</t>
  </si>
  <si>
    <t>6m³ capacity</t>
  </si>
  <si>
    <t>10m³ capacity</t>
  </si>
  <si>
    <t>B107.03.01.01</t>
  </si>
  <si>
    <t>B107.03.01.02</t>
  </si>
  <si>
    <t>Backhoe loaders (Mass 7 - 8 ton)</t>
  </si>
  <si>
    <t>Bulldozer (Mass 20 - 25 ton,</t>
  </si>
  <si>
    <t>Power 135 - 165 kW)</t>
  </si>
  <si>
    <t>Tracked Excavator (Mass 18 - 22 ton,</t>
  </si>
  <si>
    <t>Power 70 - 105 kW)</t>
  </si>
  <si>
    <t>Generator (15kVA)</t>
  </si>
  <si>
    <t>Grader (Mass 16 - 20 ton)</t>
  </si>
  <si>
    <t>Wheel Loader (Mass 10 - 13 ton)</t>
  </si>
  <si>
    <t>Rollers</t>
  </si>
  <si>
    <t>B107.03.09.01</t>
  </si>
  <si>
    <t>Pneumatic Roller (14 - 21 ton)</t>
  </si>
  <si>
    <t>B107.03.09.02</t>
  </si>
  <si>
    <t>Single drum vibratory padfoot roller</t>
  </si>
  <si>
    <t>(7 - 10 ton)</t>
  </si>
  <si>
    <t>(10 - 14 ton)</t>
  </si>
  <si>
    <t>B107.03.09.03</t>
  </si>
  <si>
    <t>Single drum vibratory smooth roller</t>
  </si>
  <si>
    <t>B107.03.09.04</t>
  </si>
  <si>
    <t>B107.03.09.05</t>
  </si>
  <si>
    <t>B107.03.09.10</t>
  </si>
  <si>
    <t xml:space="preserve">Pedestrian roller (500 - 550kg, </t>
  </si>
  <si>
    <t>width 390mm)</t>
  </si>
  <si>
    <t xml:space="preserve">Pedestrian roller (1000 - 1500kg, </t>
  </si>
  <si>
    <t>width 900mm)</t>
  </si>
  <si>
    <t>and hoses</t>
  </si>
  <si>
    <t xml:space="preserve">Clay Engineering Bricks </t>
  </si>
  <si>
    <t>(222mm x 106mm x 73mm)</t>
  </si>
  <si>
    <t>Clay Paving bricks</t>
  </si>
  <si>
    <t>(220mm x 106mm x 50mm)</t>
  </si>
  <si>
    <t>60mm Concrete Coble, Class 25 gray</t>
  </si>
  <si>
    <t>(150mm x 150mm)</t>
  </si>
  <si>
    <t>80mm Concrete Coble, Class 25 gray</t>
  </si>
  <si>
    <t xml:space="preserve">60mm Concrete Coble, Class 25 </t>
  </si>
  <si>
    <t>terracota (150mm x 150mm)</t>
  </si>
  <si>
    <t>80mm Concrete Coble, Class 25</t>
  </si>
  <si>
    <t>Compressor (185 cfm) including 2 drills</t>
  </si>
  <si>
    <t>Concrete Mixer (250 litre)</t>
  </si>
  <si>
    <t>B107.03.12</t>
  </si>
  <si>
    <t>Cranes</t>
  </si>
  <si>
    <t>Capacity 50 ton</t>
  </si>
  <si>
    <t>Capacity 100 ton</t>
  </si>
  <si>
    <t>Flatbed truck (2 - 4 ton)</t>
  </si>
  <si>
    <t>Lowbed (30 - 40 ton)</t>
  </si>
  <si>
    <t>Tack coat of 30% stable grade</t>
  </si>
  <si>
    <t>emulsion</t>
  </si>
  <si>
    <t>Section 609</t>
  </si>
  <si>
    <t>609.01</t>
  </si>
  <si>
    <t>Construction of segmental block</t>
  </si>
  <si>
    <t>paving made from -</t>
  </si>
  <si>
    <t xml:space="preserve">60mm Type S-A, Class 25 gray </t>
  </si>
  <si>
    <t>precast blocks</t>
  </si>
  <si>
    <t>60mm Type S-A, Class 25 charcoal</t>
  </si>
  <si>
    <t>80mm Type S-A, Class 25 gray</t>
  </si>
  <si>
    <t>80mm Type S-A, Class 25 charcoal</t>
  </si>
  <si>
    <t>50mm Type S-C, Class 25 gray</t>
  </si>
  <si>
    <t>50mm Type S-C, Class 25 charcoal</t>
  </si>
  <si>
    <t>Bedded on sand</t>
  </si>
  <si>
    <t>Bedded on a sand-cement mixture</t>
  </si>
  <si>
    <t>609.03</t>
  </si>
  <si>
    <t>The construction of edge restraints</t>
  </si>
  <si>
    <t>with</t>
  </si>
  <si>
    <t>Rectangular precast concrete kerb</t>
  </si>
  <si>
    <t>In situ concrete according to</t>
  </si>
  <si>
    <t>Drawing No STD008</t>
  </si>
  <si>
    <t>609.03.01</t>
  </si>
  <si>
    <t>609.03.02</t>
  </si>
  <si>
    <t>609.04</t>
  </si>
  <si>
    <t>Lifting of existing segmental paving,</t>
  </si>
  <si>
    <t>loading and transporting it to the</t>
  </si>
  <si>
    <t>stockpile site specified in the</t>
  </si>
  <si>
    <t>Project Specifications</t>
  </si>
  <si>
    <t>Segmental blocks</t>
  </si>
  <si>
    <t>609.05</t>
  </si>
  <si>
    <t>Construction of segmented paving</t>
  </si>
  <si>
    <t>with material supplied by the</t>
  </si>
  <si>
    <t>Employer or from the stockpile</t>
  </si>
  <si>
    <t>Concrete paving slabs</t>
  </si>
  <si>
    <t>609.05.02</t>
  </si>
  <si>
    <t>Construction of pedestrian ramps</t>
  </si>
  <si>
    <t>for the disabled</t>
  </si>
  <si>
    <t>(See drawing STD009)</t>
  </si>
  <si>
    <t>Section 610</t>
  </si>
  <si>
    <t>Concrete Pavements</t>
  </si>
  <si>
    <t>610.01</t>
  </si>
  <si>
    <t>Concrete pavement</t>
  </si>
  <si>
    <t>Class 30/19, 150mm - 180mm thick</t>
  </si>
  <si>
    <t>610.01.01</t>
  </si>
  <si>
    <t>610.02</t>
  </si>
  <si>
    <t>Texturing and curing of concrete</t>
  </si>
  <si>
    <t>pavement</t>
  </si>
  <si>
    <t>Wire-brush texturing</t>
  </si>
  <si>
    <t>Curing</t>
  </si>
  <si>
    <t>610.02.01</t>
  </si>
  <si>
    <t>610.02.02</t>
  </si>
  <si>
    <t>610.03</t>
  </si>
  <si>
    <t>of the curing compound</t>
  </si>
  <si>
    <t>610.04</t>
  </si>
  <si>
    <t>Joints</t>
  </si>
  <si>
    <t>610.04.02</t>
  </si>
  <si>
    <t>Longitudinal hinge joints</t>
  </si>
  <si>
    <t>Sawn hinge joints (unsealed)</t>
  </si>
  <si>
    <t>Sawn hinge joints (sealed)</t>
  </si>
  <si>
    <t>Sawn contraction joints (sealed)</t>
  </si>
  <si>
    <t>completed in two separate operations</t>
  </si>
  <si>
    <t>(width as shown on drawing STD010)</t>
  </si>
  <si>
    <t>completed in a single operation</t>
  </si>
  <si>
    <t>Sawn contraction joints (unsealed)</t>
  </si>
  <si>
    <t>Tie bars</t>
  </si>
  <si>
    <t>End caps for dowels at expansion</t>
  </si>
  <si>
    <t>joints</t>
  </si>
  <si>
    <t>Variation in the rate of application</t>
  </si>
  <si>
    <t>100mm concrete cores</t>
  </si>
  <si>
    <t>150mm concrete cores</t>
  </si>
  <si>
    <t>100mm asphalt cores</t>
  </si>
  <si>
    <t>Extraction of cores including the</t>
  </si>
  <si>
    <t>provision of a coring machine</t>
  </si>
  <si>
    <t>903.02.01.01</t>
  </si>
  <si>
    <t>903.02.01.02</t>
  </si>
  <si>
    <t>903.02.01.03</t>
  </si>
  <si>
    <t>903.02.02</t>
  </si>
  <si>
    <t>903.02.02.01</t>
  </si>
  <si>
    <t>903.02.02.02</t>
  </si>
  <si>
    <t>903.02.02.03</t>
  </si>
  <si>
    <t>903.03</t>
  </si>
  <si>
    <t>Special tests on concrete and asphalt</t>
  </si>
  <si>
    <t>Section 105</t>
  </si>
  <si>
    <t>105.01</t>
  </si>
  <si>
    <t>Supply and erection of new fencing</t>
  </si>
  <si>
    <t>material</t>
  </si>
  <si>
    <t>concrete cubes</t>
  </si>
  <si>
    <t>Compressive-strength tests on</t>
  </si>
  <si>
    <t>concrete cores</t>
  </si>
  <si>
    <t>Asphalt tests on cores</t>
  </si>
  <si>
    <t>903.03.01</t>
  </si>
  <si>
    <t>903.03.03</t>
  </si>
  <si>
    <t>903.03.04</t>
  </si>
  <si>
    <t xml:space="preserve">Forming and sealing of joints </t>
  </si>
  <si>
    <t>between asphalt and concrete</t>
  </si>
  <si>
    <t>610.04.02.01</t>
  </si>
  <si>
    <t>610.04.02.02</t>
  </si>
  <si>
    <t>610.04.03</t>
  </si>
  <si>
    <t>610.04.01</t>
  </si>
  <si>
    <t>Expansion joints complete (excluding</t>
  </si>
  <si>
    <t>dowels)</t>
  </si>
  <si>
    <t>Dowel bars (R12 mild steel)</t>
  </si>
  <si>
    <t>610.04.03.01</t>
  </si>
  <si>
    <t>610.04.03.02</t>
  </si>
  <si>
    <t>610.04.03.03</t>
  </si>
  <si>
    <t>610.04.04</t>
  </si>
  <si>
    <t>610.04.05</t>
  </si>
  <si>
    <t>610.04.06</t>
  </si>
  <si>
    <t>610.05</t>
  </si>
  <si>
    <t>Coring and testing of cores</t>
  </si>
  <si>
    <t>100mm cores drilled from pavement</t>
  </si>
  <si>
    <t>150mm cores drilled from pavement</t>
  </si>
  <si>
    <t>and tested for compressive strength</t>
  </si>
  <si>
    <t>610.05.01</t>
  </si>
  <si>
    <t>610.05.02</t>
  </si>
  <si>
    <t>610.06</t>
  </si>
  <si>
    <t>Repairing cracks</t>
  </si>
  <si>
    <t>610.06.01</t>
  </si>
  <si>
    <t>By injection of epoxy resin</t>
  </si>
  <si>
    <t>applied liquid sealant</t>
  </si>
  <si>
    <t>610.06.02</t>
  </si>
  <si>
    <t>610.07</t>
  </si>
  <si>
    <t>Breaking up, removing and</t>
  </si>
  <si>
    <t>replacing defective slabs</t>
  </si>
  <si>
    <t>Section 611</t>
  </si>
  <si>
    <t>610.04.07</t>
  </si>
  <si>
    <t>Class 25/19, 100mm - 125mm thick</t>
  </si>
  <si>
    <t>in walkways and cycle tracks</t>
  </si>
  <si>
    <t>(including Class U2 concrete finish)</t>
  </si>
  <si>
    <t>610.01.02</t>
  </si>
  <si>
    <t>611.01</t>
  </si>
  <si>
    <t>Guardrails on timber posts</t>
  </si>
  <si>
    <t>Galvanized</t>
  </si>
  <si>
    <t>611.02</t>
  </si>
  <si>
    <t>Guardrails in steel posts</t>
  </si>
  <si>
    <t>611.03</t>
  </si>
  <si>
    <t>Extra over Items 611.01 and 611.02</t>
  </si>
  <si>
    <t>for horizontally curved guardrails,</t>
  </si>
  <si>
    <t>factor bent to a radius of less</t>
  </si>
  <si>
    <t>than 150m</t>
  </si>
  <si>
    <t>611.04</t>
  </si>
  <si>
    <t>End units</t>
  </si>
  <si>
    <t>End wings</t>
  </si>
  <si>
    <t>Terminal section in accordance with</t>
  </si>
  <si>
    <t>the Drawing, where single guardrail</t>
  </si>
  <si>
    <t>sections are used</t>
  </si>
  <si>
    <t>the Drawing, where double guardrail</t>
  </si>
  <si>
    <t>Additional guardrail posts</t>
  </si>
  <si>
    <t>Timber</t>
  </si>
  <si>
    <t>Steel</t>
  </si>
  <si>
    <t>611.04.01</t>
  </si>
  <si>
    <t>611.05</t>
  </si>
  <si>
    <t>611.05.01</t>
  </si>
  <si>
    <t>611.05.02</t>
  </si>
  <si>
    <t>611.06</t>
  </si>
  <si>
    <t>Reflector plates</t>
  </si>
  <si>
    <t>611.07</t>
  </si>
  <si>
    <t>and posts</t>
  </si>
  <si>
    <t>Dismantling guardrails</t>
  </si>
  <si>
    <t>Removing posts</t>
  </si>
  <si>
    <t>Re-erection of dismantled guardrails</t>
  </si>
  <si>
    <t>Section 612</t>
  </si>
  <si>
    <t>612.01</t>
  </si>
  <si>
    <t>Sign boards with painted back-</t>
  </si>
  <si>
    <t>ground, symbols, lettering and</t>
  </si>
  <si>
    <t>borders in engineering-grade retro-</t>
  </si>
  <si>
    <t>reflective material with sign boards</t>
  </si>
  <si>
    <t>constructed from -</t>
  </si>
  <si>
    <t>Area not exceeding 2m²</t>
  </si>
  <si>
    <t>Area exceeding 2m² but not 10m²</t>
  </si>
  <si>
    <t>Area exceeding 10m²</t>
  </si>
  <si>
    <t>Sheet steel (Chromadek) with an -</t>
  </si>
  <si>
    <t>612.01.03</t>
  </si>
  <si>
    <t>612.01.03.01</t>
  </si>
  <si>
    <t>612.01.03.02</t>
  </si>
  <si>
    <t>612.01.03.03</t>
  </si>
  <si>
    <t>612.02</t>
  </si>
  <si>
    <t>Extra over Item 612.01 for -</t>
  </si>
  <si>
    <t>Background of retro-reflective</t>
  </si>
  <si>
    <t>material of -</t>
  </si>
  <si>
    <t>Engineering grade</t>
  </si>
  <si>
    <t>High-intensity grade</t>
  </si>
  <si>
    <t>Super-engineering grade</t>
  </si>
  <si>
    <t>Lettering, symbols and borders of</t>
  </si>
  <si>
    <t>retro-reflective material of -</t>
  </si>
  <si>
    <t>612.02.01</t>
  </si>
  <si>
    <t>612.02.02</t>
  </si>
  <si>
    <t>612.02.01.01</t>
  </si>
  <si>
    <t>612.02.01.02</t>
  </si>
  <si>
    <t>612.02.01.03</t>
  </si>
  <si>
    <t>612.02.02.01</t>
  </si>
  <si>
    <t>612.02.02.02</t>
  </si>
  <si>
    <t>612.03</t>
  </si>
  <si>
    <t>Sign supports</t>
  </si>
  <si>
    <t>Structural steel</t>
  </si>
  <si>
    <t>Steel tubing</t>
  </si>
  <si>
    <t>612.04</t>
  </si>
  <si>
    <t>Extra over Items 612.03.01 and</t>
  </si>
  <si>
    <t>612.03.02 for providing</t>
  </si>
  <si>
    <t>Invert bitumen emulsion which complies</t>
  </si>
  <si>
    <t>High-yield-stress steel</t>
  </si>
  <si>
    <t>Section 903</t>
  </si>
  <si>
    <t>903.02</t>
  </si>
  <si>
    <t>Extraction of concrete and asphalt</t>
  </si>
  <si>
    <t>cores for special test</t>
  </si>
  <si>
    <t>903.02.01</t>
  </si>
  <si>
    <t>Extraction of cores when a coring</t>
  </si>
  <si>
    <t>machine has been ordered under</t>
  </si>
  <si>
    <t>item 903.01.06</t>
  </si>
  <si>
    <t>Unpainted galvanized steel members</t>
  </si>
  <si>
    <t>612.04.01</t>
  </si>
  <si>
    <t>612.05</t>
  </si>
  <si>
    <t>Excavation and backfilling for</t>
  </si>
  <si>
    <t>sign supports</t>
  </si>
  <si>
    <t>612.06</t>
  </si>
  <si>
    <t>Dismantling, storing and re-erecting</t>
  </si>
  <si>
    <t>Section 613</t>
  </si>
  <si>
    <t>613.01</t>
  </si>
  <si>
    <t>Road-marking paint</t>
  </si>
  <si>
    <t>White lines (broken or unbroken)</t>
  </si>
  <si>
    <t>Yellow lines (broken or unbroken)</t>
  </si>
  <si>
    <t>White lettering and symbols</t>
  </si>
  <si>
    <t>Yellow lettering and symbols</t>
  </si>
  <si>
    <t>Traffic-island markings (any colour)</t>
  </si>
  <si>
    <t>100mm wide</t>
  </si>
  <si>
    <t>km</t>
  </si>
  <si>
    <t>613.01.06</t>
  </si>
  <si>
    <t>613.02</t>
  </si>
  <si>
    <t>Retro-reflective road-marking paint</t>
  </si>
  <si>
    <t>613.02.01</t>
  </si>
  <si>
    <t>613.02.02</t>
  </si>
  <si>
    <t>traffic signs with a surface area of -</t>
  </si>
  <si>
    <t>Up to 2m²</t>
  </si>
  <si>
    <t>Over 2m² but not exceeding 5m²</t>
  </si>
  <si>
    <t>Over 5m² but not exceeding 10m²</t>
  </si>
  <si>
    <t>Over 10m² but not exceeding 15m²</t>
  </si>
  <si>
    <t>612.06.01</t>
  </si>
  <si>
    <t>612.06.02</t>
  </si>
  <si>
    <t>612.06.03</t>
  </si>
  <si>
    <t>B001.06</t>
  </si>
  <si>
    <t>Contract Notice Board</t>
  </si>
  <si>
    <t>612.06.04</t>
  </si>
  <si>
    <t>612.06.05</t>
  </si>
  <si>
    <t>501.05.04.01</t>
  </si>
  <si>
    <t>501.05.04.02</t>
  </si>
  <si>
    <t>501.05.04.03</t>
  </si>
  <si>
    <t>501.05.04.04</t>
  </si>
  <si>
    <t>501.05.04.05</t>
  </si>
  <si>
    <t>501.05.04.06</t>
  </si>
  <si>
    <t>501.05.04.07</t>
  </si>
  <si>
    <t>501.05.04.08</t>
  </si>
  <si>
    <t>501.05.04.09</t>
  </si>
  <si>
    <t>501.05.04.10</t>
  </si>
  <si>
    <t>501.05.04.11</t>
  </si>
  <si>
    <t>501.05.04</t>
  </si>
  <si>
    <t>501.05.04.12</t>
  </si>
  <si>
    <t xml:space="preserve">Labour during normal working hours </t>
  </si>
  <si>
    <t>Unskilled labour</t>
  </si>
  <si>
    <t>Semi-skilled labour</t>
  </si>
  <si>
    <t>B107.01.03</t>
  </si>
  <si>
    <t>Skilled labour</t>
  </si>
  <si>
    <t>Extra-over item B107.02 for charges</t>
  </si>
  <si>
    <t>and overheads</t>
  </si>
  <si>
    <t>B107.02.03</t>
  </si>
  <si>
    <t>501.05.04.13</t>
  </si>
  <si>
    <t>501.05.04.14</t>
  </si>
  <si>
    <t>in concrete volume due to variations</t>
  </si>
  <si>
    <t>612.03.01</t>
  </si>
  <si>
    <t>612.03.02</t>
  </si>
  <si>
    <t>613.03</t>
  </si>
  <si>
    <t>Proprietary brand plastic road-</t>
  </si>
  <si>
    <t>marking material</t>
  </si>
  <si>
    <t>613.03.01</t>
  </si>
  <si>
    <t>613.03.02</t>
  </si>
  <si>
    <t>613.03.03</t>
  </si>
  <si>
    <t>613.03.04</t>
  </si>
  <si>
    <t>613.03.05</t>
  </si>
  <si>
    <t>613.04</t>
  </si>
  <si>
    <t>613.04.01</t>
  </si>
  <si>
    <t>613.04.02</t>
  </si>
  <si>
    <t>613.04.03</t>
  </si>
  <si>
    <t>613.04.04</t>
  </si>
  <si>
    <t>White paint</t>
  </si>
  <si>
    <t>Yellow paint</t>
  </si>
  <si>
    <t>Glass beads</t>
  </si>
  <si>
    <t>Proprietary brand plastic paints</t>
  </si>
  <si>
    <t>Kerb markings (any colour)</t>
  </si>
  <si>
    <t>613.05</t>
  </si>
  <si>
    <t>613.06</t>
  </si>
  <si>
    <t xml:space="preserve">Setting out and the premarking of </t>
  </si>
  <si>
    <t>lines (excluding traffic-island</t>
  </si>
  <si>
    <t>markings, lettering and symbols)</t>
  </si>
  <si>
    <t>613.05.01</t>
  </si>
  <si>
    <t>613.05.02</t>
  </si>
  <si>
    <t>Concrete elements (unreinforced)</t>
  </si>
  <si>
    <t>Concrete elements (reinforced)</t>
  </si>
  <si>
    <t>101.05.02.05</t>
  </si>
  <si>
    <t>Community liaison officer</t>
  </si>
  <si>
    <t>Supplying and laying of concrete</t>
  </si>
  <si>
    <t>pipe culverts (type SC-pipes)</t>
  </si>
  <si>
    <t>102.03</t>
  </si>
  <si>
    <t>Gravel wearing courses for</t>
  </si>
  <si>
    <t>bypasses</t>
  </si>
  <si>
    <t>104.05</t>
  </si>
  <si>
    <t>exceeding 1m and up to and</t>
  </si>
  <si>
    <t>exceeding 2m and up to and</t>
  </si>
  <si>
    <t>exceeding 3m and up to and</t>
  </si>
  <si>
    <t>Accommodation of traffic and</t>
  </si>
  <si>
    <t>Moveable barricade / road sign</t>
  </si>
  <si>
    <t>shaping (alternative to sub item</t>
  </si>
  <si>
    <t xml:space="preserve">Preparing areas for grassing and </t>
  </si>
  <si>
    <t>Top soiling on the Site with -</t>
  </si>
  <si>
    <t>Hydro seeding</t>
  </si>
  <si>
    <t>for hydro seeding</t>
  </si>
  <si>
    <t>Moving of grass</t>
  </si>
  <si>
    <t>104.06</t>
  </si>
  <si>
    <t>covering material</t>
  </si>
  <si>
    <t>Anti-erosion compounds such as</t>
  </si>
  <si>
    <t>organic adhesives or bio-degradable</t>
  </si>
  <si>
    <t>%</t>
  </si>
  <si>
    <t>001</t>
  </si>
  <si>
    <t>002</t>
  </si>
  <si>
    <t>101</t>
  </si>
  <si>
    <t>102</t>
  </si>
  <si>
    <t>103</t>
  </si>
  <si>
    <t>104</t>
  </si>
  <si>
    <t>106</t>
  </si>
  <si>
    <t>202</t>
  </si>
  <si>
    <t>203</t>
  </si>
  <si>
    <t>501</t>
  </si>
  <si>
    <t>502</t>
  </si>
  <si>
    <t>503</t>
  </si>
  <si>
    <t>504</t>
  </si>
  <si>
    <t>505</t>
  </si>
  <si>
    <t>601</t>
  </si>
  <si>
    <t>602</t>
  </si>
  <si>
    <t>603</t>
  </si>
  <si>
    <t>604</t>
  </si>
  <si>
    <t>605</t>
  </si>
  <si>
    <t>606</t>
  </si>
  <si>
    <t>607</t>
  </si>
  <si>
    <t>609</t>
  </si>
  <si>
    <t>610</t>
  </si>
  <si>
    <t>611</t>
  </si>
  <si>
    <t>612</t>
  </si>
  <si>
    <t>613</t>
  </si>
  <si>
    <t>General Requirements and Charges</t>
  </si>
  <si>
    <t>Site Clearing and Grubbing</t>
  </si>
  <si>
    <t>Overhaul</t>
  </si>
  <si>
    <t>Landscaping and Grassing</t>
  </si>
  <si>
    <t>Service Ducts</t>
  </si>
  <si>
    <t>Trenching</t>
  </si>
  <si>
    <t>Mass Earthworks</t>
  </si>
  <si>
    <t>Subsurface Drains and Drainage Blankets</t>
  </si>
  <si>
    <t>Prefabricated Culverts and Stormwater Drainage</t>
  </si>
  <si>
    <t>Kerbing and Channelling</t>
  </si>
  <si>
    <t>Open Drains</t>
  </si>
  <si>
    <t>Erosion Protection</t>
  </si>
  <si>
    <t>Gravel Pavement Layers</t>
  </si>
  <si>
    <t>Unpaved Areas</t>
  </si>
  <si>
    <t>Stabilization</t>
  </si>
  <si>
    <t>Prime Coat</t>
  </si>
  <si>
    <t>Asphalt Base and Surfacing</t>
  </si>
  <si>
    <t>Bituminous Surface Treatments</t>
  </si>
  <si>
    <t>Segmented Paving</t>
  </si>
  <si>
    <t>Concrete Paving</t>
  </si>
  <si>
    <t>Guardrails</t>
  </si>
  <si>
    <t>Traffic Signs</t>
  </si>
  <si>
    <t>Traffic Markings</t>
  </si>
  <si>
    <t>Testing</t>
  </si>
  <si>
    <t>SERIES 0</t>
  </si>
  <si>
    <t>GENERAL</t>
  </si>
  <si>
    <t>ITEM</t>
  </si>
  <si>
    <t>DESCRIPTION</t>
  </si>
  <si>
    <t>UNIT</t>
  </si>
  <si>
    <t>QTY</t>
  </si>
  <si>
    <t>RATE</t>
  </si>
  <si>
    <t>AMOUNT</t>
  </si>
  <si>
    <t>TOTAL CARRIED TO SUMMARY</t>
  </si>
  <si>
    <t>Signature of person authorised to sign the tender:</t>
  </si>
  <si>
    <t>Date</t>
  </si>
  <si>
    <t>TOTAL CARRIED FORWARD</t>
  </si>
  <si>
    <t>TOTAL BROUGHT FORWARD</t>
  </si>
  <si>
    <t>SECTION</t>
  </si>
  <si>
    <t>Section 001</t>
  </si>
  <si>
    <t>m³</t>
  </si>
  <si>
    <t>Compliance with the Occupational</t>
  </si>
  <si>
    <t>Health and Safety Act and applicable</t>
  </si>
  <si>
    <t>regulations</t>
  </si>
  <si>
    <t>Provision of a Health and Safety Plan</t>
  </si>
  <si>
    <t>Provision of a Health and Safety File</t>
  </si>
  <si>
    <t>Provision of a safety officer-</t>
  </si>
  <si>
    <t>B001.05</t>
  </si>
  <si>
    <t>B001.05.01</t>
  </si>
  <si>
    <t>Monthly Wage</t>
  </si>
  <si>
    <t>Section 002</t>
  </si>
  <si>
    <t>Engineer's Accommodation</t>
  </si>
  <si>
    <t>Services</t>
  </si>
  <si>
    <t>ANCILLARY WORK</t>
  </si>
  <si>
    <t>SERIES 2</t>
  </si>
  <si>
    <t>EARTHWORKS</t>
  </si>
  <si>
    <t>201</t>
  </si>
  <si>
    <t>General</t>
  </si>
  <si>
    <t xml:space="preserve">GENERAL   </t>
  </si>
  <si>
    <t xml:space="preserve">SERIES 1 </t>
  </si>
  <si>
    <t>SERIES 5</t>
  </si>
  <si>
    <t>DRAINAGE AND EROSION PROTECTION</t>
  </si>
  <si>
    <t>SERIES 6</t>
  </si>
  <si>
    <t>ROADS AND PARKING AREAS</t>
  </si>
  <si>
    <t>SUBTOTAL</t>
  </si>
  <si>
    <t>CONTRACT PRICE CARRIED FORWARD TO FORM OF OFFER</t>
  </si>
  <si>
    <t>TOTAL OF SCHEDULED PRICES</t>
  </si>
  <si>
    <t>105</t>
  </si>
  <si>
    <t>Fencing</t>
  </si>
  <si>
    <t>SERIES 9</t>
  </si>
  <si>
    <t>SERIES 1</t>
  </si>
  <si>
    <t>Section 101</t>
  </si>
  <si>
    <t>101.01</t>
  </si>
  <si>
    <t>Clearing and grubbing</t>
  </si>
  <si>
    <t>101.01.01</t>
  </si>
  <si>
    <t>m²</t>
  </si>
  <si>
    <t>101.02</t>
  </si>
  <si>
    <t>Cutting and removing large trees</t>
  </si>
  <si>
    <t>with a girth -</t>
  </si>
  <si>
    <t>including 2m</t>
  </si>
  <si>
    <t>101.02.02</t>
  </si>
  <si>
    <t>101.02.03</t>
  </si>
  <si>
    <t>including 3m</t>
  </si>
  <si>
    <t>including 4m</t>
  </si>
  <si>
    <t>no</t>
  </si>
  <si>
    <t>101.03</t>
  </si>
  <si>
    <t>Grubbing and the removal of the</t>
  </si>
  <si>
    <t>stumps and roots of large trees with</t>
  </si>
  <si>
    <t>girth -</t>
  </si>
  <si>
    <t>101.03.02</t>
  </si>
  <si>
    <t>101.03.03</t>
  </si>
  <si>
    <t>101.04</t>
  </si>
  <si>
    <t>Re-clearing of areas (only on the</t>
  </si>
  <si>
    <t>written instructions of the Engineer)</t>
  </si>
  <si>
    <t>Areas not classified as strips</t>
  </si>
  <si>
    <t>101.05</t>
  </si>
  <si>
    <t>Removal and disposal of specific</t>
  </si>
  <si>
    <t>elements</t>
  </si>
  <si>
    <t xml:space="preserve">Concrete kerbing / kerbing </t>
  </si>
  <si>
    <t>combinations</t>
  </si>
  <si>
    <t>m</t>
  </si>
  <si>
    <t>Concrete or brick elements</t>
  </si>
  <si>
    <t>(reinforced or unreinforced)</t>
  </si>
  <si>
    <t>230mm brickwork</t>
  </si>
  <si>
    <t>115mm brickwork</t>
  </si>
  <si>
    <t>Interlocking / non-interlocking</t>
  </si>
  <si>
    <t>paving blocks</t>
  </si>
  <si>
    <t>Asphalt surfacing</t>
  </si>
  <si>
    <t>101.05.01</t>
  </si>
  <si>
    <t>101.05.02</t>
  </si>
  <si>
    <t>101.05.03</t>
  </si>
  <si>
    <t>101.05.02.04</t>
  </si>
  <si>
    <t>Section 102:</t>
  </si>
  <si>
    <t>Accommodation of Traffic</t>
  </si>
  <si>
    <t>maintenance of bypasses</t>
  </si>
  <si>
    <t>Earthworks for bypasses</t>
  </si>
  <si>
    <t>Shaping of bypasses</t>
  </si>
  <si>
    <t>Cut and borrow to fill</t>
  </si>
  <si>
    <t>Cut to spoil</t>
  </si>
  <si>
    <t>Watering of bypasses</t>
  </si>
  <si>
    <t>Blading of bypasses by motor grader</t>
  </si>
  <si>
    <t>Maintenance of surfacing of</t>
  </si>
  <si>
    <t>pavement layers of bitumen-surfaced</t>
  </si>
  <si>
    <t>bypasses and existing bitumen-</t>
  </si>
  <si>
    <t>surfaced roads used as bypasses</t>
  </si>
  <si>
    <t>kℓ</t>
  </si>
  <si>
    <t>km.pass</t>
  </si>
  <si>
    <t>102.02</t>
  </si>
  <si>
    <t>102.02.02</t>
  </si>
  <si>
    <t>102.02.03</t>
  </si>
  <si>
    <t>102.04</t>
  </si>
  <si>
    <t>102.05</t>
  </si>
  <si>
    <t>Existing roads used as bypasses</t>
  </si>
  <si>
    <t>102.14</t>
  </si>
  <si>
    <t>Temporary traffic-control facilities</t>
  </si>
  <si>
    <t>Flagmen</t>
  </si>
  <si>
    <t>Portable Stop and Go signs</t>
  </si>
  <si>
    <t>Amber flashing lights</t>
  </si>
  <si>
    <t>Road signs, TR-series, 1200mm in</t>
  </si>
  <si>
    <t>Road signs, TW-series, 1524mm</t>
  </si>
  <si>
    <t>sides</t>
  </si>
  <si>
    <t>Danger plates and delineators</t>
  </si>
  <si>
    <t>combination</t>
  </si>
  <si>
    <t>102.14.02</t>
  </si>
  <si>
    <t>102.14.03</t>
  </si>
  <si>
    <t>102.14.04</t>
  </si>
  <si>
    <t>102.14.05</t>
  </si>
  <si>
    <t>102.14.06</t>
  </si>
  <si>
    <t>102.14.08</t>
  </si>
  <si>
    <t>102.15</t>
  </si>
  <si>
    <t>Re-use or removal of traffic-control</t>
  </si>
  <si>
    <t>facilities</t>
  </si>
  <si>
    <t>Traffic cones</t>
  </si>
  <si>
    <t>diameter or 900mm x 675mm if</t>
  </si>
  <si>
    <t>rectangular</t>
  </si>
  <si>
    <t>Amber flicker lights</t>
  </si>
  <si>
    <t>Road signs, TR and TW series</t>
  </si>
  <si>
    <t>102.15.01</t>
  </si>
  <si>
    <t>102.15.02</t>
  </si>
  <si>
    <t>102.15.03</t>
  </si>
  <si>
    <t>Section 103</t>
  </si>
  <si>
    <t>103.01</t>
  </si>
  <si>
    <t>Overhaul on material hauled outside</t>
  </si>
  <si>
    <t>the defined free-haul boundaries</t>
  </si>
  <si>
    <t>m³.km</t>
  </si>
  <si>
    <t>Section 104</t>
  </si>
  <si>
    <t>104.01</t>
  </si>
  <si>
    <t>Trimming</t>
  </si>
  <si>
    <t>104.01.01</t>
  </si>
  <si>
    <t>Machine trimming</t>
  </si>
  <si>
    <t>Hand trimming</t>
  </si>
  <si>
    <t>Use of machines for trimming or</t>
  </si>
  <si>
    <t>104.01.01)</t>
  </si>
  <si>
    <t>Bulldozer</t>
  </si>
  <si>
    <t>Motor grader</t>
  </si>
  <si>
    <t>h</t>
  </si>
  <si>
    <t>104.02</t>
  </si>
  <si>
    <t>104.02.01</t>
  </si>
  <si>
    <t>104.02.02</t>
  </si>
  <si>
    <t>104.03</t>
  </si>
  <si>
    <t>ground covers</t>
  </si>
  <si>
    <t>Scarifying</t>
  </si>
  <si>
    <t>Topsoil obtained from the Site or</t>
  </si>
  <si>
    <t>borrow areas provided by the</t>
  </si>
  <si>
    <t>Employer</t>
  </si>
  <si>
    <t>Topsoil provided by the Contractor</t>
  </si>
  <si>
    <t>from other sources (including all</t>
  </si>
  <si>
    <t>haul)</t>
  </si>
  <si>
    <t>QUALITY CONTROL</t>
  </si>
  <si>
    <t>104.03.01</t>
  </si>
  <si>
    <t>104.03.02</t>
  </si>
  <si>
    <t>104.03.02.01</t>
  </si>
  <si>
    <t>104.03.02.02</t>
  </si>
  <si>
    <t>ha</t>
  </si>
  <si>
    <t>104.03.04</t>
  </si>
  <si>
    <t>Supplying and applying chemical</t>
  </si>
  <si>
    <t>fertilizers</t>
  </si>
  <si>
    <t>Lime</t>
  </si>
  <si>
    <t>Superphosphate</t>
  </si>
  <si>
    <t>Limestone ammonium nitrate</t>
  </si>
  <si>
    <t>2:3:2 (22)</t>
  </si>
  <si>
    <t>Stockpiling of topsoil</t>
  </si>
  <si>
    <t>t</t>
  </si>
  <si>
    <t>104.03.04.01</t>
  </si>
  <si>
    <t>104.03.04.02</t>
  </si>
  <si>
    <t>104.03.04.03</t>
  </si>
  <si>
    <t>104.03.04.04</t>
  </si>
  <si>
    <t>104.03.05</t>
  </si>
  <si>
    <t>104.04</t>
  </si>
  <si>
    <t>Grassing</t>
  </si>
  <si>
    <t>Planting of grass cuttings</t>
  </si>
  <si>
    <t>Sodding</t>
  </si>
  <si>
    <t>Revegetation cylinders</t>
  </si>
  <si>
    <t>Providing approved seed mixture</t>
  </si>
  <si>
    <t>kg</t>
  </si>
  <si>
    <t>Series 106</t>
  </si>
  <si>
    <t>106.01</t>
  </si>
  <si>
    <t>104.07</t>
  </si>
  <si>
    <t>Trees, shrubs and ground covers</t>
  </si>
  <si>
    <t>104.07.01</t>
  </si>
  <si>
    <t>Provision of trees and shrubs</t>
  </si>
  <si>
    <t>(See drawing STD-023)</t>
  </si>
  <si>
    <t>001.01</t>
  </si>
  <si>
    <t>Preliminary and General Charges</t>
  </si>
  <si>
    <t>001.01.01</t>
  </si>
  <si>
    <t xml:space="preserve">Fixed charges </t>
  </si>
  <si>
    <t>lump sum</t>
  </si>
  <si>
    <t>001.01.02</t>
  </si>
  <si>
    <t>Time-related charges</t>
  </si>
  <si>
    <t>001.02</t>
  </si>
  <si>
    <t>Locating Existing Services</t>
  </si>
  <si>
    <t>001.04</t>
  </si>
  <si>
    <t>001.04.01</t>
  </si>
  <si>
    <t>001.04.02</t>
  </si>
  <si>
    <t>001.04.04</t>
  </si>
  <si>
    <t>001.04.05</t>
  </si>
  <si>
    <t>001.04.06</t>
  </si>
  <si>
    <t>001.04.07</t>
  </si>
  <si>
    <t>002.01</t>
  </si>
  <si>
    <t>002.01.01</t>
  </si>
  <si>
    <t>B101.05.05</t>
  </si>
  <si>
    <t>Etc. for other items to be removed</t>
  </si>
  <si>
    <t>Strips</t>
  </si>
  <si>
    <t>Width indicated</t>
  </si>
  <si>
    <t>101.01.01.02</t>
  </si>
  <si>
    <t>Etc for other widths</t>
  </si>
  <si>
    <t>101.04.01</t>
  </si>
  <si>
    <t>101.04.01.02</t>
  </si>
  <si>
    <t>102.01</t>
  </si>
  <si>
    <t>prov sum</t>
  </si>
  <si>
    <t>102.02.01</t>
  </si>
  <si>
    <t>102.07</t>
  </si>
  <si>
    <t>102.08</t>
  </si>
  <si>
    <t>complete</t>
  </si>
  <si>
    <t>102.14.09</t>
  </si>
  <si>
    <t xml:space="preserve">as 1 km outside the indicated site </t>
  </si>
  <si>
    <t>(types indicated)</t>
  </si>
  <si>
    <t>104.07.02</t>
  </si>
  <si>
    <t>Provision of ground covers</t>
  </si>
  <si>
    <t>104.07.03</t>
  </si>
  <si>
    <t>Planting and establishing of -</t>
  </si>
  <si>
    <t>Trees</t>
  </si>
  <si>
    <t>Shrubs</t>
  </si>
  <si>
    <t>Ground covers</t>
  </si>
  <si>
    <t>104.08</t>
  </si>
  <si>
    <t>Extra work for landscaping</t>
  </si>
  <si>
    <t>105.07</t>
  </si>
  <si>
    <t>Ring bolts for anchoring fencing to</t>
  </si>
  <si>
    <t>structures</t>
  </si>
  <si>
    <t>106.01.04</t>
  </si>
  <si>
    <t>Using crushed stone</t>
  </si>
  <si>
    <t>106.04.03.02</t>
  </si>
  <si>
    <t>106.04.03.03</t>
  </si>
  <si>
    <t>106.04.03.04</t>
  </si>
  <si>
    <t>202.08</t>
  </si>
  <si>
    <t>Backfilling additional excavations in</t>
  </si>
  <si>
    <t>trench floor using -</t>
  </si>
  <si>
    <t>202.08.01</t>
  </si>
  <si>
    <t>Class 1 : 3  :6 / 19 concrete</t>
  </si>
  <si>
    <t>202.08.02</t>
  </si>
  <si>
    <t>Concrete aggregate, max size 38 mm</t>
  </si>
  <si>
    <t>202.09</t>
  </si>
  <si>
    <t>Subsurface drains in trench bottoms</t>
  </si>
  <si>
    <t>(Drawing number indicated)</t>
  </si>
  <si>
    <t>203.01.02</t>
  </si>
  <si>
    <t>Rock-fill processing and compaction</t>
  </si>
  <si>
    <t>203.01.03</t>
  </si>
  <si>
    <t>Twelve-pass roller compaction</t>
  </si>
  <si>
    <t>203.05.03</t>
  </si>
  <si>
    <t>All other rollers</t>
  </si>
  <si>
    <t>203.09</t>
  </si>
  <si>
    <t>Material bladed to windrow</t>
  </si>
  <si>
    <t>203.12</t>
  </si>
  <si>
    <t>Provision of impact roller (extra over</t>
  </si>
  <si>
    <t>items 203.07)</t>
  </si>
  <si>
    <t>203.13</t>
  </si>
  <si>
    <t>Keeping impact rollers available on the</t>
  </si>
  <si>
    <t>Site (extra over item 203.07)</t>
  </si>
  <si>
    <t>roller-day</t>
  </si>
  <si>
    <t>equivalent approved</t>
  </si>
  <si>
    <t>Bidim grade A1 (1.3mm thick) or</t>
  </si>
  <si>
    <t>Bidim grade A2 (1.6mm thick) or</t>
  </si>
  <si>
    <t>Bidim grade A3 (1.8mm thick) or</t>
  </si>
  <si>
    <t>Bidim grade A4 (2.1mm tick) or</t>
  </si>
  <si>
    <t>501.02</t>
  </si>
  <si>
    <t>Procuring of filter sand</t>
  </si>
  <si>
    <t>501.03</t>
  </si>
  <si>
    <t>Placing of filter sand</t>
  </si>
  <si>
    <t>450 mm Ø</t>
  </si>
  <si>
    <t>525 mm Ø</t>
  </si>
  <si>
    <t>600 mm Ø</t>
  </si>
  <si>
    <t>675 mm Ø</t>
  </si>
  <si>
    <t>750 mm Ø</t>
  </si>
  <si>
    <t>825 mm Ø</t>
  </si>
  <si>
    <t>900 mm Ø</t>
  </si>
  <si>
    <t>1050 mm Ø</t>
  </si>
  <si>
    <t>502.02.02.09</t>
  </si>
  <si>
    <t>1200 mm Ø</t>
  </si>
  <si>
    <t>502.02.01.09</t>
  </si>
  <si>
    <t>502.02.03.09</t>
  </si>
  <si>
    <t>450 mm x 300 mm</t>
  </si>
  <si>
    <t>450 mm x 375 mm</t>
  </si>
  <si>
    <t>450 mm x 450 mm</t>
  </si>
  <si>
    <t>600 mm x 300 mm</t>
  </si>
  <si>
    <t>600 mm x 450 mm</t>
  </si>
  <si>
    <t>600 mm x 600 mm</t>
  </si>
  <si>
    <t>750 mm x 300 mm</t>
  </si>
  <si>
    <t>750 mm x 450 mm</t>
  </si>
  <si>
    <t>750 mm x 600 mm</t>
  </si>
  <si>
    <t>750 mm x 750 mm</t>
  </si>
  <si>
    <t>900 mm x 300 mm</t>
  </si>
  <si>
    <t>900 mm x 450 mm</t>
  </si>
  <si>
    <t>900 mm x 600 mm</t>
  </si>
  <si>
    <t>900 mm x 750 mm</t>
  </si>
  <si>
    <t>900 mm x 900 mm</t>
  </si>
  <si>
    <t>1200 mm x 300 mm</t>
  </si>
  <si>
    <t>1200 mm x 450 mm</t>
  </si>
  <si>
    <t>1200 mm x 600 mm</t>
  </si>
  <si>
    <t>1200 mm x 900 mm</t>
  </si>
  <si>
    <t>1200 mm x 1200 mm</t>
  </si>
  <si>
    <t>1500 mm x 300 mm</t>
  </si>
  <si>
    <t>1500 mm x 450 mm</t>
  </si>
  <si>
    <t>1500 mm x 600 mm</t>
  </si>
  <si>
    <t>1500 mm x 900 mm</t>
  </si>
  <si>
    <t>1500 mm x 1200 mm</t>
  </si>
  <si>
    <t>1500 mm x 1500 mm</t>
  </si>
  <si>
    <t>1800 mm x 600 mm</t>
  </si>
  <si>
    <t>1800 mm x 900 mm</t>
  </si>
  <si>
    <t>1800 mm x 1200 mm</t>
  </si>
  <si>
    <t>1800 mm x 1500 mm</t>
  </si>
  <si>
    <t>1800 mm x 1800 mm</t>
  </si>
  <si>
    <t>2100 mm x 600 mm</t>
  </si>
  <si>
    <t>2100 mm x 900 mm</t>
  </si>
  <si>
    <t>2100 mm x 1200 mm</t>
  </si>
  <si>
    <t>2100 mm x 1500 mm</t>
  </si>
  <si>
    <t>2100 mm x 1800 mm</t>
  </si>
  <si>
    <t>2100 mm x 2100 mm</t>
  </si>
  <si>
    <t>2400 mm x 600 mm</t>
  </si>
  <si>
    <t>2400 mm x 900 mm</t>
  </si>
  <si>
    <t>2400 mm x 1200 mm</t>
  </si>
  <si>
    <t>2400 mm x 1500 mm</t>
  </si>
  <si>
    <t>2400 mm x 2100 mm</t>
  </si>
  <si>
    <t>2400 mm x 2400 mm</t>
  </si>
  <si>
    <t>502.10.01.02</t>
  </si>
  <si>
    <t>502.11</t>
  </si>
  <si>
    <t>Class 1 : 4 : 8 / 38 concrete backfill</t>
  </si>
  <si>
    <t>for culverts</t>
  </si>
  <si>
    <t>8 mm dia.</t>
  </si>
  <si>
    <t>10 mm dia.</t>
  </si>
  <si>
    <t>12 mm dia.</t>
  </si>
  <si>
    <t>16 mm dia.</t>
  </si>
  <si>
    <t>502.16</t>
  </si>
  <si>
    <t>Manholes, catchpits, precast inlet and</t>
  </si>
  <si>
    <t>outlet structures and junction boxes</t>
  </si>
  <si>
    <t>502.16.01</t>
  </si>
  <si>
    <t>Manholes</t>
  </si>
  <si>
    <t>502.16.01.01</t>
  </si>
  <si>
    <t>502.16.01.02</t>
  </si>
  <si>
    <t>Etc for other types and standard depths</t>
  </si>
  <si>
    <t>502.16.02</t>
  </si>
  <si>
    <t>Catchpits</t>
  </si>
  <si>
    <t>502.16.02.01</t>
  </si>
  <si>
    <t>Type and length indicated</t>
  </si>
  <si>
    <t>502.16.02.02</t>
  </si>
  <si>
    <t>Etc for other types and lengths</t>
  </si>
  <si>
    <t>502.16.03</t>
  </si>
  <si>
    <t>Precast inlet and oulet structures</t>
  </si>
  <si>
    <t>502.16.03.01</t>
  </si>
  <si>
    <t>502.16.03.02</t>
  </si>
  <si>
    <t>Etc for other types</t>
  </si>
  <si>
    <t>502.16.04</t>
  </si>
  <si>
    <t>Transitions before and after cathcpits</t>
  </si>
  <si>
    <t>502.16.04.01</t>
  </si>
  <si>
    <t>502.16.04.02</t>
  </si>
  <si>
    <t>502.16.05</t>
  </si>
  <si>
    <t>Junction boxes</t>
  </si>
  <si>
    <t>502.16.05.01</t>
  </si>
  <si>
    <t>502.16.05.02</t>
  </si>
  <si>
    <t>502.16.06</t>
  </si>
  <si>
    <t>Extra over item 502.16.01 for variation</t>
  </si>
  <si>
    <t>in depth of manholes from the standard</t>
  </si>
  <si>
    <t>depth designated for the purpose of</t>
  </si>
  <si>
    <t>tendering</t>
  </si>
  <si>
    <t>502.16.06.01</t>
  </si>
  <si>
    <t>Manhole type indicated</t>
  </si>
  <si>
    <t>Etc for other manhole types</t>
  </si>
  <si>
    <t>502.16.06.02</t>
  </si>
  <si>
    <t>B503.01.05</t>
  </si>
  <si>
    <t>from the standard dimensions</t>
  </si>
  <si>
    <t>504.01</t>
  </si>
  <si>
    <t>Mitre drains and catchwater drains</t>
  </si>
  <si>
    <t>504.01.01</t>
  </si>
  <si>
    <t>Mitre drains</t>
  </si>
  <si>
    <t>504.01.02</t>
  </si>
  <si>
    <t>Catchwater drains</t>
  </si>
  <si>
    <t>Bidim A4 or equivalent approved</t>
  </si>
  <si>
    <t>Bidim A5 or equivalent approved</t>
  </si>
  <si>
    <t>Bidim A6 or equivalent approved</t>
  </si>
  <si>
    <t>Bidim A7 or equivalent approved</t>
  </si>
  <si>
    <t>504.04</t>
  </si>
  <si>
    <t>504.04.01</t>
  </si>
  <si>
    <t>Description of thr channel with reference</t>
  </si>
  <si>
    <t>to the Drawings. State the class of</t>
  </si>
  <si>
    <t>504.04.02</t>
  </si>
  <si>
    <t>Etc in respect of other channel types</t>
  </si>
  <si>
    <t>504.05</t>
  </si>
  <si>
    <t>Construction of chutes, side drains,</t>
  </si>
  <si>
    <t>channels, inlet and outlet structures,</t>
  </si>
  <si>
    <t>transition sections and auxiliary</t>
  </si>
  <si>
    <r>
      <rPr>
        <b/>
        <sz val="9"/>
        <rFont val="Calibri"/>
        <family val="2"/>
      </rPr>
      <t>structures</t>
    </r>
    <r>
      <rPr>
        <sz val="9"/>
        <rFont val="Calibri"/>
        <family val="2"/>
      </rPr>
      <t xml:space="preserve"> </t>
    </r>
    <r>
      <rPr>
        <i/>
        <sz val="9"/>
        <rFont val="Calibri"/>
        <family val="2"/>
      </rPr>
      <t>(Measured by components)</t>
    </r>
  </si>
  <si>
    <t>504.05.01</t>
  </si>
  <si>
    <t>Excavation</t>
  </si>
  <si>
    <t>504.05.02</t>
  </si>
  <si>
    <t>Preparation of excavations for concrete-</t>
  </si>
  <si>
    <t>lined open drains</t>
  </si>
  <si>
    <t>504.05.03</t>
  </si>
  <si>
    <t>Cast in situ concrete for the lining of</t>
  </si>
  <si>
    <t>of open drains, or open drains</t>
  </si>
  <si>
    <r>
      <t xml:space="preserve">constructed in concrete </t>
    </r>
    <r>
      <rPr>
        <i/>
        <sz val="9"/>
        <rFont val="Calibri"/>
        <family val="2"/>
      </rPr>
      <t>(concrete class</t>
    </r>
  </si>
  <si>
    <t>and type of drain stated. Class U2</t>
  </si>
  <si>
    <t>surface finish)</t>
  </si>
  <si>
    <t>504.05.04</t>
  </si>
  <si>
    <t>Formwork for cast in situ concrete</t>
  </si>
  <si>
    <t>(Class F2 surface finish)</t>
  </si>
  <si>
    <t>504.05.04.01</t>
  </si>
  <si>
    <t xml:space="preserve">To vertical sides of open drains </t>
  </si>
  <si>
    <t>(formwork on internal face only)</t>
  </si>
  <si>
    <t>504.05.04.02</t>
  </si>
  <si>
    <t xml:space="preserve">To sloping sides of open drains </t>
  </si>
  <si>
    <t>504.05.04.03</t>
  </si>
  <si>
    <t>To both internal and external faces of</t>
  </si>
  <si>
    <t>504.05.04.04</t>
  </si>
  <si>
    <t>To ends of slabs</t>
  </si>
  <si>
    <t>504.05.04.05</t>
  </si>
  <si>
    <t>To inlet and outlet structures and non-</t>
  </si>
  <si>
    <t>standard sections, etc.</t>
  </si>
  <si>
    <t>504.05.05</t>
  </si>
  <si>
    <t>Joints in the concrete lining of open</t>
  </si>
  <si>
    <t>drains</t>
  </si>
  <si>
    <t>504.05.05.01</t>
  </si>
  <si>
    <t>504.05.06</t>
  </si>
  <si>
    <t>504.05.06.01</t>
  </si>
  <si>
    <t>504.05.06.02</t>
  </si>
  <si>
    <t>504.05.06.03</t>
  </si>
  <si>
    <t>504.05.06.04</t>
  </si>
  <si>
    <t>Etc for other pitches and diameters</t>
  </si>
  <si>
    <t>504.05.07</t>
  </si>
  <si>
    <t>504.05.07.01</t>
  </si>
  <si>
    <t>504.05.07.02</t>
  </si>
  <si>
    <t>504.05.07.03</t>
  </si>
  <si>
    <t>504.05.08</t>
  </si>
  <si>
    <t>504.05.08.01</t>
  </si>
  <si>
    <t>504.05.08.02</t>
  </si>
  <si>
    <t>504.05.08.03</t>
  </si>
  <si>
    <t>504.05.08.04</t>
  </si>
  <si>
    <t>504.05.07.04</t>
  </si>
  <si>
    <t>Etc for other diameters</t>
  </si>
  <si>
    <t>504.06</t>
  </si>
  <si>
    <t>Polyethylene sheeting (0,150 mm thick)</t>
  </si>
  <si>
    <t>for concrete-lined open drains</t>
  </si>
  <si>
    <t>504.08</t>
  </si>
  <si>
    <t>Hand excavations (Extra over subitem</t>
  </si>
  <si>
    <t>504.05.01)</t>
  </si>
  <si>
    <t>505.07</t>
  </si>
  <si>
    <t>Riprap</t>
  </si>
  <si>
    <t>indicated)</t>
  </si>
  <si>
    <t>505.07.02</t>
  </si>
  <si>
    <t>505.07.03</t>
  </si>
  <si>
    <t xml:space="preserve">Filter backing (sub-clauses 02.02 of </t>
  </si>
  <si>
    <t>which consists of -</t>
  </si>
  <si>
    <t>505.07.03.01</t>
  </si>
  <si>
    <t>Filter sand obtained from borrow</t>
  </si>
  <si>
    <t>sources</t>
  </si>
  <si>
    <t>505.07.03.02</t>
  </si>
  <si>
    <t>505.08</t>
  </si>
  <si>
    <t>Masonary walls</t>
  </si>
  <si>
    <t>Plain</t>
  </si>
  <si>
    <t>Cement-mortared</t>
  </si>
  <si>
    <t>505.11</t>
  </si>
  <si>
    <t>Provision and application of -</t>
  </si>
  <si>
    <t>505.11.01</t>
  </si>
  <si>
    <r>
      <t xml:space="preserve">Ant poison </t>
    </r>
    <r>
      <rPr>
        <i/>
        <sz val="9"/>
        <rFont val="Calibri"/>
        <family val="2"/>
      </rPr>
      <t>(State type and rate of</t>
    </r>
  </si>
  <si>
    <t>application)</t>
  </si>
  <si>
    <t>PC Sum</t>
  </si>
  <si>
    <t>505.11.02</t>
  </si>
  <si>
    <t>Add the Contractor's charges onto the</t>
  </si>
  <si>
    <t>505.11.03</t>
  </si>
  <si>
    <r>
      <t xml:space="preserve">Vegetation destroyer </t>
    </r>
    <r>
      <rPr>
        <i/>
        <sz val="9"/>
        <rFont val="Calibri"/>
        <family val="2"/>
      </rPr>
      <t xml:space="preserve">(State type and </t>
    </r>
  </si>
  <si>
    <t>rate of application)</t>
  </si>
  <si>
    <t>505.11.04</t>
  </si>
  <si>
    <t>605.01.05</t>
  </si>
  <si>
    <t>Etc. for other prime types</t>
  </si>
  <si>
    <t>with SANS 4001-BT5</t>
  </si>
  <si>
    <t>606.01.02</t>
  </si>
  <si>
    <t>Etc for other binders</t>
  </si>
  <si>
    <t>602.02.02</t>
  </si>
  <si>
    <t>602.02.03</t>
  </si>
  <si>
    <t>602.02.04</t>
  </si>
  <si>
    <t>Semi-gap-graded</t>
  </si>
  <si>
    <t>606.03</t>
  </si>
  <si>
    <t>Asphalt surfacing on bridge deck</t>
  </si>
  <si>
    <t>(type and thickness indicated)</t>
  </si>
  <si>
    <t>606.06.02</t>
  </si>
  <si>
    <t>606.07.02</t>
  </si>
  <si>
    <t>606.07.03</t>
  </si>
  <si>
    <t>Milled granulated blast furnace slag</t>
  </si>
  <si>
    <t>Fly-ash</t>
  </si>
  <si>
    <t>606.07.04</t>
  </si>
  <si>
    <t>606.09</t>
  </si>
  <si>
    <t>100mm cores in asphalt paving</t>
  </si>
  <si>
    <r>
      <t xml:space="preserve">or paving </t>
    </r>
    <r>
      <rPr>
        <b/>
        <i/>
        <sz val="9"/>
        <rFont val="Calibri"/>
        <family val="2"/>
      </rPr>
      <t>(depth of cut indicated)</t>
    </r>
  </si>
  <si>
    <t>607.01.01</t>
  </si>
  <si>
    <t>19,0 mm and 9,5 mm aggregate</t>
  </si>
  <si>
    <t>(state types and rates of binder to</t>
  </si>
  <si>
    <t xml:space="preserve"> be used)</t>
  </si>
  <si>
    <t>607.02</t>
  </si>
  <si>
    <t xml:space="preserve">Bituminous surface treatment with </t>
  </si>
  <si>
    <t>19,0 mm and slurry using -</t>
  </si>
  <si>
    <t>607.02.01</t>
  </si>
  <si>
    <t>RTH 45/50 or RTL 45/50 road tar as a</t>
  </si>
  <si>
    <t>tack coat and 150/200 penetration-grade</t>
  </si>
  <si>
    <t>bitumen in the penetration spray</t>
  </si>
  <si>
    <t>607.02.02</t>
  </si>
  <si>
    <t>150/200 penetration-grade bitumen in</t>
  </si>
  <si>
    <t>both applications</t>
  </si>
  <si>
    <t>607.02.03</t>
  </si>
  <si>
    <t>if required</t>
  </si>
  <si>
    <t>150/200 penegtration-grade bitumen in</t>
  </si>
  <si>
    <t>the tack coat and 60% or 65% spray-grade</t>
  </si>
  <si>
    <t>Etc for other combinations of binders</t>
  </si>
  <si>
    <t>607.02.04</t>
  </si>
  <si>
    <t>607.03.01</t>
  </si>
  <si>
    <t>tack coat and 60% or 65% emulsion in</t>
  </si>
  <si>
    <t>the penetration spray</t>
  </si>
  <si>
    <t>607.03.03</t>
  </si>
  <si>
    <t>Etc for other combinations of binder</t>
  </si>
  <si>
    <t>607.04.01</t>
  </si>
  <si>
    <t>Road tar RTH 45/50 or RTL 45/50</t>
  </si>
  <si>
    <t>607.04.05</t>
  </si>
  <si>
    <t>30% anionic spray-grade emulsion</t>
  </si>
  <si>
    <t>607.04.06</t>
  </si>
  <si>
    <t>(60% bitumen)</t>
  </si>
  <si>
    <t>Anionic slurry-seal emulsion</t>
  </si>
  <si>
    <t>607.05.01</t>
  </si>
  <si>
    <t>607.05.03</t>
  </si>
  <si>
    <t>13,2 mm aggregate</t>
  </si>
  <si>
    <t>6,7 mm aggregate</t>
  </si>
  <si>
    <t>19,0 mm aggregate</t>
  </si>
  <si>
    <t>9,5 mm aggregate</t>
  </si>
  <si>
    <t>607.08</t>
  </si>
  <si>
    <t>Precoating of aggregate for second</t>
  </si>
  <si>
    <t>Treating areas inaccessible to mechanical</t>
  </si>
  <si>
    <t>eqiupment with premixed bituminous</t>
  </si>
  <si>
    <t>607.08.01</t>
  </si>
  <si>
    <t>19,0 mm thick</t>
  </si>
  <si>
    <t>607.08.02</t>
  </si>
  <si>
    <t>13,2 mm thick</t>
  </si>
  <si>
    <t>13,2 mm</t>
  </si>
  <si>
    <t>9,5 mm</t>
  </si>
  <si>
    <t>4,75 mm</t>
  </si>
  <si>
    <t>Section 608</t>
  </si>
  <si>
    <t>Road and Surfacing Rehabilitation</t>
  </si>
  <si>
    <t>and Overlay Construction</t>
  </si>
  <si>
    <t>608</t>
  </si>
  <si>
    <t>Road and Surfacing Rehabilitation and Overlay Construction</t>
  </si>
  <si>
    <t>608.01</t>
  </si>
  <si>
    <t>Replacing failed layers</t>
  </si>
  <si>
    <t>608.01.01</t>
  </si>
  <si>
    <t>Excavation in existing pavements</t>
  </si>
  <si>
    <t>608.01.02</t>
  </si>
  <si>
    <t>Compacting the floor of excavations</t>
  </si>
  <si>
    <t>608.01.03</t>
  </si>
  <si>
    <t>Backfilling of excavation with:</t>
  </si>
  <si>
    <t>608.01.03.01</t>
  </si>
  <si>
    <t>Chemically-stabilized gravel</t>
  </si>
  <si>
    <t>608.01.03.02</t>
  </si>
  <si>
    <t>Emulsion-treated crushed stone</t>
  </si>
  <si>
    <t>608.01.03.03</t>
  </si>
  <si>
    <t>Asphalt base</t>
  </si>
  <si>
    <t>608.01.03.04</t>
  </si>
  <si>
    <t>608.02</t>
  </si>
  <si>
    <t>Repairing potholes and local pavement</t>
  </si>
  <si>
    <t>layer failures with asphalt</t>
  </si>
  <si>
    <t>608.03</t>
  </si>
  <si>
    <t>608.03.01</t>
  </si>
  <si>
    <t>608.03.02</t>
  </si>
  <si>
    <t>608.04</t>
  </si>
  <si>
    <t>using:</t>
  </si>
  <si>
    <t>608.04.01</t>
  </si>
  <si>
    <t>An application of doubly washed slurry-</t>
  </si>
  <si>
    <t>seal aggregate</t>
  </si>
  <si>
    <t>608.05</t>
  </si>
  <si>
    <t>608.05.01</t>
  </si>
  <si>
    <t>Tack coat of 30% stable-grade emulsion</t>
  </si>
  <si>
    <t>608.05.02</t>
  </si>
  <si>
    <t>Slurry seal applied by hand</t>
  </si>
  <si>
    <t>608.05.03</t>
  </si>
  <si>
    <t>Slurry seal applied by spreader box</t>
  </si>
  <si>
    <t>608.06</t>
  </si>
  <si>
    <t>Variation in rate of application of</t>
  </si>
  <si>
    <t>slurry seal (applicable to item</t>
  </si>
  <si>
    <t>608.05.03 only)</t>
  </si>
  <si>
    <t>608.07</t>
  </si>
  <si>
    <t>Treatment type 4</t>
  </si>
  <si>
    <t>608.07.01</t>
  </si>
  <si>
    <t>Tack coat of 30%-stable-grade emulsion</t>
  </si>
  <si>
    <t>608.07.02</t>
  </si>
  <si>
    <t>Continuously-graded asphalt</t>
  </si>
  <si>
    <t>608.08</t>
  </si>
  <si>
    <t>Treatment type 5</t>
  </si>
  <si>
    <t>608.08.01</t>
  </si>
  <si>
    <t>Trimming the edges of existing surfacing</t>
  </si>
  <si>
    <t>608.08.02</t>
  </si>
  <si>
    <t>Reconstructing edges using continuously-</t>
  </si>
  <si>
    <t>graded asphalt</t>
  </si>
  <si>
    <t>608.09</t>
  </si>
  <si>
    <t>608.089.01</t>
  </si>
  <si>
    <t>Cleaning the cracks with compressed</t>
  </si>
  <si>
    <t>air</t>
  </si>
  <si>
    <t>608.09.02</t>
  </si>
  <si>
    <t>Applying bituminous binders for</t>
  </si>
  <si>
    <t>sealing cracks</t>
  </si>
  <si>
    <t>608.09.02.01</t>
  </si>
  <si>
    <t>MSP/1 or similar prime</t>
  </si>
  <si>
    <t>608.09.02.02</t>
  </si>
  <si>
    <t>Anionic stable-grade emulsion mixed</t>
  </si>
  <si>
    <t>with synthetic modifiers</t>
  </si>
  <si>
    <t>608.09.02.03</t>
  </si>
  <si>
    <t>Hot bitumen rubber</t>
  </si>
  <si>
    <t>608.09.02.04</t>
  </si>
  <si>
    <t>SV250 plus 2 parts of diesel oil</t>
  </si>
  <si>
    <t>608.09.03</t>
  </si>
  <si>
    <t>Rolling the cracks</t>
  </si>
  <si>
    <t>m² or m</t>
  </si>
  <si>
    <t>608.10</t>
  </si>
  <si>
    <t>Single-seal surface treatment where</t>
  </si>
  <si>
    <t>80/100 oenetration grade bitumen</t>
  </si>
  <si>
    <t>is used -</t>
  </si>
  <si>
    <t>with 6,7 mm aggregate</t>
  </si>
  <si>
    <t>with 9,5 mm aggregate</t>
  </si>
  <si>
    <t>with 13,2 mm aggregate</t>
  </si>
  <si>
    <t>608.10.01</t>
  </si>
  <si>
    <t>608.10.02</t>
  </si>
  <si>
    <t>308.10.03</t>
  </si>
  <si>
    <t>608.11</t>
  </si>
  <si>
    <t>Single-seal surface treatment with</t>
  </si>
  <si>
    <t>bitumen rubber binder and 13,2 mm</t>
  </si>
  <si>
    <t>aggregate</t>
  </si>
  <si>
    <t>608.12</t>
  </si>
  <si>
    <t>608.12.01</t>
  </si>
  <si>
    <t>608.12.02</t>
  </si>
  <si>
    <t>608.12.03</t>
  </si>
  <si>
    <t>608.12.04</t>
  </si>
  <si>
    <t>608.12.05</t>
  </si>
  <si>
    <t>608.12.06</t>
  </si>
  <si>
    <t>80/100 penetration-grade bitumen</t>
  </si>
  <si>
    <t>PVC tar</t>
  </si>
  <si>
    <t>Precoating fluid</t>
  </si>
  <si>
    <t>Bitumen rubber</t>
  </si>
  <si>
    <t>608.13</t>
  </si>
  <si>
    <t>608.13.01</t>
  </si>
  <si>
    <t>608.13.02</t>
  </si>
  <si>
    <t>608.13.03</t>
  </si>
  <si>
    <t>608.14</t>
  </si>
  <si>
    <t>Application of fog spray</t>
  </si>
  <si>
    <t>608.14.01</t>
  </si>
  <si>
    <t>608.14.02</t>
  </si>
  <si>
    <t>608.15</t>
  </si>
  <si>
    <t>(indicate precoating fluid)</t>
  </si>
  <si>
    <t>610.01.03</t>
  </si>
  <si>
    <t>Etc for other classes and thickness</t>
  </si>
  <si>
    <t>Painted</t>
  </si>
  <si>
    <t>Repainting existing guardrails</t>
  </si>
  <si>
    <t>612.01.01</t>
  </si>
  <si>
    <t>Aluminium sheet (2,0 mm thick) with an</t>
  </si>
  <si>
    <t>612.01.01.01</t>
  </si>
  <si>
    <t>612.01.01.02</t>
  </si>
  <si>
    <t>612.01.01.03</t>
  </si>
  <si>
    <r>
      <t xml:space="preserve">Aluminium extrusions </t>
    </r>
    <r>
      <rPr>
        <i/>
        <sz val="9"/>
        <rFont val="Calibri"/>
        <family val="2"/>
      </rPr>
      <t>(type indicated)</t>
    </r>
  </si>
  <si>
    <t>all sizes</t>
  </si>
  <si>
    <t>612.03.03</t>
  </si>
  <si>
    <t>612.04.02</t>
  </si>
  <si>
    <t>Painted galvanized steel members</t>
  </si>
  <si>
    <r>
      <t>Etc in steps of 5 m</t>
    </r>
    <r>
      <rPr>
        <sz val="9"/>
        <rFont val="Calibri"/>
        <family val="2"/>
      </rPr>
      <t>²</t>
    </r>
  </si>
  <si>
    <t>613.01.01</t>
  </si>
  <si>
    <t>(width indicated)</t>
  </si>
  <si>
    <t>613.01.02</t>
  </si>
  <si>
    <t>613.01.03</t>
  </si>
  <si>
    <t>613.01.04</t>
  </si>
  <si>
    <t>613.01.05</t>
  </si>
  <si>
    <t>B107</t>
  </si>
  <si>
    <t>202.01.01.06</t>
  </si>
  <si>
    <t>Etc for other depths in 0,5 m increments</t>
  </si>
  <si>
    <t>202.01.03</t>
  </si>
  <si>
    <t>Section B107</t>
  </si>
  <si>
    <t>SERIES #</t>
  </si>
  <si>
    <t>SERIES NAME</t>
  </si>
  <si>
    <t>Section name</t>
  </si>
  <si>
    <r>
      <rPr>
        <b/>
        <sz val="9"/>
        <color rgb="FFC00000"/>
        <rFont val="Calibri"/>
        <family val="2"/>
      </rPr>
      <t>LI</t>
    </r>
    <r>
      <rPr>
        <sz val="9"/>
        <rFont val="Calibri"/>
        <family val="2"/>
      </rPr>
      <t xml:space="preserve"> 101.02.01</t>
    </r>
  </si>
  <si>
    <r>
      <rPr>
        <b/>
        <sz val="9"/>
        <color rgb="FFC00000"/>
        <rFont val="Calibri"/>
        <family val="2"/>
      </rPr>
      <t>LI</t>
    </r>
    <r>
      <rPr>
        <sz val="9"/>
        <rFont val="Calibri"/>
        <family val="2"/>
      </rPr>
      <t xml:space="preserve"> 101.01.02</t>
    </r>
  </si>
  <si>
    <r>
      <rPr>
        <b/>
        <sz val="9"/>
        <color rgb="FFC00000"/>
        <rFont val="Calibri"/>
        <family val="2"/>
      </rPr>
      <t>LI</t>
    </r>
    <r>
      <rPr>
        <sz val="9"/>
        <rFont val="Calibri"/>
        <family val="2"/>
      </rPr>
      <t xml:space="preserve"> 101.01.01.01</t>
    </r>
  </si>
  <si>
    <r>
      <rPr>
        <b/>
        <sz val="9"/>
        <color rgb="FFC00000"/>
        <rFont val="Calibri"/>
        <family val="2"/>
      </rPr>
      <t>LI</t>
    </r>
    <r>
      <rPr>
        <sz val="9"/>
        <rFont val="Calibri"/>
        <family val="2"/>
      </rPr>
      <t xml:space="preserve"> 101.03.01</t>
    </r>
  </si>
  <si>
    <r>
      <rPr>
        <b/>
        <sz val="9"/>
        <color rgb="FFC00000"/>
        <rFont val="Calibri"/>
        <family val="2"/>
      </rPr>
      <t>LI</t>
    </r>
    <r>
      <rPr>
        <sz val="9"/>
        <rFont val="Calibri"/>
        <family val="2"/>
      </rPr>
      <t xml:space="preserve"> 102.14.01</t>
    </r>
  </si>
  <si>
    <r>
      <rPr>
        <b/>
        <sz val="9"/>
        <color rgb="FFC00000"/>
        <rFont val="Calibri"/>
        <family val="2"/>
      </rPr>
      <t>LI</t>
    </r>
    <r>
      <rPr>
        <sz val="9"/>
        <rFont val="Calibri"/>
        <family val="2"/>
      </rPr>
      <t xml:space="preserve"> 104.07.03.01</t>
    </r>
  </si>
  <si>
    <r>
      <rPr>
        <b/>
        <sz val="9"/>
        <color rgb="FFC00000"/>
        <rFont val="Calibri"/>
        <family val="2"/>
      </rPr>
      <t>LI</t>
    </r>
    <r>
      <rPr>
        <sz val="9"/>
        <rFont val="Calibri"/>
        <family val="2"/>
      </rPr>
      <t xml:space="preserve"> 104.07.03.02</t>
    </r>
  </si>
  <si>
    <r>
      <rPr>
        <b/>
        <sz val="9"/>
        <color rgb="FFC00000"/>
        <rFont val="Calibri"/>
        <family val="2"/>
      </rPr>
      <t>LI</t>
    </r>
    <r>
      <rPr>
        <sz val="9"/>
        <rFont val="Calibri"/>
        <family val="2"/>
      </rPr>
      <t xml:space="preserve"> 104.07.03.03</t>
    </r>
  </si>
  <si>
    <t>4 barbs, 3.15mm/2.5 line diameter,</t>
  </si>
  <si>
    <t>Barbed wire (Single strand oval with</t>
  </si>
  <si>
    <t>Mild-steel wire, 4.00mm diameter,</t>
  </si>
  <si>
    <r>
      <rPr>
        <b/>
        <sz val="9"/>
        <color rgb="FFC00000"/>
        <rFont val="Calibri"/>
        <family val="2"/>
      </rPr>
      <t>LI</t>
    </r>
    <r>
      <rPr>
        <sz val="9"/>
        <rFont val="Calibri"/>
        <family val="2"/>
      </rPr>
      <t xml:space="preserve"> 203.11.01</t>
    </r>
  </si>
  <si>
    <r>
      <rPr>
        <b/>
        <sz val="9"/>
        <color rgb="FFC00000"/>
        <rFont val="Calibri"/>
        <family val="2"/>
      </rPr>
      <t>LI</t>
    </r>
    <r>
      <rPr>
        <sz val="9"/>
        <rFont val="Calibri"/>
        <family val="2"/>
      </rPr>
      <t xml:space="preserve"> 203.11.02</t>
    </r>
  </si>
  <si>
    <r>
      <rPr>
        <b/>
        <sz val="9"/>
        <color rgb="FFC00000"/>
        <rFont val="Calibri"/>
        <family val="2"/>
      </rPr>
      <t>LI</t>
    </r>
    <r>
      <rPr>
        <sz val="9"/>
        <rFont val="Calibri"/>
        <family val="2"/>
      </rPr>
      <t xml:space="preserve"> 502.17.01</t>
    </r>
  </si>
  <si>
    <r>
      <rPr>
        <b/>
        <sz val="9"/>
        <color rgb="FFC00000"/>
        <rFont val="Calibri"/>
        <family val="2"/>
      </rPr>
      <t>LI</t>
    </r>
    <r>
      <rPr>
        <b/>
        <sz val="9"/>
        <rFont val="Calibri"/>
        <family val="2"/>
      </rPr>
      <t xml:space="preserve"> 502.18</t>
    </r>
  </si>
  <si>
    <r>
      <rPr>
        <b/>
        <sz val="9"/>
        <color rgb="FFC00000"/>
        <rFont val="Calibri"/>
        <family val="2"/>
      </rPr>
      <t>LI</t>
    </r>
    <r>
      <rPr>
        <b/>
        <sz val="9"/>
        <rFont val="Calibri"/>
        <family val="2"/>
      </rPr>
      <t xml:space="preserve"> 502.19</t>
    </r>
  </si>
  <si>
    <r>
      <rPr>
        <b/>
        <sz val="9"/>
        <color rgb="FFC00000"/>
        <rFont val="Calibri"/>
        <family val="2"/>
      </rPr>
      <t>LI</t>
    </r>
    <r>
      <rPr>
        <b/>
        <sz val="9"/>
        <rFont val="Calibri"/>
        <family val="2"/>
      </rPr>
      <t xml:space="preserve"> 502.23</t>
    </r>
  </si>
  <si>
    <r>
      <rPr>
        <b/>
        <sz val="9"/>
        <color rgb="FFC00000"/>
        <rFont val="Calibri"/>
        <family val="2"/>
      </rPr>
      <t>LI</t>
    </r>
    <r>
      <rPr>
        <sz val="9"/>
        <rFont val="Calibri"/>
        <family val="2"/>
      </rPr>
      <t xml:space="preserve"> 505.06.01.01</t>
    </r>
  </si>
  <si>
    <r>
      <rPr>
        <b/>
        <sz val="9"/>
        <color rgb="FFC00000"/>
        <rFont val="Calibri"/>
        <family val="2"/>
      </rPr>
      <t>LI</t>
    </r>
    <r>
      <rPr>
        <sz val="9"/>
        <rFont val="Calibri"/>
        <family val="2"/>
      </rPr>
      <t xml:space="preserve"> 505.06.02</t>
    </r>
  </si>
  <si>
    <r>
      <rPr>
        <b/>
        <sz val="9"/>
        <color rgb="FFC00000"/>
        <rFont val="Calibri"/>
        <family val="2"/>
      </rPr>
      <t>LI</t>
    </r>
    <r>
      <rPr>
        <sz val="9"/>
        <rFont val="Calibri"/>
        <family val="2"/>
      </rPr>
      <t xml:space="preserve"> 505.06.01.02</t>
    </r>
  </si>
  <si>
    <t>Section 501 and 07.02 of this section</t>
  </si>
  <si>
    <r>
      <rPr>
        <b/>
        <sz val="9"/>
        <color rgb="FFC00000"/>
        <rFont val="Calibri"/>
        <family val="2"/>
      </rPr>
      <t>LI</t>
    </r>
    <r>
      <rPr>
        <b/>
        <sz val="9"/>
        <rFont val="Calibri"/>
        <family val="2"/>
      </rPr>
      <t xml:space="preserve"> 505.02</t>
    </r>
  </si>
  <si>
    <r>
      <rPr>
        <b/>
        <sz val="9"/>
        <color rgb="FFC00000"/>
        <rFont val="Calibri"/>
        <family val="2"/>
      </rPr>
      <t>LI</t>
    </r>
    <r>
      <rPr>
        <sz val="9"/>
        <rFont val="Calibri"/>
        <family val="2"/>
      </rPr>
      <t xml:space="preserve"> 609.01.01</t>
    </r>
  </si>
  <si>
    <r>
      <rPr>
        <b/>
        <sz val="9"/>
        <color rgb="FFC00000"/>
        <rFont val="Calibri"/>
        <family val="2"/>
      </rPr>
      <t>LI</t>
    </r>
    <r>
      <rPr>
        <sz val="9"/>
        <rFont val="Calibri"/>
        <family val="2"/>
      </rPr>
      <t xml:space="preserve"> 609.01.02</t>
    </r>
  </si>
  <si>
    <r>
      <rPr>
        <b/>
        <sz val="9"/>
        <color rgb="FFC00000"/>
        <rFont val="Calibri"/>
        <family val="2"/>
      </rPr>
      <t>LI</t>
    </r>
    <r>
      <rPr>
        <sz val="9"/>
        <rFont val="Calibri"/>
        <family val="2"/>
      </rPr>
      <t xml:space="preserve"> 609.01.03</t>
    </r>
  </si>
  <si>
    <r>
      <rPr>
        <b/>
        <sz val="9"/>
        <color rgb="FFC00000"/>
        <rFont val="Calibri"/>
        <family val="2"/>
      </rPr>
      <t>LI</t>
    </r>
    <r>
      <rPr>
        <sz val="9"/>
        <rFont val="Calibri"/>
        <family val="2"/>
      </rPr>
      <t xml:space="preserve"> 609.01.04</t>
    </r>
  </si>
  <si>
    <r>
      <rPr>
        <b/>
        <sz val="9"/>
        <color rgb="FFC00000"/>
        <rFont val="Calibri"/>
        <family val="2"/>
      </rPr>
      <t>LI</t>
    </r>
    <r>
      <rPr>
        <sz val="9"/>
        <rFont val="Calibri"/>
        <family val="2"/>
      </rPr>
      <t xml:space="preserve"> 609.01.05</t>
    </r>
  </si>
  <si>
    <r>
      <rPr>
        <b/>
        <sz val="9"/>
        <color rgb="FFC00000"/>
        <rFont val="Calibri"/>
        <family val="2"/>
      </rPr>
      <t>LI</t>
    </r>
    <r>
      <rPr>
        <sz val="9"/>
        <rFont val="Calibri"/>
        <family val="2"/>
      </rPr>
      <t xml:space="preserve"> 609.01.06</t>
    </r>
  </si>
  <si>
    <r>
      <rPr>
        <b/>
        <sz val="9"/>
        <color rgb="FFC00000"/>
        <rFont val="Calibri"/>
        <family val="2"/>
      </rPr>
      <t>LI</t>
    </r>
    <r>
      <rPr>
        <sz val="9"/>
        <rFont val="Calibri"/>
        <family val="2"/>
      </rPr>
      <t xml:space="preserve"> 609.01.07</t>
    </r>
  </si>
  <si>
    <r>
      <rPr>
        <b/>
        <sz val="9"/>
        <color rgb="FFC00000"/>
        <rFont val="Calibri"/>
        <family val="2"/>
      </rPr>
      <t>LI</t>
    </r>
    <r>
      <rPr>
        <sz val="9"/>
        <rFont val="Calibri"/>
        <family val="2"/>
      </rPr>
      <t xml:space="preserve"> 609.01.08</t>
    </r>
  </si>
  <si>
    <r>
      <rPr>
        <b/>
        <sz val="9"/>
        <color rgb="FFC00000"/>
        <rFont val="Calibri"/>
        <family val="2"/>
      </rPr>
      <t>LI</t>
    </r>
    <r>
      <rPr>
        <sz val="9"/>
        <rFont val="Calibri"/>
        <family val="2"/>
      </rPr>
      <t xml:space="preserve"> 609.01.09</t>
    </r>
  </si>
  <si>
    <r>
      <rPr>
        <b/>
        <sz val="9"/>
        <color rgb="FFC00000"/>
        <rFont val="Calibri"/>
        <family val="2"/>
      </rPr>
      <t>LI</t>
    </r>
    <r>
      <rPr>
        <sz val="9"/>
        <rFont val="Calibri"/>
        <family val="2"/>
      </rPr>
      <t xml:space="preserve"> 609.01.10</t>
    </r>
  </si>
  <si>
    <r>
      <rPr>
        <b/>
        <sz val="9"/>
        <color rgb="FFC00000"/>
        <rFont val="Calibri"/>
        <family val="2"/>
      </rPr>
      <t>LI</t>
    </r>
    <r>
      <rPr>
        <sz val="9"/>
        <rFont val="Calibri"/>
        <family val="2"/>
      </rPr>
      <t xml:space="preserve"> 609.04.01</t>
    </r>
  </si>
  <si>
    <r>
      <rPr>
        <b/>
        <sz val="9"/>
        <color rgb="FFC00000"/>
        <rFont val="Calibri"/>
        <family val="2"/>
      </rPr>
      <t>LI</t>
    </r>
    <r>
      <rPr>
        <sz val="9"/>
        <rFont val="Calibri"/>
        <family val="2"/>
      </rPr>
      <t xml:space="preserve"> 609.04.02</t>
    </r>
  </si>
  <si>
    <r>
      <rPr>
        <b/>
        <sz val="9"/>
        <color rgb="FFC00000"/>
        <rFont val="Calibri"/>
        <family val="2"/>
      </rPr>
      <t>LI</t>
    </r>
    <r>
      <rPr>
        <sz val="9"/>
        <rFont val="Calibri"/>
        <family val="2"/>
      </rPr>
      <t xml:space="preserve"> 609.05.01</t>
    </r>
  </si>
  <si>
    <r>
      <rPr>
        <b/>
        <sz val="9"/>
        <color rgb="FFC00000"/>
        <rFont val="Calibri"/>
        <family val="2"/>
      </rPr>
      <t>LI</t>
    </r>
    <r>
      <rPr>
        <sz val="9"/>
        <rFont val="Calibri"/>
        <family val="2"/>
      </rPr>
      <t xml:space="preserve"> 605.05.02.01</t>
    </r>
  </si>
  <si>
    <r>
      <rPr>
        <b/>
        <sz val="9"/>
        <color rgb="FFC00000"/>
        <rFont val="Calibri"/>
        <family val="2"/>
      </rPr>
      <t>LI</t>
    </r>
    <r>
      <rPr>
        <sz val="9"/>
        <rFont val="Calibri"/>
        <family val="2"/>
      </rPr>
      <t xml:space="preserve"> 605.05.02.02</t>
    </r>
  </si>
  <si>
    <r>
      <rPr>
        <b/>
        <sz val="9"/>
        <color rgb="FFC00000"/>
        <rFont val="Calibri"/>
        <family val="2"/>
      </rPr>
      <t>LI</t>
    </r>
    <r>
      <rPr>
        <b/>
        <sz val="9"/>
        <rFont val="Calibri"/>
        <family val="2"/>
      </rPr>
      <t xml:space="preserve"> 609.06</t>
    </r>
  </si>
  <si>
    <t>LI 611.01.01</t>
  </si>
  <si>
    <t>LI 611.01.02</t>
  </si>
  <si>
    <t>LI 611.02.01</t>
  </si>
  <si>
    <t>LI 611.02.02</t>
  </si>
  <si>
    <t>LI 611.04.02</t>
  </si>
  <si>
    <t>LI 611.04.03</t>
  </si>
  <si>
    <t>(state concrete finish)</t>
  </si>
  <si>
    <t>Section ###</t>
  </si>
  <si>
    <t>LENGTH</t>
  </si>
  <si>
    <t>WIDTH</t>
  </si>
  <si>
    <t>THICKNESS</t>
  </si>
  <si>
    <t>Total</t>
  </si>
  <si>
    <t>Road</t>
  </si>
  <si>
    <t>Length</t>
  </si>
  <si>
    <t>Cut Slope Finishing m²</t>
  </si>
  <si>
    <t xml:space="preserve"> Total</t>
  </si>
  <si>
    <t>Description</t>
  </si>
  <si>
    <t>Kerb</t>
  </si>
  <si>
    <t>R Range 0-4</t>
  </si>
  <si>
    <t>R Range 4-20</t>
  </si>
  <si>
    <t>R Range &gt; 20</t>
  </si>
  <si>
    <t xml:space="preserve"> Figure 8c</t>
  </si>
  <si>
    <t>Total Length (m)</t>
  </si>
  <si>
    <t>Volume (m3)</t>
  </si>
  <si>
    <t>Months</t>
  </si>
  <si>
    <t>No.</t>
  </si>
  <si>
    <t>(100mm wide)</t>
  </si>
  <si>
    <t xml:space="preserve">20m Wide </t>
  </si>
  <si>
    <t>4,8m Side Inlet</t>
  </si>
  <si>
    <t>6m Side Inlet</t>
  </si>
  <si>
    <t>1200mm x 1200mm</t>
  </si>
  <si>
    <r>
      <t xml:space="preserve">Precast concrte using 1050mm dia rings </t>
    </r>
    <r>
      <rPr>
        <i/>
        <sz val="8"/>
        <rFont val="Calibri"/>
        <family val="2"/>
      </rPr>
      <t>1m-1,5m</t>
    </r>
  </si>
  <si>
    <r>
      <t xml:space="preserve">Precast concrte using 1050mm dia rings </t>
    </r>
    <r>
      <rPr>
        <i/>
        <sz val="8"/>
        <rFont val="Calibri"/>
        <family val="2"/>
      </rPr>
      <t>1,5m-2,0m</t>
    </r>
  </si>
  <si>
    <t>Rate Only</t>
  </si>
  <si>
    <r>
      <rPr>
        <b/>
        <sz val="9"/>
        <color rgb="FFC00000"/>
        <rFont val="Calibri"/>
        <family val="2"/>
      </rPr>
      <t>LI</t>
    </r>
    <r>
      <rPr>
        <sz val="9"/>
        <rFont val="Calibri"/>
        <family val="2"/>
      </rPr>
      <t xml:space="preserve"> 104.04.01</t>
    </r>
  </si>
  <si>
    <r>
      <rPr>
        <b/>
        <sz val="9"/>
        <color rgb="FFC00000"/>
        <rFont val="Calibri"/>
        <family val="2"/>
      </rPr>
      <t>LI</t>
    </r>
    <r>
      <rPr>
        <sz val="9"/>
        <rFont val="Calibri"/>
        <family val="2"/>
      </rPr>
      <t xml:space="preserve"> 104.04.02</t>
    </r>
  </si>
  <si>
    <r>
      <rPr>
        <b/>
        <sz val="9"/>
        <color rgb="FFC00000"/>
        <rFont val="Calibri"/>
        <family val="2"/>
      </rPr>
      <t>LI</t>
    </r>
    <r>
      <rPr>
        <sz val="9"/>
        <rFont val="Calibri"/>
        <family val="2"/>
      </rPr>
      <t xml:space="preserve"> 104.04.03</t>
    </r>
  </si>
  <si>
    <r>
      <rPr>
        <b/>
        <sz val="9"/>
        <color rgb="FFC00000"/>
        <rFont val="Calibri"/>
        <family val="2"/>
      </rPr>
      <t>LI</t>
    </r>
    <r>
      <rPr>
        <sz val="9"/>
        <rFont val="Calibri"/>
        <family val="2"/>
      </rPr>
      <t xml:space="preserve"> 104.01.02</t>
    </r>
  </si>
  <si>
    <r>
      <rPr>
        <b/>
        <sz val="9"/>
        <color rgb="FFC00000"/>
        <rFont val="Calibri"/>
        <family val="2"/>
      </rPr>
      <t>LI</t>
    </r>
    <r>
      <rPr>
        <sz val="9"/>
        <rFont val="Calibri"/>
        <family val="2"/>
      </rPr>
      <t xml:space="preserve"> 101.04.01.01</t>
    </r>
  </si>
  <si>
    <r>
      <rPr>
        <b/>
        <sz val="9"/>
        <color rgb="FFC00000"/>
        <rFont val="Calibri"/>
        <family val="2"/>
      </rPr>
      <t>LI</t>
    </r>
    <r>
      <rPr>
        <sz val="9"/>
        <rFont val="Calibri"/>
        <family val="2"/>
      </rPr>
      <t xml:space="preserve"> 101.04.02</t>
    </r>
  </si>
  <si>
    <r>
      <rPr>
        <b/>
        <sz val="9"/>
        <color rgb="FFC00000"/>
        <rFont val="Calibri"/>
        <family val="2"/>
      </rPr>
      <t>LI</t>
    </r>
    <r>
      <rPr>
        <sz val="9"/>
        <rFont val="Calibri"/>
        <family val="2"/>
      </rPr>
      <t xml:space="preserve"> 101.05.02.01</t>
    </r>
  </si>
  <si>
    <r>
      <rPr>
        <b/>
        <sz val="9"/>
        <color rgb="FFC00000"/>
        <rFont val="Calibri"/>
        <family val="2"/>
      </rPr>
      <t>LI</t>
    </r>
    <r>
      <rPr>
        <sz val="9"/>
        <rFont val="Calibri"/>
        <family val="2"/>
      </rPr>
      <t xml:space="preserve"> 101.05.02.02</t>
    </r>
  </si>
  <si>
    <r>
      <rPr>
        <b/>
        <sz val="9"/>
        <color rgb="FFC00000"/>
        <rFont val="Calibri"/>
        <family val="2"/>
      </rPr>
      <t>LI</t>
    </r>
    <r>
      <rPr>
        <sz val="9"/>
        <rFont val="Calibri"/>
        <family val="2"/>
      </rPr>
      <t xml:space="preserve"> B101.05.04</t>
    </r>
  </si>
  <si>
    <r>
      <rPr>
        <b/>
        <sz val="9"/>
        <color rgb="FFC00000"/>
        <rFont val="Calibri"/>
        <family val="2"/>
      </rPr>
      <t>LI</t>
    </r>
    <r>
      <rPr>
        <sz val="9"/>
        <rFont val="Calibri"/>
        <family val="2"/>
      </rPr>
      <t xml:space="preserve"> 105.01.01</t>
    </r>
  </si>
  <si>
    <r>
      <rPr>
        <b/>
        <sz val="9"/>
        <color rgb="FFC00000"/>
        <rFont val="Calibri"/>
        <family val="2"/>
      </rPr>
      <t>LI</t>
    </r>
    <r>
      <rPr>
        <sz val="9"/>
        <rFont val="Calibri"/>
        <family val="2"/>
      </rPr>
      <t xml:space="preserve"> 105.01.02.01</t>
    </r>
  </si>
  <si>
    <r>
      <rPr>
        <b/>
        <sz val="9"/>
        <color rgb="FFC00000"/>
        <rFont val="Calibri"/>
        <family val="2"/>
      </rPr>
      <t>LI</t>
    </r>
    <r>
      <rPr>
        <sz val="9"/>
        <rFont val="Calibri"/>
        <family val="2"/>
      </rPr>
      <t xml:space="preserve"> 105.01.02.02</t>
    </r>
  </si>
  <si>
    <r>
      <rPr>
        <b/>
        <sz val="9"/>
        <color rgb="FFC00000"/>
        <rFont val="Calibri"/>
        <family val="2"/>
      </rPr>
      <t>LI</t>
    </r>
    <r>
      <rPr>
        <sz val="9"/>
        <rFont val="Calibri"/>
        <family val="2"/>
      </rPr>
      <t xml:space="preserve"> 105.01.03.01.01</t>
    </r>
  </si>
  <si>
    <r>
      <rPr>
        <b/>
        <sz val="9"/>
        <color rgb="FFC00000"/>
        <rFont val="Calibri"/>
        <family val="2"/>
      </rPr>
      <t>LI</t>
    </r>
    <r>
      <rPr>
        <sz val="9"/>
        <rFont val="Calibri"/>
        <family val="2"/>
      </rPr>
      <t xml:space="preserve"> 105.01.03.01.02</t>
    </r>
  </si>
  <si>
    <r>
      <rPr>
        <b/>
        <sz val="9"/>
        <color rgb="FFC00000"/>
        <rFont val="Calibri"/>
        <family val="2"/>
      </rPr>
      <t>LI</t>
    </r>
    <r>
      <rPr>
        <sz val="9"/>
        <rFont val="Calibri"/>
        <family val="2"/>
      </rPr>
      <t xml:space="preserve"> 105.01.03.01.03</t>
    </r>
  </si>
  <si>
    <r>
      <rPr>
        <b/>
        <sz val="9"/>
        <color rgb="FFC00000"/>
        <rFont val="Calibri"/>
        <family val="2"/>
      </rPr>
      <t>LI</t>
    </r>
    <r>
      <rPr>
        <sz val="9"/>
        <rFont val="Calibri"/>
        <family val="2"/>
      </rPr>
      <t xml:space="preserve"> 105.01.03.01.04</t>
    </r>
  </si>
  <si>
    <r>
      <rPr>
        <b/>
        <sz val="9"/>
        <color rgb="FFC00000"/>
        <rFont val="Calibri"/>
        <family val="2"/>
      </rPr>
      <t>LI</t>
    </r>
    <r>
      <rPr>
        <sz val="9"/>
        <rFont val="Calibri"/>
        <family val="2"/>
      </rPr>
      <t xml:space="preserve"> 105.01.03.01.05</t>
    </r>
  </si>
  <si>
    <r>
      <rPr>
        <b/>
        <sz val="9"/>
        <color rgb="FFC00000"/>
        <rFont val="Calibri"/>
        <family val="2"/>
      </rPr>
      <t>LI</t>
    </r>
    <r>
      <rPr>
        <sz val="9"/>
        <rFont val="Calibri"/>
        <family val="2"/>
      </rPr>
      <t xml:space="preserve"> 105.01.03.01.06</t>
    </r>
  </si>
  <si>
    <r>
      <rPr>
        <b/>
        <sz val="9"/>
        <color rgb="FFC00000"/>
        <rFont val="Calibri"/>
        <family val="2"/>
      </rPr>
      <t>LI</t>
    </r>
    <r>
      <rPr>
        <sz val="9"/>
        <rFont val="Calibri"/>
        <family val="2"/>
      </rPr>
      <t xml:space="preserve"> 105.01.03.02.01</t>
    </r>
  </si>
  <si>
    <r>
      <rPr>
        <b/>
        <sz val="9"/>
        <color rgb="FFC00000"/>
        <rFont val="Calibri"/>
        <family val="2"/>
      </rPr>
      <t>LI</t>
    </r>
    <r>
      <rPr>
        <sz val="9"/>
        <rFont val="Calibri"/>
        <family val="2"/>
      </rPr>
      <t xml:space="preserve"> 105.01.03.02.02</t>
    </r>
  </si>
  <si>
    <r>
      <rPr>
        <b/>
        <sz val="9"/>
        <color rgb="FFC00000"/>
        <rFont val="Calibri"/>
        <family val="2"/>
      </rPr>
      <t>LI</t>
    </r>
    <r>
      <rPr>
        <sz val="9"/>
        <rFont val="Calibri"/>
        <family val="2"/>
      </rPr>
      <t xml:space="preserve"> 105.01.03.02.03</t>
    </r>
  </si>
  <si>
    <r>
      <rPr>
        <b/>
        <sz val="9"/>
        <color rgb="FFC00000"/>
        <rFont val="Calibri"/>
        <family val="2"/>
      </rPr>
      <t>LI</t>
    </r>
    <r>
      <rPr>
        <sz val="9"/>
        <rFont val="Calibri"/>
        <family val="2"/>
      </rPr>
      <t xml:space="preserve"> 105.01.03.02.04</t>
    </r>
  </si>
  <si>
    <r>
      <rPr>
        <b/>
        <sz val="9"/>
        <color rgb="FFC00000"/>
        <rFont val="Calibri"/>
        <family val="2"/>
      </rPr>
      <t>LI</t>
    </r>
    <r>
      <rPr>
        <sz val="9"/>
        <rFont val="Calibri"/>
        <family val="2"/>
      </rPr>
      <t xml:space="preserve"> 105.01.03.02.05</t>
    </r>
  </si>
  <si>
    <r>
      <rPr>
        <b/>
        <sz val="9"/>
        <color rgb="FFC00000"/>
        <rFont val="Calibri"/>
        <family val="2"/>
      </rPr>
      <t>LI</t>
    </r>
    <r>
      <rPr>
        <sz val="9"/>
        <rFont val="Calibri"/>
        <family val="2"/>
      </rPr>
      <t xml:space="preserve"> 105.01.03.02.06</t>
    </r>
  </si>
  <si>
    <r>
      <rPr>
        <b/>
        <sz val="9"/>
        <color rgb="FFC00000"/>
        <rFont val="Calibri"/>
        <family val="2"/>
      </rPr>
      <t>LI</t>
    </r>
    <r>
      <rPr>
        <sz val="9"/>
        <rFont val="Calibri"/>
        <family val="2"/>
      </rPr>
      <t xml:space="preserve"> 105.01.04.01</t>
    </r>
  </si>
  <si>
    <r>
      <rPr>
        <b/>
        <sz val="9"/>
        <color rgb="FFC00000"/>
        <rFont val="Calibri"/>
        <family val="2"/>
      </rPr>
      <t>LI</t>
    </r>
    <r>
      <rPr>
        <sz val="9"/>
        <rFont val="Calibri"/>
        <family val="2"/>
      </rPr>
      <t xml:space="preserve"> 105.01.04.02</t>
    </r>
  </si>
  <si>
    <r>
      <rPr>
        <b/>
        <sz val="9"/>
        <color rgb="FFC00000"/>
        <rFont val="Calibri"/>
        <family val="2"/>
      </rPr>
      <t>LI</t>
    </r>
    <r>
      <rPr>
        <sz val="9"/>
        <rFont val="Calibri"/>
        <family val="2"/>
      </rPr>
      <t xml:space="preserve"> 105.01.04.03</t>
    </r>
  </si>
  <si>
    <r>
      <rPr>
        <b/>
        <sz val="9"/>
        <color rgb="FFC00000"/>
        <rFont val="Calibri"/>
        <family val="2"/>
      </rPr>
      <t>LI</t>
    </r>
    <r>
      <rPr>
        <sz val="9"/>
        <rFont val="Calibri"/>
        <family val="2"/>
      </rPr>
      <t xml:space="preserve"> 105.01.06.01.01</t>
    </r>
  </si>
  <si>
    <r>
      <rPr>
        <b/>
        <sz val="9"/>
        <color rgb="FFC00000"/>
        <rFont val="Calibri"/>
        <family val="2"/>
      </rPr>
      <t>LI</t>
    </r>
    <r>
      <rPr>
        <sz val="9"/>
        <rFont val="Calibri"/>
        <family val="2"/>
      </rPr>
      <t xml:space="preserve"> 105.01.06.01.02</t>
    </r>
  </si>
  <si>
    <r>
      <rPr>
        <b/>
        <sz val="9"/>
        <color rgb="FFC00000"/>
        <rFont val="Calibri"/>
        <family val="2"/>
      </rPr>
      <t>LI</t>
    </r>
    <r>
      <rPr>
        <sz val="9"/>
        <rFont val="Calibri"/>
        <family val="2"/>
      </rPr>
      <t xml:space="preserve"> 105.01.06.01.03</t>
    </r>
  </si>
  <si>
    <r>
      <rPr>
        <b/>
        <sz val="9"/>
        <color rgb="FFC00000"/>
        <rFont val="Calibri"/>
        <family val="2"/>
      </rPr>
      <t>LI</t>
    </r>
    <r>
      <rPr>
        <sz val="9"/>
        <rFont val="Calibri"/>
        <family val="2"/>
      </rPr>
      <t xml:space="preserve"> 105.01.06.01.04</t>
    </r>
  </si>
  <si>
    <r>
      <rPr>
        <b/>
        <sz val="9"/>
        <color rgb="FFC00000"/>
        <rFont val="Calibri"/>
        <family val="2"/>
      </rPr>
      <t>LI</t>
    </r>
    <r>
      <rPr>
        <sz val="9"/>
        <rFont val="Calibri"/>
        <family val="2"/>
      </rPr>
      <t xml:space="preserve"> 105.01.06.01.05</t>
    </r>
  </si>
  <si>
    <r>
      <rPr>
        <b/>
        <sz val="9"/>
        <color rgb="FFC00000"/>
        <rFont val="Calibri"/>
        <family val="2"/>
      </rPr>
      <t>LI</t>
    </r>
    <r>
      <rPr>
        <sz val="9"/>
        <rFont val="Calibri"/>
        <family val="2"/>
      </rPr>
      <t xml:space="preserve"> 105.02.01</t>
    </r>
  </si>
  <si>
    <r>
      <rPr>
        <b/>
        <sz val="9"/>
        <color rgb="FFC00000"/>
        <rFont val="Calibri"/>
        <family val="2"/>
      </rPr>
      <t>LI</t>
    </r>
    <r>
      <rPr>
        <sz val="9"/>
        <rFont val="Calibri"/>
        <family val="2"/>
      </rPr>
      <t xml:space="preserve"> 105.02.02</t>
    </r>
  </si>
  <si>
    <r>
      <rPr>
        <b/>
        <sz val="9"/>
        <color rgb="FFC00000"/>
        <rFont val="Calibri"/>
        <family val="2"/>
      </rPr>
      <t>LI</t>
    </r>
    <r>
      <rPr>
        <sz val="9"/>
        <rFont val="Calibri"/>
        <family val="2"/>
      </rPr>
      <t xml:space="preserve"> 105.02.03</t>
    </r>
  </si>
  <si>
    <r>
      <rPr>
        <b/>
        <sz val="9"/>
        <color rgb="FFC00000"/>
        <rFont val="Calibri"/>
        <family val="2"/>
      </rPr>
      <t>LI</t>
    </r>
    <r>
      <rPr>
        <sz val="9"/>
        <rFont val="Calibri"/>
        <family val="2"/>
      </rPr>
      <t xml:space="preserve"> 105.03.01.01</t>
    </r>
  </si>
  <si>
    <r>
      <rPr>
        <b/>
        <sz val="9"/>
        <color rgb="FFC00000"/>
        <rFont val="Calibri"/>
        <family val="2"/>
      </rPr>
      <t>LI</t>
    </r>
    <r>
      <rPr>
        <sz val="9"/>
        <rFont val="Calibri"/>
        <family val="2"/>
      </rPr>
      <t xml:space="preserve"> 105.03.01.02</t>
    </r>
  </si>
  <si>
    <r>
      <rPr>
        <b/>
        <sz val="9"/>
        <color rgb="FFC00000"/>
        <rFont val="Calibri"/>
        <family val="2"/>
      </rPr>
      <t>LI</t>
    </r>
    <r>
      <rPr>
        <sz val="9"/>
        <rFont val="Calibri"/>
        <family val="2"/>
      </rPr>
      <t xml:space="preserve"> 105.03.02</t>
    </r>
  </si>
  <si>
    <r>
      <rPr>
        <b/>
        <sz val="9"/>
        <color rgb="FFC00000"/>
        <rFont val="Calibri"/>
        <family val="2"/>
      </rPr>
      <t>LI</t>
    </r>
    <r>
      <rPr>
        <b/>
        <sz val="9"/>
        <rFont val="Calibri"/>
        <family val="2"/>
      </rPr>
      <t xml:space="preserve"> 105.04</t>
    </r>
  </si>
  <si>
    <r>
      <rPr>
        <b/>
        <sz val="9"/>
        <color rgb="FFC00000"/>
        <rFont val="Calibri"/>
        <family val="2"/>
      </rPr>
      <t>LI</t>
    </r>
    <r>
      <rPr>
        <sz val="9"/>
        <rFont val="Calibri"/>
        <family val="2"/>
      </rPr>
      <t xml:space="preserve"> 105.06.01</t>
    </r>
  </si>
  <si>
    <r>
      <rPr>
        <b/>
        <sz val="9"/>
        <color rgb="FFC00000"/>
        <rFont val="Calibri"/>
        <family val="2"/>
      </rPr>
      <t>LI</t>
    </r>
    <r>
      <rPr>
        <sz val="9"/>
        <rFont val="Calibri"/>
        <family val="2"/>
      </rPr>
      <t xml:space="preserve"> 105.06.02</t>
    </r>
  </si>
  <si>
    <t>Semi-vertical kerb (Fig. 8C) with</t>
  </si>
  <si>
    <r>
      <t xml:space="preserve">Channels </t>
    </r>
    <r>
      <rPr>
        <b/>
        <i/>
        <sz val="9"/>
        <rFont val="Calibri"/>
        <family val="2"/>
      </rPr>
      <t>(type design)</t>
    </r>
    <r>
      <rPr>
        <b/>
        <sz val="9"/>
        <rFont val="Calibri"/>
        <family val="2"/>
      </rPr>
      <t>:</t>
    </r>
  </si>
  <si>
    <r>
      <t xml:space="preserve">open drain sides </t>
    </r>
    <r>
      <rPr>
        <i/>
        <sz val="9"/>
        <rFont val="Calibri"/>
        <family val="2"/>
      </rPr>
      <t>(both sides measured)</t>
    </r>
  </si>
  <si>
    <r>
      <rPr>
        <b/>
        <sz val="9"/>
        <color rgb="FFC00000"/>
        <rFont val="Calibri"/>
        <family val="2"/>
      </rPr>
      <t>LI</t>
    </r>
    <r>
      <rPr>
        <sz val="9"/>
        <rFont val="Calibri"/>
        <family val="2"/>
      </rPr>
      <t xml:space="preserve"> 505.06.03</t>
    </r>
  </si>
  <si>
    <r>
      <rPr>
        <b/>
        <sz val="9"/>
        <color rgb="FFC00000"/>
        <rFont val="Calibri"/>
        <family val="2"/>
      </rPr>
      <t>LI</t>
    </r>
    <r>
      <rPr>
        <sz val="9"/>
        <rFont val="Calibri"/>
        <family val="2"/>
      </rPr>
      <t xml:space="preserve"> 505.07.01</t>
    </r>
  </si>
  <si>
    <r>
      <t xml:space="preserve">Packed riprap </t>
    </r>
    <r>
      <rPr>
        <i/>
        <sz val="9"/>
        <rFont val="Calibri"/>
        <family val="2"/>
      </rPr>
      <t>(Critical mass of stone</t>
    </r>
  </si>
  <si>
    <r>
      <t xml:space="preserve">Dumped riprap </t>
    </r>
    <r>
      <rPr>
        <i/>
        <sz val="9"/>
        <rFont val="Calibri"/>
        <family val="2"/>
      </rPr>
      <t>(Critical mass of stone</t>
    </r>
  </si>
  <si>
    <r>
      <rPr>
        <b/>
        <sz val="9"/>
        <color rgb="FFC00000"/>
        <rFont val="Calibri"/>
        <family val="2"/>
      </rPr>
      <t>LI</t>
    </r>
    <r>
      <rPr>
        <sz val="9"/>
        <rFont val="Calibri"/>
        <family val="2"/>
      </rPr>
      <t xml:space="preserve"> 505.08.01</t>
    </r>
  </si>
  <si>
    <r>
      <rPr>
        <b/>
        <sz val="9"/>
        <color rgb="FFC00000"/>
        <rFont val="Calibri"/>
        <family val="2"/>
      </rPr>
      <t>LI</t>
    </r>
    <r>
      <rPr>
        <sz val="9"/>
        <rFont val="Calibri"/>
        <family val="2"/>
      </rPr>
      <t xml:space="preserve"> 505.08.02</t>
    </r>
  </si>
  <si>
    <r>
      <rPr>
        <b/>
        <sz val="9"/>
        <color rgb="FFC00000"/>
        <rFont val="Calibri"/>
        <family val="2"/>
      </rPr>
      <t>LI</t>
    </r>
    <r>
      <rPr>
        <sz val="9"/>
        <rFont val="Calibri"/>
        <family val="2"/>
      </rPr>
      <t xml:space="preserve"> 505.09.01</t>
    </r>
  </si>
  <si>
    <r>
      <rPr>
        <b/>
        <sz val="9"/>
        <color rgb="FFC00000"/>
        <rFont val="Calibri"/>
        <family val="2"/>
      </rPr>
      <t>LI</t>
    </r>
    <r>
      <rPr>
        <sz val="9"/>
        <rFont val="Calibri"/>
        <family val="2"/>
      </rPr>
      <t xml:space="preserve"> 505.09.02</t>
    </r>
  </si>
  <si>
    <r>
      <t xml:space="preserve">Gap-graded </t>
    </r>
    <r>
      <rPr>
        <i/>
        <sz val="9"/>
        <rFont val="Calibri"/>
        <family val="2"/>
      </rPr>
      <t>(stone content indicated)</t>
    </r>
  </si>
  <si>
    <r>
      <t xml:space="preserve">Open-graded </t>
    </r>
    <r>
      <rPr>
        <i/>
        <sz val="9"/>
        <rFont val="Calibri"/>
        <family val="2"/>
      </rPr>
      <t>(grade stated)</t>
    </r>
  </si>
  <si>
    <r>
      <t xml:space="preserve">Rolled-in chips </t>
    </r>
    <r>
      <rPr>
        <b/>
        <i/>
        <sz val="9"/>
        <rFont val="Calibri"/>
        <family val="2"/>
      </rPr>
      <t>(nominal size indicated)</t>
    </r>
  </si>
  <si>
    <r>
      <t xml:space="preserve">application </t>
    </r>
    <r>
      <rPr>
        <b/>
        <i/>
        <sz val="9"/>
        <rFont val="Calibri"/>
        <family val="2"/>
      </rPr>
      <t>(indicate precoating fluid)</t>
    </r>
  </si>
  <si>
    <r>
      <rPr>
        <b/>
        <sz val="9"/>
        <rFont val="Calibri"/>
        <family val="2"/>
      </rPr>
      <t>Treatment type 1</t>
    </r>
    <r>
      <rPr>
        <sz val="9"/>
        <rFont val="Calibri"/>
        <family val="2"/>
      </rPr>
      <t xml:space="preserve"> (fog or mist spray)</t>
    </r>
  </si>
  <si>
    <r>
      <rPr>
        <b/>
        <sz val="9"/>
        <rFont val="Calibri"/>
        <family val="2"/>
      </rPr>
      <t>Treatment type 2</t>
    </r>
    <r>
      <rPr>
        <sz val="9"/>
        <rFont val="Calibri"/>
        <family val="2"/>
      </rPr>
      <t xml:space="preserve"> (crusher-sand seal)</t>
    </r>
  </si>
  <si>
    <r>
      <rPr>
        <b/>
        <sz val="9"/>
        <rFont val="Calibri"/>
        <family val="2"/>
      </rPr>
      <t>Treatment type 3</t>
    </r>
    <r>
      <rPr>
        <sz val="9"/>
        <rFont val="Calibri"/>
        <family val="2"/>
      </rPr>
      <t xml:space="preserve"> (slurry seal)</t>
    </r>
  </si>
  <si>
    <r>
      <rPr>
        <b/>
        <sz val="9"/>
        <rFont val="Calibri"/>
        <family val="2"/>
      </rPr>
      <t>Treatment type 6</t>
    </r>
    <r>
      <rPr>
        <sz val="9"/>
        <rFont val="Calibri"/>
        <family val="2"/>
      </rPr>
      <t xml:space="preserve"> (crack sealing)</t>
    </r>
  </si>
  <si>
    <r>
      <rPr>
        <b/>
        <sz val="9"/>
        <color rgb="FFC00000"/>
        <rFont val="Calibri"/>
        <family val="2"/>
      </rPr>
      <t>LI</t>
    </r>
    <r>
      <rPr>
        <sz val="9"/>
        <rFont val="Calibri"/>
        <family val="2"/>
      </rPr>
      <t xml:space="preserve"> 611.07.01</t>
    </r>
  </si>
  <si>
    <r>
      <rPr>
        <b/>
        <sz val="9"/>
        <color rgb="FFC00000"/>
        <rFont val="Calibri"/>
        <family val="2"/>
      </rPr>
      <t>LI</t>
    </r>
    <r>
      <rPr>
        <sz val="9"/>
        <rFont val="Calibri"/>
        <family val="2"/>
      </rPr>
      <t xml:space="preserve"> 611.07.02</t>
    </r>
  </si>
  <si>
    <r>
      <rPr>
        <b/>
        <sz val="9"/>
        <color rgb="FFC00000"/>
        <rFont val="Calibri"/>
        <family val="2"/>
      </rPr>
      <t>LI</t>
    </r>
    <r>
      <rPr>
        <b/>
        <sz val="9"/>
        <rFont val="Calibri"/>
        <family val="2"/>
      </rPr>
      <t xml:space="preserve"> 611.08</t>
    </r>
  </si>
  <si>
    <r>
      <rPr>
        <b/>
        <sz val="9"/>
        <color rgb="FFC00000"/>
        <rFont val="Calibri"/>
        <family val="2"/>
      </rPr>
      <t>LI</t>
    </r>
    <r>
      <rPr>
        <b/>
        <sz val="9"/>
        <rFont val="Calibri"/>
        <family val="2"/>
      </rPr>
      <t xml:space="preserve"> 611.09</t>
    </r>
  </si>
  <si>
    <t>precast blocks with 20mm bedding sand</t>
  </si>
  <si>
    <t>No</t>
  </si>
  <si>
    <t>Rate only</t>
  </si>
  <si>
    <t>300 Dump Rock Fill m³</t>
  </si>
  <si>
    <t>(Roadway) Total Cut/Dispose m³</t>
  </si>
  <si>
    <t>150 C4 Sub-base m³</t>
  </si>
  <si>
    <t>30 Asphalt Surfacing (m2)</t>
  </si>
  <si>
    <t>ROADWAY</t>
  </si>
  <si>
    <t>60 Light Grey m²</t>
  </si>
  <si>
    <t>400 Sloping Kerb - m</t>
  </si>
  <si>
    <t>150 Edge beam - m</t>
  </si>
  <si>
    <t>100 Edge beam (Fig 10)- m</t>
  </si>
  <si>
    <t>(NMT) Total Cut/Dispose m³</t>
  </si>
  <si>
    <t>Soft Board Filled Joints (10mm)</t>
  </si>
  <si>
    <t>150 G4 Base m³</t>
  </si>
  <si>
    <t>modified AASHTO Density</t>
  </si>
  <si>
    <t xml:space="preserve">G5 material compacted to 95% of </t>
  </si>
  <si>
    <t>to 95% of AASHTO density</t>
  </si>
  <si>
    <t xml:space="preserve">G6 material stabilized to C4 compacted </t>
  </si>
  <si>
    <t>150 G5 Subgrade m³</t>
  </si>
  <si>
    <t>150 C4 Sub-Base m³</t>
  </si>
  <si>
    <t>to 98% of AASHTO density</t>
  </si>
  <si>
    <t>Cement for Sub-base -Ton</t>
  </si>
  <si>
    <r>
      <t xml:space="preserve">Continuously graded </t>
    </r>
    <r>
      <rPr>
        <i/>
        <sz val="9"/>
        <rFont val="Calibri"/>
        <family val="2"/>
      </rPr>
      <t>(14mm NMAS - 70/100 penetration grade bitumen )</t>
    </r>
  </si>
  <si>
    <t xml:space="preserve">Traffic Calming Measures - Speed humps and Traffic Signs Complete - See Drawing </t>
  </si>
  <si>
    <t>(Figure 10)-Drawing No STD008</t>
  </si>
  <si>
    <t>609.06</t>
  </si>
  <si>
    <t>Construction of pedestrian ramps for</t>
  </si>
  <si>
    <t>the disabled</t>
  </si>
  <si>
    <r>
      <rPr>
        <b/>
        <sz val="9"/>
        <color rgb="FFC00000"/>
        <rFont val="Calibri"/>
        <family val="2"/>
      </rPr>
      <t>LI</t>
    </r>
    <r>
      <rPr>
        <sz val="9"/>
        <rFont val="Calibri"/>
        <family val="2"/>
      </rPr>
      <t xml:space="preserve"> 609.06.01</t>
    </r>
  </si>
  <si>
    <t>Type A Pedestrian Crossing including Warning/Directional Tactile - complete as per Drawing STD009 sheet 1 and 2</t>
  </si>
  <si>
    <t>502.02.01.10</t>
  </si>
  <si>
    <t>1500 mm Ø</t>
  </si>
  <si>
    <t>502.02.01.11</t>
  </si>
  <si>
    <t>2 x 750 mm Ø</t>
  </si>
  <si>
    <t>502.02.01.12</t>
  </si>
  <si>
    <t>2 x 825 mm Ø</t>
  </si>
  <si>
    <t>502.02.01.13</t>
  </si>
  <si>
    <t>2 x 1500 mm Ø</t>
  </si>
  <si>
    <t>NMT - Walkway Only 1.8m</t>
  </si>
  <si>
    <t>Over 2,0m and up to 3,0m wide</t>
  </si>
  <si>
    <t>202.01.03.01</t>
  </si>
  <si>
    <t>Over 2,5m deep and up to 3.0m deep</t>
  </si>
  <si>
    <t>202.01.03.02</t>
  </si>
  <si>
    <t>202.01.03.03</t>
  </si>
  <si>
    <t>Over 3,0m deep and up to 3.5m deep</t>
  </si>
  <si>
    <t>B001.07</t>
  </si>
  <si>
    <t>PVC 110mm pipes (or similar approved)</t>
  </si>
  <si>
    <t>Perforated PVC 110mm pipes (similar approved)</t>
  </si>
  <si>
    <t xml:space="preserve">Timber </t>
  </si>
  <si>
    <t>001.02.01</t>
  </si>
  <si>
    <t>Protection of existing services</t>
  </si>
  <si>
    <t>001.02.02</t>
  </si>
  <si>
    <t>Relocation of existing services and re- instatement on completion of the project</t>
  </si>
  <si>
    <t>months</t>
  </si>
  <si>
    <t>001.04.03.01</t>
  </si>
  <si>
    <t>001.04.03</t>
  </si>
  <si>
    <t>Provision of safety representatives</t>
  </si>
  <si>
    <t>Environmental Management</t>
  </si>
  <si>
    <t>item</t>
  </si>
  <si>
    <t>COVID 19 Corona virus Standard Operating Procedure</t>
  </si>
  <si>
    <t>Provision for PPE specific to the preventation of potential spread of virus</t>
  </si>
  <si>
    <t>B001.08.02</t>
  </si>
  <si>
    <t>Waste management for COVID 19</t>
  </si>
  <si>
    <t>B001.08.03</t>
  </si>
  <si>
    <t>Provision of signage CIVID 19 related</t>
  </si>
  <si>
    <t>B001.08.04</t>
  </si>
  <si>
    <t>Provision of site specific emergency plan, training, etc.</t>
  </si>
  <si>
    <t>B001.09</t>
  </si>
  <si>
    <t>Other Obligations</t>
  </si>
  <si>
    <t>B001.09.01</t>
  </si>
  <si>
    <t>Provision of security</t>
  </si>
  <si>
    <t>B001.09.02</t>
  </si>
  <si>
    <t>Appointment of Contruction Suppervisor</t>
  </si>
  <si>
    <t>B001.09.03</t>
  </si>
  <si>
    <t>Appointment of Construction and materials manager</t>
  </si>
  <si>
    <t>002.01.04</t>
  </si>
  <si>
    <t>002.01.06</t>
  </si>
  <si>
    <t>502.12</t>
  </si>
  <si>
    <t>Cover Slab</t>
  </si>
  <si>
    <t>Varying Diameters</t>
  </si>
  <si>
    <t>High Tensile steel</t>
  </si>
  <si>
    <t>one brick wall</t>
  </si>
  <si>
    <t>Brickwall Reinforcement</t>
  </si>
  <si>
    <t>Edge beam 150mm x 150mm</t>
  </si>
  <si>
    <t>Figure 8b Precast mountable kerbs</t>
  </si>
  <si>
    <t>1.9 l/m² to first layer including aggregate @ 0.01/m² or equal and approved alternative</t>
  </si>
  <si>
    <t xml:space="preserve">Bitumen slurry seal @ 0.6 l/m² to the secound layer </t>
  </si>
  <si>
    <t>Bituminous binder 65% cationic emulsion sprayed @</t>
  </si>
  <si>
    <t>Ntlatleng</t>
  </si>
  <si>
    <t>Mpuru</t>
  </si>
  <si>
    <t>Sepeng</t>
  </si>
  <si>
    <t>Serata</t>
  </si>
  <si>
    <t>Tabane</t>
  </si>
  <si>
    <t>Maubane</t>
  </si>
  <si>
    <t>Tloboro</t>
  </si>
  <si>
    <t>Makoto</t>
  </si>
  <si>
    <t>Moepi</t>
  </si>
  <si>
    <t>Lebelo</t>
  </si>
  <si>
    <t>oPVC or similar approved</t>
  </si>
  <si>
    <t>oPVC coupling for 110mm pipes</t>
  </si>
  <si>
    <t>oPVC sealing ring for 110mm pipes</t>
  </si>
  <si>
    <t>oPVC end plug for 110mm pipes</t>
  </si>
  <si>
    <t>oPVC spacer module for 110mm</t>
  </si>
  <si>
    <t xml:space="preserve">Type and standard depth indicated in Drawings </t>
  </si>
  <si>
    <t xml:space="preserve">G2 material compacted </t>
  </si>
  <si>
    <t>B001.04.08.02</t>
  </si>
  <si>
    <t>(a) Provision of Environmental Officer-(Full Time)</t>
  </si>
  <si>
    <t>Monthly</t>
  </si>
  <si>
    <t>B001.05.02</t>
  </si>
  <si>
    <t>Percentage on item B001.05.01 for</t>
  </si>
  <si>
    <t>charges and profit</t>
  </si>
  <si>
    <t>B001.07.01</t>
  </si>
  <si>
    <t>(See Drawing STD-001)</t>
  </si>
  <si>
    <t>Accredited Training</t>
  </si>
  <si>
    <t>Accredited training for Labourers</t>
  </si>
  <si>
    <t>Prov.Sum</t>
  </si>
  <si>
    <t>B001.07.02</t>
  </si>
  <si>
    <t>Percentage on item B001.0701 for</t>
  </si>
  <si>
    <t>Services of offices</t>
  </si>
  <si>
    <t>Services for offices</t>
  </si>
  <si>
    <t>lump Sum</t>
  </si>
  <si>
    <r>
      <rPr>
        <b/>
        <sz val="9"/>
        <color rgb="FFFF0000"/>
        <rFont val="Calibri"/>
        <family val="2"/>
      </rPr>
      <t>LI</t>
    </r>
    <r>
      <rPr>
        <b/>
        <sz val="9"/>
        <rFont val="Calibri"/>
        <family val="2"/>
      </rPr>
      <t xml:space="preserve"> 002.02</t>
    </r>
  </si>
  <si>
    <t>Treatment and maintenance of areas</t>
  </si>
  <si>
    <t>surrounding offices</t>
  </si>
  <si>
    <t>002.03</t>
  </si>
  <si>
    <t>Office accommodation</t>
  </si>
  <si>
    <t>Lump Sum</t>
  </si>
  <si>
    <t>002.04</t>
  </si>
  <si>
    <t xml:space="preserve">Provision of survey equipment and </t>
  </si>
  <si>
    <t>assistants</t>
  </si>
  <si>
    <t xml:space="preserve">Testing </t>
  </si>
  <si>
    <t>903.01.03</t>
  </si>
  <si>
    <t>cube moulds</t>
  </si>
  <si>
    <t>150mm x 150mm x150mm concrete-</t>
  </si>
  <si>
    <t>903.01.06</t>
  </si>
  <si>
    <t>Concrete and asphalt core-drilling</t>
  </si>
  <si>
    <t>machine for 100mm and 150mm</t>
  </si>
  <si>
    <t>cores</t>
  </si>
  <si>
    <t>903.01.07</t>
  </si>
  <si>
    <t>Concrete and asphalt saw</t>
  </si>
  <si>
    <t>903.01.09</t>
  </si>
  <si>
    <t>Rolling straight-edge</t>
  </si>
  <si>
    <t>B903.06.01</t>
  </si>
  <si>
    <t>Other special tests requested by</t>
  </si>
  <si>
    <t>the Engineer</t>
  </si>
  <si>
    <t>903.06.01</t>
  </si>
  <si>
    <t>Cost of Testing</t>
  </si>
  <si>
    <t>Pro. Sum</t>
  </si>
  <si>
    <t>R100 000</t>
  </si>
  <si>
    <t>903.06.02</t>
  </si>
  <si>
    <t xml:space="preserve">Percentage on item 903.06.01 for </t>
  </si>
  <si>
    <t xml:space="preserve">The treatment and maintance of access surrounding the offices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</si>
</sst>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R&quot;* #,##0.00_-;\-&quot;R&quot;* #,##0.00_-;_-&quot;R&quot;* &quot;-&quot;??_-;_-@_-"/>
    <numFmt numFmtId="164" formatCode="&quot;R&quot;\ #,##0.00"/>
    <numFmt numFmtId="165" formatCode="0.0%"/>
    <numFmt numFmtId="166" formatCode="&quot;R&quot;#,##0.00"/>
    <numFmt numFmtId="167" formatCode="0.000"/>
  </numFmts>
  <fonts count="18" x14ac:knownFonts="1">
    <font>
      <sz val="10"/>
      <name val="Arial"/>
    </font>
    <font>
      <sz val="8"/>
      <name val="Arial"/>
      <family val="2"/>
    </font>
    <font>
      <b/>
      <sz val="9"/>
      <name val="Calibri"/>
      <family val="2"/>
    </font>
    <font>
      <sz val="9"/>
      <name val="Calibri"/>
      <family val="2"/>
    </font>
    <font>
      <i/>
      <sz val="9"/>
      <name val="Calibri"/>
      <family val="2"/>
    </font>
    <font>
      <sz val="9"/>
      <color indexed="81"/>
      <name val="Tahoma"/>
      <family val="2"/>
    </font>
    <font>
      <b/>
      <sz val="9"/>
      <color indexed="81"/>
      <name val="Tahoma"/>
      <family val="2"/>
    </font>
    <font>
      <b/>
      <i/>
      <sz val="9"/>
      <name val="Calibri"/>
      <family val="2"/>
    </font>
    <font>
      <sz val="9"/>
      <color theme="0"/>
      <name val="Calibri"/>
      <family val="2"/>
    </font>
    <font>
      <b/>
      <sz val="9"/>
      <color rgb="FFC00000"/>
      <name val="Calibri"/>
      <family val="2"/>
    </font>
    <font>
      <b/>
      <sz val="10"/>
      <name val="Arial"/>
      <family val="2"/>
    </font>
    <font>
      <sz val="10"/>
      <name val="Arial"/>
      <family val="2"/>
    </font>
    <font>
      <b/>
      <sz val="11"/>
      <color theme="1"/>
      <name val="Calibri"/>
      <family val="2"/>
      <scheme val="minor"/>
    </font>
    <font>
      <sz val="10"/>
      <name val="Arial"/>
      <family val="2"/>
    </font>
    <font>
      <sz val="9"/>
      <color rgb="FFFF0000"/>
      <name val="Calibri"/>
      <family val="2"/>
    </font>
    <font>
      <i/>
      <sz val="8"/>
      <name val="Calibri"/>
      <family val="2"/>
    </font>
    <font>
      <sz val="10"/>
      <name val="Arial"/>
      <family val="2"/>
    </font>
    <font>
      <b/>
      <sz val="9"/>
      <color rgb="FFFF0000"/>
      <name val="Calibri"/>
      <family val="2"/>
    </font>
  </fonts>
  <fills count="15">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50"/>
        <bgColor indexed="64"/>
      </patternFill>
    </fill>
    <fill>
      <patternFill patternType="solid">
        <fgColor rgb="FFFFFFCC"/>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rgb="FFFFFF00"/>
        <bgColor indexed="64"/>
      </patternFill>
    </fill>
    <fill>
      <patternFill patternType="solid">
        <fgColor theme="0"/>
        <bgColor indexed="64"/>
      </patternFill>
    </fill>
  </fills>
  <borders count="69">
    <border>
      <left/>
      <right/>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ck">
        <color auto="1"/>
      </left>
      <right/>
      <top style="thick">
        <color auto="1"/>
      </top>
      <bottom style="thin">
        <color auto="1"/>
      </bottom>
      <diagonal/>
    </border>
    <border>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n">
        <color auto="1"/>
      </right>
      <top style="double">
        <color auto="1"/>
      </top>
      <bottom style="thick">
        <color auto="1"/>
      </bottom>
      <diagonal/>
    </border>
    <border>
      <left style="thin">
        <color auto="1"/>
      </left>
      <right style="thin">
        <color auto="1"/>
      </right>
      <top style="thin">
        <color auto="1"/>
      </top>
      <bottom/>
      <diagonal/>
    </border>
    <border>
      <left style="thin">
        <color auto="1"/>
      </left>
      <right style="thick">
        <color auto="1"/>
      </right>
      <top style="thin">
        <color auto="1"/>
      </top>
      <bottom/>
      <diagonal/>
    </border>
    <border>
      <left style="thin">
        <color auto="1"/>
      </left>
      <right style="thick">
        <color auto="1"/>
      </right>
      <top style="double">
        <color auto="1"/>
      </top>
      <bottom style="thick">
        <color auto="1"/>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right/>
      <top/>
      <bottom style="thin">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diagonal/>
    </border>
    <border>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9" fontId="13" fillId="0" borderId="0" applyFont="0" applyFill="0" applyBorder="0" applyAlignment="0" applyProtection="0"/>
    <xf numFmtId="44" fontId="16" fillId="0" borderId="0" applyFont="0" applyFill="0" applyBorder="0" applyAlignment="0" applyProtection="0"/>
  </cellStyleXfs>
  <cellXfs count="348">
    <xf numFmtId="0" fontId="0" fillId="0" borderId="0" xfId="0"/>
    <xf numFmtId="164" fontId="3" fillId="0" borderId="3" xfId="0" applyNumberFormat="1" applyFont="1" applyBorder="1"/>
    <xf numFmtId="0" fontId="3" fillId="0" borderId="0" xfId="0" applyFont="1"/>
    <xf numFmtId="0" fontId="3" fillId="0" borderId="7" xfId="0" applyFont="1" applyBorder="1" applyAlignment="1">
      <alignment horizontal="center"/>
    </xf>
    <xf numFmtId="164" fontId="3" fillId="0" borderId="7" xfId="0" applyNumberFormat="1" applyFont="1" applyBorder="1"/>
    <xf numFmtId="49" fontId="3" fillId="0" borderId="8" xfId="0" applyNumberFormat="1" applyFont="1" applyBorder="1"/>
    <xf numFmtId="0" fontId="3" fillId="0" borderId="7" xfId="0" applyFont="1" applyBorder="1"/>
    <xf numFmtId="0" fontId="3" fillId="0" borderId="7" xfId="0" applyFont="1" applyBorder="1" applyAlignment="1">
      <alignment wrapText="1"/>
    </xf>
    <xf numFmtId="49" fontId="3" fillId="0" borderId="11" xfId="0" applyNumberFormat="1" applyFont="1" applyBorder="1"/>
    <xf numFmtId="0" fontId="3" fillId="0" borderId="12" xfId="0" applyFont="1" applyBorder="1"/>
    <xf numFmtId="0" fontId="3" fillId="0" borderId="12" xfId="0" applyFont="1" applyBorder="1" applyAlignment="1">
      <alignment horizontal="center"/>
    </xf>
    <xf numFmtId="164" fontId="3" fillId="0" borderId="12" xfId="0" applyNumberFormat="1" applyFont="1" applyBorder="1"/>
    <xf numFmtId="164" fontId="3" fillId="0" borderId="2" xfId="0" applyNumberFormat="1" applyFont="1" applyBorder="1"/>
    <xf numFmtId="49" fontId="2" fillId="0" borderId="8" xfId="0" applyNumberFormat="1" applyFont="1" applyBorder="1"/>
    <xf numFmtId="0" fontId="2" fillId="0" borderId="7" xfId="0" applyFont="1" applyBorder="1"/>
    <xf numFmtId="49" fontId="3" fillId="0" borderId="13" xfId="0" applyNumberFormat="1" applyFont="1" applyBorder="1"/>
    <xf numFmtId="0" fontId="3" fillId="0" borderId="14" xfId="0" applyFont="1" applyBorder="1"/>
    <xf numFmtId="0" fontId="3" fillId="0" borderId="14" xfId="0" applyFont="1" applyBorder="1" applyAlignment="1">
      <alignment horizontal="center"/>
    </xf>
    <xf numFmtId="164" fontId="3" fillId="0" borderId="14" xfId="0" applyNumberFormat="1" applyFont="1" applyBorder="1"/>
    <xf numFmtId="164" fontId="3" fillId="0" borderId="4" xfId="0" applyNumberFormat="1" applyFont="1" applyBorder="1"/>
    <xf numFmtId="0" fontId="2" fillId="0" borderId="15" xfId="0" applyFont="1" applyBorder="1" applyAlignment="1">
      <alignment vertical="center"/>
    </xf>
    <xf numFmtId="3" fontId="2" fillId="0" borderId="15" xfId="0" applyNumberFormat="1" applyFont="1" applyBorder="1" applyAlignment="1">
      <alignment vertical="center"/>
    </xf>
    <xf numFmtId="164" fontId="2" fillId="0" borderId="15" xfId="0" applyNumberFormat="1" applyFont="1" applyBorder="1" applyAlignment="1">
      <alignment vertical="center"/>
    </xf>
    <xf numFmtId="49" fontId="3" fillId="0" borderId="0" xfId="0" applyNumberFormat="1" applyFont="1"/>
    <xf numFmtId="3" fontId="3" fillId="0" borderId="0" xfId="0" applyNumberFormat="1" applyFont="1"/>
    <xf numFmtId="164" fontId="3" fillId="0" borderId="0" xfId="0" applyNumberFormat="1" applyFont="1"/>
    <xf numFmtId="4" fontId="3" fillId="0" borderId="7" xfId="0" applyNumberFormat="1" applyFont="1" applyBorder="1"/>
    <xf numFmtId="0" fontId="2" fillId="0" borderId="0" xfId="0" applyFont="1" applyAlignment="1">
      <alignment vertical="center"/>
    </xf>
    <xf numFmtId="3" fontId="2" fillId="0" borderId="0" xfId="0" applyNumberFormat="1" applyFont="1" applyAlignment="1">
      <alignment vertical="center"/>
    </xf>
    <xf numFmtId="164" fontId="3" fillId="0" borderId="0" xfId="0" applyNumberFormat="1" applyFont="1" applyAlignment="1">
      <alignment vertical="center"/>
    </xf>
    <xf numFmtId="49" fontId="3" fillId="0" borderId="15" xfId="0" applyNumberFormat="1" applyFont="1" applyBorder="1"/>
    <xf numFmtId="0" fontId="3" fillId="0" borderId="15" xfId="0" applyFont="1" applyBorder="1"/>
    <xf numFmtId="3" fontId="3" fillId="0" borderId="15" xfId="0" applyNumberFormat="1" applyFont="1" applyBorder="1"/>
    <xf numFmtId="164" fontId="3" fillId="0" borderId="15" xfId="0" applyNumberFormat="1" applyFont="1" applyBorder="1"/>
    <xf numFmtId="10" fontId="3" fillId="0" borderId="7" xfId="0" applyNumberFormat="1" applyFont="1" applyBorder="1"/>
    <xf numFmtId="0" fontId="3" fillId="0" borderId="0" xfId="0" applyFont="1" applyAlignment="1">
      <alignment horizontal="center"/>
    </xf>
    <xf numFmtId="49" fontId="3" fillId="0" borderId="8" xfId="0" applyNumberFormat="1" applyFont="1" applyBorder="1" applyAlignment="1">
      <alignment horizontal="center"/>
    </xf>
    <xf numFmtId="0" fontId="2" fillId="0" borderId="7" xfId="0" applyFont="1" applyBorder="1" applyAlignment="1">
      <alignment wrapText="1"/>
    </xf>
    <xf numFmtId="0" fontId="4" fillId="0" borderId="7" xfId="0" applyFont="1" applyBorder="1"/>
    <xf numFmtId="49" fontId="4" fillId="0" borderId="8" xfId="0" applyNumberFormat="1" applyFont="1" applyBorder="1"/>
    <xf numFmtId="0" fontId="4" fillId="0" borderId="7" xfId="0" applyFont="1" applyBorder="1" applyAlignment="1">
      <alignment horizontal="center"/>
    </xf>
    <xf numFmtId="49" fontId="2" fillId="5" borderId="9" xfId="0" applyNumberFormat="1" applyFont="1" applyFill="1" applyBorder="1" applyAlignment="1">
      <alignment horizontal="center" vertical="center"/>
    </xf>
    <xf numFmtId="0" fontId="2" fillId="5" borderId="10" xfId="0" applyFont="1" applyFill="1" applyBorder="1" applyAlignment="1">
      <alignment horizontal="center" vertical="center"/>
    </xf>
    <xf numFmtId="3" fontId="2" fillId="5" borderId="10" xfId="0" applyNumberFormat="1" applyFont="1" applyFill="1" applyBorder="1" applyAlignment="1">
      <alignment horizontal="center" vertical="center"/>
    </xf>
    <xf numFmtId="164" fontId="2" fillId="5" borderId="10" xfId="0" applyNumberFormat="1" applyFont="1" applyFill="1" applyBorder="1" applyAlignment="1">
      <alignment horizontal="center" vertical="center"/>
    </xf>
    <xf numFmtId="164" fontId="2" fillId="5" borderId="1" xfId="0" applyNumberFormat="1" applyFont="1" applyFill="1" applyBorder="1" applyAlignment="1">
      <alignment horizontal="center" vertical="center"/>
    </xf>
    <xf numFmtId="49" fontId="2" fillId="6" borderId="9" xfId="0" applyNumberFormat="1" applyFont="1" applyFill="1" applyBorder="1" applyAlignment="1">
      <alignment horizontal="center" vertical="center"/>
    </xf>
    <xf numFmtId="0" fontId="2" fillId="6" borderId="10" xfId="0" applyFont="1" applyFill="1" applyBorder="1" applyAlignment="1">
      <alignment horizontal="center" vertical="center"/>
    </xf>
    <xf numFmtId="3" fontId="2" fillId="6" borderId="10" xfId="0" applyNumberFormat="1" applyFont="1" applyFill="1" applyBorder="1" applyAlignment="1">
      <alignment horizontal="center" vertical="center"/>
    </xf>
    <xf numFmtId="164" fontId="2" fillId="6" borderId="10" xfId="0" applyNumberFormat="1" applyFont="1" applyFill="1" applyBorder="1" applyAlignment="1">
      <alignment horizontal="center" vertical="center"/>
    </xf>
    <xf numFmtId="164" fontId="2" fillId="6" borderId="1" xfId="0" applyNumberFormat="1" applyFont="1" applyFill="1" applyBorder="1" applyAlignment="1">
      <alignment horizontal="center" vertical="center"/>
    </xf>
    <xf numFmtId="164" fontId="2" fillId="6" borderId="1" xfId="0" applyNumberFormat="1" applyFont="1" applyFill="1" applyBorder="1" applyAlignment="1">
      <alignment vertical="center"/>
    </xf>
    <xf numFmtId="164" fontId="2" fillId="6" borderId="5" xfId="0" applyNumberFormat="1" applyFont="1" applyFill="1" applyBorder="1" applyAlignment="1">
      <alignment vertical="center"/>
    </xf>
    <xf numFmtId="49" fontId="2" fillId="7" borderId="9" xfId="0" applyNumberFormat="1" applyFont="1" applyFill="1" applyBorder="1" applyAlignment="1">
      <alignment horizontal="center" vertical="center"/>
    </xf>
    <xf numFmtId="0" fontId="2" fillId="7" borderId="10" xfId="0" applyFont="1" applyFill="1" applyBorder="1" applyAlignment="1">
      <alignment horizontal="center" vertical="center"/>
    </xf>
    <xf numFmtId="3" fontId="2" fillId="7" borderId="10" xfId="0" applyNumberFormat="1" applyFont="1" applyFill="1" applyBorder="1" applyAlignment="1">
      <alignment horizontal="center" vertical="center"/>
    </xf>
    <xf numFmtId="164" fontId="2" fillId="7" borderId="10" xfId="0" applyNumberFormat="1" applyFont="1" applyFill="1" applyBorder="1" applyAlignment="1">
      <alignment horizontal="center" vertical="center"/>
    </xf>
    <xf numFmtId="164" fontId="2" fillId="7" borderId="1" xfId="0" applyNumberFormat="1" applyFont="1" applyFill="1" applyBorder="1" applyAlignment="1">
      <alignment horizontal="center" vertical="center"/>
    </xf>
    <xf numFmtId="164" fontId="2" fillId="7" borderId="1" xfId="0" applyNumberFormat="1" applyFont="1" applyFill="1" applyBorder="1" applyAlignment="1">
      <alignment vertical="center"/>
    </xf>
    <xf numFmtId="0" fontId="7" fillId="0" borderId="7" xfId="0" applyFont="1" applyBorder="1"/>
    <xf numFmtId="49" fontId="2" fillId="8" borderId="9" xfId="0" applyNumberFormat="1" applyFont="1" applyFill="1" applyBorder="1" applyAlignment="1">
      <alignment horizontal="center" vertical="center"/>
    </xf>
    <xf numFmtId="0" fontId="2" fillId="8" borderId="10" xfId="0" applyFont="1" applyFill="1" applyBorder="1" applyAlignment="1">
      <alignment horizontal="center" vertical="center"/>
    </xf>
    <xf numFmtId="3" fontId="2" fillId="8" borderId="10" xfId="0" applyNumberFormat="1" applyFont="1" applyFill="1" applyBorder="1" applyAlignment="1">
      <alignment horizontal="center" vertical="center"/>
    </xf>
    <xf numFmtId="164" fontId="2" fillId="8" borderId="10" xfId="0" applyNumberFormat="1" applyFont="1" applyFill="1" applyBorder="1" applyAlignment="1">
      <alignment horizontal="center" vertical="center"/>
    </xf>
    <xf numFmtId="164" fontId="2" fillId="8" borderId="1" xfId="0" applyNumberFormat="1" applyFont="1" applyFill="1" applyBorder="1" applyAlignment="1">
      <alignment horizontal="center" vertical="center"/>
    </xf>
    <xf numFmtId="164" fontId="2" fillId="8" borderId="1" xfId="0" applyNumberFormat="1" applyFont="1" applyFill="1" applyBorder="1" applyAlignment="1">
      <alignment vertical="center"/>
    </xf>
    <xf numFmtId="164" fontId="2" fillId="8" borderId="5" xfId="0" applyNumberFormat="1" applyFont="1" applyFill="1" applyBorder="1" applyAlignment="1">
      <alignment vertical="center"/>
    </xf>
    <xf numFmtId="49" fontId="2" fillId="9" borderId="9" xfId="0" applyNumberFormat="1" applyFont="1" applyFill="1" applyBorder="1" applyAlignment="1">
      <alignment horizontal="center" vertical="center"/>
    </xf>
    <xf numFmtId="0" fontId="2" fillId="9" borderId="10" xfId="0" applyFont="1" applyFill="1" applyBorder="1" applyAlignment="1">
      <alignment horizontal="center" vertical="center"/>
    </xf>
    <xf numFmtId="3" fontId="2" fillId="9" borderId="10" xfId="0" applyNumberFormat="1" applyFont="1" applyFill="1" applyBorder="1" applyAlignment="1">
      <alignment horizontal="center" vertical="center"/>
    </xf>
    <xf numFmtId="164" fontId="2" fillId="9" borderId="10" xfId="0" applyNumberFormat="1" applyFont="1" applyFill="1" applyBorder="1" applyAlignment="1">
      <alignment horizontal="center" vertical="center"/>
    </xf>
    <xf numFmtId="164" fontId="2" fillId="9" borderId="1" xfId="0" applyNumberFormat="1" applyFont="1" applyFill="1" applyBorder="1" applyAlignment="1">
      <alignment horizontal="center" vertical="center"/>
    </xf>
    <xf numFmtId="164" fontId="2" fillId="9" borderId="1" xfId="0" applyNumberFormat="1" applyFont="1" applyFill="1" applyBorder="1" applyAlignment="1">
      <alignment vertical="center"/>
    </xf>
    <xf numFmtId="164" fontId="2" fillId="9" borderId="5" xfId="0" applyNumberFormat="1" applyFont="1" applyFill="1" applyBorder="1" applyAlignment="1">
      <alignment vertical="center"/>
    </xf>
    <xf numFmtId="49" fontId="2" fillId="11" borderId="9" xfId="0" applyNumberFormat="1" applyFont="1" applyFill="1" applyBorder="1" applyAlignment="1">
      <alignment horizontal="center" vertical="center"/>
    </xf>
    <xf numFmtId="0" fontId="2" fillId="11" borderId="10" xfId="0" applyFont="1" applyFill="1" applyBorder="1" applyAlignment="1">
      <alignment horizontal="center" vertical="center"/>
    </xf>
    <xf numFmtId="49" fontId="2" fillId="5" borderId="8" xfId="0" applyNumberFormat="1" applyFont="1" applyFill="1" applyBorder="1" applyAlignment="1">
      <alignment horizontal="center"/>
    </xf>
    <xf numFmtId="0" fontId="2" fillId="5" borderId="7" xfId="0" applyFont="1" applyFill="1" applyBorder="1"/>
    <xf numFmtId="49" fontId="2" fillId="8" borderId="8" xfId="0" applyNumberFormat="1" applyFont="1" applyFill="1" applyBorder="1" applyAlignment="1">
      <alignment horizontal="center"/>
    </xf>
    <xf numFmtId="49" fontId="2" fillId="6" borderId="8" xfId="0" applyNumberFormat="1" applyFont="1" applyFill="1" applyBorder="1" applyAlignment="1">
      <alignment horizontal="center"/>
    </xf>
    <xf numFmtId="0" fontId="2" fillId="6" borderId="7" xfId="0" applyFont="1" applyFill="1" applyBorder="1"/>
    <xf numFmtId="49" fontId="2" fillId="7" borderId="8" xfId="0" applyNumberFormat="1" applyFont="1" applyFill="1" applyBorder="1" applyAlignment="1">
      <alignment horizontal="center"/>
    </xf>
    <xf numFmtId="0" fontId="2" fillId="7" borderId="7" xfId="0" applyFont="1" applyFill="1" applyBorder="1"/>
    <xf numFmtId="0" fontId="2" fillId="8" borderId="7" xfId="0" applyFont="1" applyFill="1" applyBorder="1"/>
    <xf numFmtId="166" fontId="2" fillId="11" borderId="1" xfId="0" applyNumberFormat="1" applyFont="1" applyFill="1" applyBorder="1" applyAlignment="1">
      <alignment horizontal="center" vertical="center"/>
    </xf>
    <xf numFmtId="166" fontId="3" fillId="0" borderId="0" xfId="0" applyNumberFormat="1" applyFont="1"/>
    <xf numFmtId="3" fontId="3" fillId="0" borderId="7" xfId="0" applyNumberFormat="1" applyFont="1" applyBorder="1" applyAlignment="1">
      <alignment horizontal="right" indent="1"/>
    </xf>
    <xf numFmtId="3" fontId="3" fillId="0" borderId="12" xfId="0" applyNumberFormat="1" applyFont="1" applyBorder="1" applyAlignment="1">
      <alignment horizontal="right" indent="1"/>
    </xf>
    <xf numFmtId="3" fontId="3" fillId="0" borderId="14" xfId="0" applyNumberFormat="1" applyFont="1" applyBorder="1" applyAlignment="1">
      <alignment horizontal="right" indent="1"/>
    </xf>
    <xf numFmtId="164" fontId="3" fillId="6" borderId="3" xfId="0" applyNumberFormat="1" applyFont="1" applyFill="1" applyBorder="1"/>
    <xf numFmtId="164" fontId="3" fillId="12" borderId="7" xfId="0" applyNumberFormat="1" applyFont="1" applyFill="1" applyBorder="1" applyProtection="1">
      <protection locked="0"/>
    </xf>
    <xf numFmtId="3" fontId="3" fillId="12" borderId="7" xfId="0" applyNumberFormat="1" applyFont="1" applyFill="1" applyBorder="1" applyAlignment="1">
      <alignment horizontal="right" indent="1"/>
    </xf>
    <xf numFmtId="3" fontId="2" fillId="11" borderId="10" xfId="0" applyNumberFormat="1" applyFont="1" applyFill="1" applyBorder="1" applyAlignment="1">
      <alignment horizontal="center" vertical="center"/>
    </xf>
    <xf numFmtId="164" fontId="2" fillId="11" borderId="10" xfId="0" applyNumberFormat="1" applyFont="1" applyFill="1" applyBorder="1" applyAlignment="1">
      <alignment horizontal="center" vertical="center"/>
    </xf>
    <xf numFmtId="164" fontId="2" fillId="11" borderId="1" xfId="0" applyNumberFormat="1" applyFont="1" applyFill="1" applyBorder="1" applyAlignment="1">
      <alignment horizontal="center" vertical="center"/>
    </xf>
    <xf numFmtId="49" fontId="2" fillId="11" borderId="8" xfId="0" applyNumberFormat="1" applyFont="1" applyFill="1" applyBorder="1" applyAlignment="1">
      <alignment horizontal="center"/>
    </xf>
    <xf numFmtId="0" fontId="2" fillId="11" borderId="7" xfId="0" applyFont="1" applyFill="1" applyBorder="1"/>
    <xf numFmtId="49" fontId="2" fillId="11" borderId="8" xfId="0" applyNumberFormat="1" applyFont="1" applyFill="1" applyBorder="1"/>
    <xf numFmtId="49" fontId="2" fillId="0" borderId="9" xfId="0" applyNumberFormat="1" applyFont="1" applyBorder="1" applyAlignment="1">
      <alignment horizontal="center" vertical="center"/>
    </xf>
    <xf numFmtId="0" fontId="2" fillId="0" borderId="10" xfId="0" applyFont="1" applyBorder="1" applyAlignment="1">
      <alignment horizontal="center" vertical="center"/>
    </xf>
    <xf numFmtId="3" fontId="2" fillId="0" borderId="10" xfId="0" applyNumberFormat="1" applyFont="1" applyBorder="1" applyAlignment="1">
      <alignment horizontal="center" vertical="center"/>
    </xf>
    <xf numFmtId="164" fontId="2" fillId="0" borderId="10" xfId="0" applyNumberFormat="1" applyFont="1" applyBorder="1" applyAlignment="1">
      <alignment horizontal="center" vertical="center"/>
    </xf>
    <xf numFmtId="164" fontId="2" fillId="0" borderId="1" xfId="0" applyNumberFormat="1" applyFont="1" applyBorder="1" applyAlignment="1">
      <alignment horizontal="center" vertical="center"/>
    </xf>
    <xf numFmtId="164" fontId="3" fillId="0" borderId="7" xfId="0" applyNumberFormat="1" applyFont="1" applyBorder="1" applyProtection="1">
      <protection locked="0"/>
    </xf>
    <xf numFmtId="164" fontId="2" fillId="0" borderId="1" xfId="0" applyNumberFormat="1" applyFont="1" applyBorder="1" applyAlignment="1">
      <alignment vertical="center"/>
    </xf>
    <xf numFmtId="164" fontId="2" fillId="0" borderId="5" xfId="0" applyNumberFormat="1" applyFont="1" applyBorder="1" applyAlignment="1">
      <alignment vertical="center"/>
    </xf>
    <xf numFmtId="2" fontId="3" fillId="0" borderId="7" xfId="0" applyNumberFormat="1" applyFont="1" applyBorder="1" applyAlignment="1">
      <alignment horizontal="right" indent="1"/>
    </xf>
    <xf numFmtId="165" fontId="3" fillId="0" borderId="7" xfId="0" applyNumberFormat="1" applyFont="1" applyBorder="1" applyProtection="1">
      <protection locked="0"/>
    </xf>
    <xf numFmtId="49" fontId="3" fillId="11" borderId="8" xfId="0" applyNumberFormat="1" applyFont="1" applyFill="1" applyBorder="1"/>
    <xf numFmtId="0" fontId="0" fillId="0" borderId="38" xfId="0" applyBorder="1"/>
    <xf numFmtId="0" fontId="0" fillId="0" borderId="39" xfId="0" applyBorder="1"/>
    <xf numFmtId="0" fontId="10" fillId="0" borderId="40" xfId="0" applyFont="1" applyBorder="1"/>
    <xf numFmtId="0" fontId="10" fillId="0" borderId="41" xfId="0" applyFont="1" applyBorder="1"/>
    <xf numFmtId="0" fontId="10" fillId="0" borderId="42" xfId="0" applyFont="1" applyBorder="1"/>
    <xf numFmtId="0" fontId="0" fillId="0" borderId="43" xfId="0" applyBorder="1"/>
    <xf numFmtId="0" fontId="0" fillId="0" borderId="44" xfId="0" applyBorder="1"/>
    <xf numFmtId="0" fontId="10" fillId="0" borderId="45" xfId="0" applyFont="1" applyBorder="1"/>
    <xf numFmtId="0" fontId="0" fillId="0" borderId="46" xfId="0" applyBorder="1"/>
    <xf numFmtId="0" fontId="0" fillId="0" borderId="47" xfId="0" applyBorder="1"/>
    <xf numFmtId="0" fontId="0" fillId="0" borderId="48" xfId="0" applyBorder="1"/>
    <xf numFmtId="0" fontId="0" fillId="0" borderId="49" xfId="0" applyBorder="1"/>
    <xf numFmtId="0" fontId="0" fillId="0" borderId="50" xfId="0" applyBorder="1"/>
    <xf numFmtId="0" fontId="10" fillId="0" borderId="51" xfId="0" applyFont="1" applyBorder="1"/>
    <xf numFmtId="0" fontId="0" fillId="0" borderId="52" xfId="0" applyBorder="1"/>
    <xf numFmtId="0" fontId="0" fillId="0" borderId="53" xfId="0" applyBorder="1"/>
    <xf numFmtId="0" fontId="12" fillId="10" borderId="43" xfId="0" applyFont="1" applyFill="1" applyBorder="1" applyAlignment="1">
      <alignment horizontal="center" vertical="center"/>
    </xf>
    <xf numFmtId="0" fontId="0" fillId="13" borderId="43" xfId="0" applyFill="1" applyBorder="1"/>
    <xf numFmtId="0" fontId="0" fillId="13" borderId="0" xfId="0" applyFill="1"/>
    <xf numFmtId="9" fontId="14" fillId="0" borderId="0" xfId="1" applyFont="1"/>
    <xf numFmtId="0" fontId="14" fillId="0" borderId="0" xfId="0" applyFont="1"/>
    <xf numFmtId="0" fontId="2" fillId="11" borderId="26" xfId="0" applyFont="1" applyFill="1" applyBorder="1"/>
    <xf numFmtId="0" fontId="2" fillId="11" borderId="27" xfId="0" applyFont="1" applyFill="1" applyBorder="1"/>
    <xf numFmtId="3" fontId="3" fillId="0" borderId="12" xfId="0" applyNumberFormat="1" applyFont="1" applyBorder="1" applyAlignment="1">
      <alignment horizontal="center"/>
    </xf>
    <xf numFmtId="164" fontId="3" fillId="0" borderId="12" xfId="0" applyNumberFormat="1" applyFont="1" applyBorder="1" applyAlignment="1">
      <alignment horizontal="center"/>
    </xf>
    <xf numFmtId="164" fontId="3" fillId="0" borderId="2" xfId="0" applyNumberFormat="1" applyFont="1" applyBorder="1" applyAlignment="1">
      <alignment horizontal="center"/>
    </xf>
    <xf numFmtId="3" fontId="3" fillId="0" borderId="7" xfId="0" applyNumberFormat="1" applyFont="1" applyBorder="1" applyAlignment="1">
      <alignment horizontal="center"/>
    </xf>
    <xf numFmtId="164" fontId="3" fillId="0" borderId="7" xfId="0" applyNumberFormat="1" applyFont="1" applyBorder="1" applyAlignment="1">
      <alignment horizontal="center"/>
    </xf>
    <xf numFmtId="164" fontId="3" fillId="0" borderId="3" xfId="0" applyNumberFormat="1" applyFont="1" applyBorder="1" applyAlignment="1">
      <alignment horizontal="center"/>
    </xf>
    <xf numFmtId="3" fontId="3" fillId="12" borderId="7" xfId="0" applyNumberFormat="1" applyFont="1" applyFill="1" applyBorder="1" applyAlignment="1">
      <alignment horizontal="center"/>
    </xf>
    <xf numFmtId="164" fontId="3" fillId="12" borderId="7" xfId="0" applyNumberFormat="1" applyFont="1" applyFill="1" applyBorder="1" applyAlignment="1" applyProtection="1">
      <alignment horizontal="center"/>
      <protection locked="0"/>
    </xf>
    <xf numFmtId="164" fontId="3" fillId="6" borderId="3" xfId="0" applyNumberFormat="1" applyFont="1" applyFill="1" applyBorder="1" applyAlignment="1">
      <alignment horizontal="center"/>
    </xf>
    <xf numFmtId="3" fontId="3" fillId="0" borderId="14" xfId="0" applyNumberFormat="1" applyFont="1" applyBorder="1" applyAlignment="1">
      <alignment horizontal="center"/>
    </xf>
    <xf numFmtId="164" fontId="3" fillId="0" borderId="14" xfId="0" applyNumberFormat="1" applyFont="1" applyBorder="1" applyAlignment="1">
      <alignment horizontal="center"/>
    </xf>
    <xf numFmtId="164" fontId="3" fillId="0" borderId="4" xfId="0" applyNumberFormat="1" applyFont="1" applyBorder="1" applyAlignment="1">
      <alignment horizontal="center"/>
    </xf>
    <xf numFmtId="3" fontId="2" fillId="0" borderId="15" xfId="0" applyNumberFormat="1" applyFont="1" applyBorder="1" applyAlignment="1">
      <alignment horizontal="center" vertical="center"/>
    </xf>
    <xf numFmtId="0" fontId="2" fillId="0" borderId="15" xfId="0" applyFont="1" applyBorder="1" applyAlignment="1">
      <alignment horizontal="center" vertical="center"/>
    </xf>
    <xf numFmtId="164" fontId="2" fillId="0" borderId="15" xfId="0" applyNumberFormat="1" applyFont="1" applyBorder="1" applyAlignment="1">
      <alignment horizontal="center" vertical="center"/>
    </xf>
    <xf numFmtId="3" fontId="3" fillId="0" borderId="0" xfId="0" applyNumberFormat="1" applyFont="1" applyAlignment="1">
      <alignment horizontal="center"/>
    </xf>
    <xf numFmtId="164" fontId="3" fillId="0" borderId="0" xfId="0" applyNumberFormat="1" applyFont="1" applyAlignment="1">
      <alignment horizontal="center"/>
    </xf>
    <xf numFmtId="164" fontId="2" fillId="6" borderId="5" xfId="0" applyNumberFormat="1" applyFont="1" applyFill="1" applyBorder="1" applyAlignment="1">
      <alignment horizontal="center" vertical="center"/>
    </xf>
    <xf numFmtId="4" fontId="3" fillId="0" borderId="7" xfId="0" applyNumberFormat="1" applyFont="1" applyBorder="1" applyAlignment="1">
      <alignment horizontal="center"/>
    </xf>
    <xf numFmtId="164" fontId="2" fillId="5" borderId="5" xfId="0" applyNumberFormat="1" applyFont="1" applyFill="1" applyBorder="1" applyAlignment="1">
      <alignment horizontal="center" vertical="center"/>
    </xf>
    <xf numFmtId="10" fontId="3" fillId="0" borderId="7" xfId="0" applyNumberFormat="1" applyFont="1" applyBorder="1" applyAlignment="1">
      <alignment horizontal="center"/>
    </xf>
    <xf numFmtId="164" fontId="3" fillId="3" borderId="7" xfId="0" applyNumberFormat="1" applyFont="1" applyFill="1" applyBorder="1" applyAlignment="1" applyProtection="1">
      <alignment horizontal="center"/>
      <protection locked="0"/>
    </xf>
    <xf numFmtId="164" fontId="3" fillId="4" borderId="3" xfId="0" applyNumberFormat="1" applyFont="1" applyFill="1" applyBorder="1" applyAlignment="1">
      <alignment horizontal="center"/>
    </xf>
    <xf numFmtId="3" fontId="2" fillId="0" borderId="0" xfId="0" applyNumberFormat="1" applyFont="1" applyAlignment="1">
      <alignment horizontal="center" vertical="center"/>
    </xf>
    <xf numFmtId="0" fontId="2" fillId="0" borderId="0" xfId="0" applyFont="1" applyAlignment="1">
      <alignment horizontal="center" vertical="center"/>
    </xf>
    <xf numFmtId="164" fontId="3" fillId="0" borderId="0" xfId="0" applyNumberFormat="1" applyFont="1" applyAlignment="1">
      <alignment horizontal="center" vertical="center"/>
    </xf>
    <xf numFmtId="3" fontId="3" fillId="0" borderId="15" xfId="0" applyNumberFormat="1" applyFont="1" applyBorder="1" applyAlignment="1">
      <alignment horizontal="center"/>
    </xf>
    <xf numFmtId="164" fontId="3" fillId="0" borderId="15" xfId="0" applyNumberFormat="1" applyFont="1" applyBorder="1" applyAlignment="1">
      <alignment horizontal="center"/>
    </xf>
    <xf numFmtId="0" fontId="3" fillId="0" borderId="15" xfId="0" applyFont="1" applyBorder="1" applyAlignment="1">
      <alignment horizontal="center"/>
    </xf>
    <xf numFmtId="4" fontId="3" fillId="12" borderId="7" xfId="0" applyNumberFormat="1" applyFont="1" applyFill="1" applyBorder="1" applyAlignment="1">
      <alignment horizontal="center"/>
    </xf>
    <xf numFmtId="164" fontId="2" fillId="7" borderId="5" xfId="0" applyNumberFormat="1" applyFont="1" applyFill="1" applyBorder="1" applyAlignment="1">
      <alignment horizontal="center" vertical="center"/>
    </xf>
    <xf numFmtId="164" fontId="2" fillId="8" borderId="5" xfId="0" applyNumberFormat="1" applyFont="1" applyFill="1" applyBorder="1" applyAlignment="1">
      <alignment horizontal="center" vertical="center"/>
    </xf>
    <xf numFmtId="164" fontId="2" fillId="9" borderId="5" xfId="0" applyNumberFormat="1" applyFont="1" applyFill="1" applyBorder="1" applyAlignment="1">
      <alignment horizontal="center" vertical="center"/>
    </xf>
    <xf numFmtId="0" fontId="2" fillId="0" borderId="7" xfId="0" applyFont="1" applyBorder="1" applyAlignment="1">
      <alignment horizontal="left" wrapText="1"/>
    </xf>
    <xf numFmtId="164" fontId="2" fillId="11" borderId="5" xfId="0" applyNumberFormat="1" applyFont="1" applyFill="1" applyBorder="1" applyAlignment="1">
      <alignment horizontal="center" vertical="center"/>
    </xf>
    <xf numFmtId="166" fontId="3" fillId="2" borderId="5" xfId="0" applyNumberFormat="1" applyFont="1" applyFill="1" applyBorder="1" applyAlignment="1">
      <alignment horizontal="center" vertical="center"/>
    </xf>
    <xf numFmtId="166" fontId="3" fillId="0" borderId="2" xfId="0" applyNumberFormat="1" applyFont="1" applyBorder="1" applyAlignment="1">
      <alignment horizontal="center" vertical="center"/>
    </xf>
    <xf numFmtId="166" fontId="3" fillId="5" borderId="3" xfId="0" applyNumberFormat="1" applyFont="1" applyFill="1" applyBorder="1" applyAlignment="1">
      <alignment horizontal="center" vertical="center"/>
    </xf>
    <xf numFmtId="166" fontId="3" fillId="0" borderId="3" xfId="0" applyNumberFormat="1" applyFont="1" applyBorder="1" applyAlignment="1">
      <alignment horizontal="center" vertical="center"/>
    </xf>
    <xf numFmtId="166" fontId="3" fillId="6" borderId="3" xfId="0" applyNumberFormat="1" applyFont="1" applyFill="1" applyBorder="1" applyAlignment="1">
      <alignment horizontal="center" vertical="center"/>
    </xf>
    <xf numFmtId="166" fontId="3" fillId="7" borderId="3" xfId="0" applyNumberFormat="1" applyFont="1" applyFill="1" applyBorder="1" applyAlignment="1">
      <alignment horizontal="center" vertical="center"/>
    </xf>
    <xf numFmtId="166" fontId="3" fillId="8" borderId="3" xfId="0" applyNumberFormat="1" applyFont="1" applyFill="1" applyBorder="1" applyAlignment="1">
      <alignment horizontal="center" vertical="center"/>
    </xf>
    <xf numFmtId="166" fontId="3" fillId="0" borderId="4" xfId="0" applyNumberFormat="1" applyFont="1" applyBorder="1" applyAlignment="1">
      <alignment horizontal="center" vertical="center"/>
    </xf>
    <xf numFmtId="166" fontId="3" fillId="0" borderId="0" xfId="0" applyNumberFormat="1" applyFont="1" applyAlignment="1">
      <alignment horizontal="center" vertical="center"/>
    </xf>
    <xf numFmtId="166" fontId="3" fillId="11" borderId="3" xfId="0" applyNumberFormat="1" applyFont="1" applyFill="1" applyBorder="1" applyAlignment="1">
      <alignment horizontal="center" vertical="center"/>
    </xf>
    <xf numFmtId="166" fontId="3" fillId="2" borderId="6" xfId="0" applyNumberFormat="1" applyFont="1" applyFill="1" applyBorder="1" applyAlignment="1">
      <alignment horizontal="center" vertical="center"/>
    </xf>
    <xf numFmtId="0" fontId="3" fillId="0" borderId="0" xfId="0" applyFont="1" applyAlignment="1">
      <alignment vertical="center"/>
    </xf>
    <xf numFmtId="0" fontId="8" fillId="0" borderId="0" xfId="0" applyFont="1" applyAlignment="1">
      <alignment vertical="center"/>
    </xf>
    <xf numFmtId="49" fontId="2" fillId="9" borderId="55" xfId="0" applyNumberFormat="1" applyFont="1" applyFill="1" applyBorder="1" applyAlignment="1">
      <alignment horizontal="center"/>
    </xf>
    <xf numFmtId="0" fontId="2" fillId="9" borderId="56" xfId="0" applyFont="1" applyFill="1" applyBorder="1"/>
    <xf numFmtId="166" fontId="3" fillId="9" borderId="57" xfId="0" applyNumberFormat="1" applyFont="1" applyFill="1" applyBorder="1" applyAlignment="1">
      <alignment horizontal="center" vertical="center"/>
    </xf>
    <xf numFmtId="49" fontId="3" fillId="0" borderId="55" xfId="0" applyNumberFormat="1" applyFont="1" applyBorder="1" applyAlignment="1">
      <alignment horizontal="center"/>
    </xf>
    <xf numFmtId="0" fontId="3" fillId="0" borderId="56" xfId="0" applyFont="1" applyBorder="1"/>
    <xf numFmtId="166" fontId="3" fillId="0" borderId="57" xfId="0" applyNumberFormat="1" applyFont="1" applyBorder="1" applyAlignment="1">
      <alignment horizontal="center" vertical="center"/>
    </xf>
    <xf numFmtId="0" fontId="3" fillId="0" borderId="56" xfId="0" applyFont="1" applyBorder="1" applyAlignment="1">
      <alignment wrapText="1"/>
    </xf>
    <xf numFmtId="166" fontId="3" fillId="14" borderId="57" xfId="0" applyNumberFormat="1" applyFont="1" applyFill="1" applyBorder="1" applyAlignment="1">
      <alignment horizontal="center" vertical="center"/>
    </xf>
    <xf numFmtId="166" fontId="3" fillId="11" borderId="57" xfId="0" applyNumberFormat="1" applyFont="1" applyFill="1" applyBorder="1" applyAlignment="1">
      <alignment horizontal="center" vertical="center"/>
    </xf>
    <xf numFmtId="166" fontId="3" fillId="0" borderId="62" xfId="0" applyNumberFormat="1" applyFont="1" applyBorder="1" applyAlignment="1">
      <alignment horizontal="center" vertical="center"/>
    </xf>
    <xf numFmtId="167" fontId="0" fillId="0" borderId="0" xfId="0" applyNumberFormat="1"/>
    <xf numFmtId="167" fontId="0" fillId="0" borderId="43" xfId="0" applyNumberFormat="1" applyBorder="1"/>
    <xf numFmtId="167" fontId="0" fillId="13" borderId="43" xfId="0" applyNumberFormat="1" applyFill="1" applyBorder="1"/>
    <xf numFmtId="0" fontId="11" fillId="0" borderId="54" xfId="0" applyFont="1" applyBorder="1"/>
    <xf numFmtId="0" fontId="0" fillId="0" borderId="54" xfId="0" applyBorder="1"/>
    <xf numFmtId="0" fontId="12" fillId="10" borderId="43" xfId="0" applyFont="1" applyFill="1" applyBorder="1" applyAlignment="1">
      <alignment horizontal="left" vertical="center" wrapText="1"/>
    </xf>
    <xf numFmtId="0" fontId="0" fillId="0" borderId="0" xfId="0" applyAlignment="1">
      <alignment horizontal="left" wrapText="1"/>
    </xf>
    <xf numFmtId="167" fontId="0" fillId="13" borderId="0" xfId="0" applyNumberFormat="1" applyFill="1"/>
    <xf numFmtId="0" fontId="10" fillId="0" borderId="43" xfId="0" applyFont="1" applyBorder="1"/>
    <xf numFmtId="0" fontId="10" fillId="0" borderId="0" xfId="0" applyFont="1"/>
    <xf numFmtId="44" fontId="0" fillId="0" borderId="0" xfId="2" applyFont="1"/>
    <xf numFmtId="0" fontId="3" fillId="0" borderId="7" xfId="0" applyFont="1" applyBorder="1" applyAlignment="1">
      <alignment horizontal="left" vertical="center" wrapText="1"/>
    </xf>
    <xf numFmtId="0" fontId="3" fillId="0" borderId="7" xfId="0" applyFont="1" applyBorder="1" applyAlignment="1">
      <alignment horizontal="left" vertical="top" wrapText="1"/>
    </xf>
    <xf numFmtId="49" fontId="3" fillId="0" borderId="8" xfId="0" applyNumberFormat="1" applyFont="1" applyBorder="1" applyAlignment="1">
      <alignment horizontal="left" vertical="center"/>
    </xf>
    <xf numFmtId="0" fontId="3" fillId="0" borderId="7" xfId="0" applyFont="1" applyBorder="1" applyAlignment="1">
      <alignment horizontal="center" vertical="center"/>
    </xf>
    <xf numFmtId="49" fontId="3" fillId="0" borderId="8" xfId="0" applyNumberFormat="1" applyFont="1" applyBorder="1" applyAlignment="1">
      <alignment horizontal="left" vertical="center" wrapText="1"/>
    </xf>
    <xf numFmtId="3" fontId="3" fillId="0" borderId="7" xfId="0" applyNumberFormat="1" applyFont="1" applyBorder="1" applyAlignment="1">
      <alignment horizontal="center" vertical="center"/>
    </xf>
    <xf numFmtId="164" fontId="3" fillId="0" borderId="7" xfId="0" applyNumberFormat="1" applyFont="1" applyBorder="1" applyAlignment="1">
      <alignment horizontal="center" vertical="center"/>
    </xf>
    <xf numFmtId="164" fontId="3" fillId="0" borderId="3" xfId="0" applyNumberFormat="1" applyFont="1" applyBorder="1" applyAlignment="1">
      <alignment horizontal="center" vertical="center"/>
    </xf>
    <xf numFmtId="2" fontId="3" fillId="0" borderId="7" xfId="0" applyNumberFormat="1" applyFont="1" applyBorder="1" applyAlignment="1">
      <alignment horizontal="center"/>
    </xf>
    <xf numFmtId="165" fontId="3" fillId="0" borderId="7" xfId="0" applyNumberFormat="1" applyFont="1" applyBorder="1" applyAlignment="1" applyProtection="1">
      <alignment horizontal="center"/>
      <protection locked="0"/>
    </xf>
    <xf numFmtId="164" fontId="3" fillId="0" borderId="7" xfId="0" applyNumberFormat="1" applyFont="1" applyBorder="1" applyAlignment="1" applyProtection="1">
      <alignment horizontal="center"/>
      <protection locked="0"/>
    </xf>
    <xf numFmtId="0" fontId="3" fillId="0" borderId="7" xfId="0" applyFont="1" applyBorder="1" applyAlignment="1">
      <alignment horizontal="left"/>
    </xf>
    <xf numFmtId="164" fontId="3" fillId="0" borderId="7" xfId="0" applyNumberFormat="1" applyFont="1" applyBorder="1" applyAlignment="1" applyProtection="1">
      <alignment horizontal="center" vertical="center"/>
      <protection locked="0"/>
    </xf>
    <xf numFmtId="49" fontId="3" fillId="0" borderId="8" xfId="0" applyNumberFormat="1" applyFont="1" applyBorder="1" applyAlignment="1">
      <alignment horizontal="left" vertical="center"/>
    </xf>
    <xf numFmtId="0" fontId="3" fillId="0" borderId="7" xfId="0" applyFont="1" applyBorder="1" applyAlignment="1">
      <alignment horizontal="center" vertical="center"/>
    </xf>
    <xf numFmtId="164" fontId="3" fillId="0" borderId="7" xfId="0" applyNumberFormat="1" applyFont="1" applyBorder="1" applyAlignment="1">
      <alignment horizontal="center" vertical="center"/>
    </xf>
    <xf numFmtId="164" fontId="3" fillId="6" borderId="3" xfId="0" applyNumberFormat="1" applyFont="1" applyFill="1" applyBorder="1" applyAlignment="1">
      <alignment horizontal="center" vertical="center"/>
    </xf>
    <xf numFmtId="3" fontId="3" fillId="12" borderId="7" xfId="0" applyNumberFormat="1" applyFont="1" applyFill="1" applyBorder="1" applyAlignment="1">
      <alignment horizontal="center" vertical="center"/>
    </xf>
    <xf numFmtId="0" fontId="3" fillId="0" borderId="7" xfId="0" applyFont="1" applyBorder="1" applyAlignment="1">
      <alignment horizontal="left" wrapText="1"/>
    </xf>
    <xf numFmtId="0" fontId="3" fillId="0" borderId="7" xfId="0" applyFont="1" applyBorder="1" applyAlignment="1">
      <alignment horizontal="center"/>
    </xf>
    <xf numFmtId="0" fontId="11" fillId="13" borderId="0" xfId="0" applyFont="1" applyFill="1"/>
    <xf numFmtId="0" fontId="11" fillId="13" borderId="43" xfId="0" applyFont="1" applyFill="1" applyBorder="1"/>
    <xf numFmtId="0" fontId="11" fillId="0" borderId="65" xfId="0" applyFont="1" applyBorder="1" applyAlignment="1">
      <alignment horizontal="center"/>
    </xf>
    <xf numFmtId="0" fontId="0" fillId="0" borderId="66" xfId="0" applyBorder="1" applyAlignment="1">
      <alignment horizontal="center"/>
    </xf>
    <xf numFmtId="0" fontId="0" fillId="0" borderId="67" xfId="0" applyBorder="1" applyAlignment="1">
      <alignment horizontal="center"/>
    </xf>
    <xf numFmtId="0" fontId="11" fillId="0" borderId="68" xfId="0" applyFont="1" applyBorder="1" applyAlignment="1">
      <alignment horizontal="center"/>
    </xf>
    <xf numFmtId="0" fontId="0" fillId="0" borderId="54" xfId="0" applyBorder="1" applyAlignment="1">
      <alignment horizontal="center"/>
    </xf>
    <xf numFmtId="0" fontId="2" fillId="5" borderId="23" xfId="0" applyFont="1" applyFill="1" applyBorder="1" applyAlignment="1">
      <alignment vertical="center"/>
    </xf>
    <xf numFmtId="0" fontId="3" fillId="5" borderId="24" xfId="0" applyFont="1" applyFill="1" applyBorder="1" applyAlignment="1">
      <alignment vertical="center"/>
    </xf>
    <xf numFmtId="0" fontId="3" fillId="5" borderId="25" xfId="0" applyFont="1" applyFill="1" applyBorder="1" applyAlignment="1">
      <alignment vertical="center"/>
    </xf>
    <xf numFmtId="0" fontId="2" fillId="5" borderId="16" xfId="0" applyFont="1" applyFill="1" applyBorder="1" applyAlignment="1">
      <alignment vertical="center"/>
    </xf>
    <xf numFmtId="0" fontId="2" fillId="5" borderId="17" xfId="0" applyFont="1" applyFill="1" applyBorder="1" applyAlignment="1">
      <alignment vertical="center"/>
    </xf>
    <xf numFmtId="0" fontId="2" fillId="5" borderId="18" xfId="0" applyFont="1" applyFill="1" applyBorder="1" applyAlignment="1">
      <alignment vertical="center"/>
    </xf>
    <xf numFmtId="49" fontId="3" fillId="0" borderId="19" xfId="0" applyNumberFormat="1" applyFont="1" applyBorder="1" applyAlignment="1">
      <alignment vertical="center"/>
    </xf>
    <xf numFmtId="0" fontId="3" fillId="0" borderId="20" xfId="0" applyFont="1" applyBorder="1" applyAlignment="1">
      <alignment vertical="center"/>
    </xf>
    <xf numFmtId="164" fontId="3" fillId="0" borderId="20" xfId="0" applyNumberFormat="1" applyFont="1" applyBorder="1" applyAlignment="1">
      <alignment horizontal="center" vertical="center"/>
    </xf>
    <xf numFmtId="0" fontId="3" fillId="0" borderId="5" xfId="0" applyFont="1" applyBorder="1" applyAlignment="1">
      <alignment horizontal="center" vertical="center"/>
    </xf>
    <xf numFmtId="49" fontId="3" fillId="0" borderId="21" xfId="0" applyNumberFormat="1" applyFont="1" applyBorder="1"/>
    <xf numFmtId="0" fontId="3" fillId="0" borderId="22" xfId="0" applyFont="1" applyBorder="1"/>
    <xf numFmtId="164" fontId="3" fillId="0" borderId="22" xfId="0" applyNumberFormat="1"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left" vertical="center" wrapText="1"/>
    </xf>
    <xf numFmtId="49" fontId="3" fillId="0" borderId="8" xfId="0" applyNumberFormat="1" applyFont="1" applyBorder="1" applyAlignment="1">
      <alignment horizontal="left" vertical="center" wrapText="1"/>
    </xf>
    <xf numFmtId="0" fontId="3" fillId="0" borderId="7" xfId="0" applyFont="1" applyBorder="1" applyAlignment="1">
      <alignment horizontal="center" vertical="center"/>
    </xf>
    <xf numFmtId="3" fontId="3" fillId="0" borderId="7" xfId="0" applyNumberFormat="1" applyFont="1" applyBorder="1" applyAlignment="1">
      <alignment horizontal="center" vertical="center"/>
    </xf>
    <xf numFmtId="164" fontId="3" fillId="0" borderId="7" xfId="0" applyNumberFormat="1" applyFont="1" applyBorder="1" applyAlignment="1">
      <alignment horizontal="center" vertical="center"/>
    </xf>
    <xf numFmtId="164" fontId="3" fillId="0" borderId="3" xfId="0" applyNumberFormat="1" applyFont="1" applyBorder="1" applyAlignment="1">
      <alignment horizontal="center" vertical="center"/>
    </xf>
    <xf numFmtId="49" fontId="3" fillId="0" borderId="8" xfId="0" applyNumberFormat="1" applyFont="1" applyBorder="1" applyAlignment="1">
      <alignment horizontal="left" vertical="center"/>
    </xf>
    <xf numFmtId="0" fontId="3" fillId="0" borderId="7" xfId="0" applyFont="1" applyBorder="1" applyAlignment="1">
      <alignment horizontal="center" vertical="center" wrapText="1"/>
    </xf>
    <xf numFmtId="164" fontId="3" fillId="6" borderId="3" xfId="0" applyNumberFormat="1" applyFont="1" applyFill="1" applyBorder="1" applyAlignment="1">
      <alignment horizontal="center" vertical="center"/>
    </xf>
    <xf numFmtId="3" fontId="3" fillId="12" borderId="7" xfId="0" applyNumberFormat="1" applyFont="1" applyFill="1" applyBorder="1" applyAlignment="1">
      <alignment horizontal="center" vertical="center"/>
    </xf>
    <xf numFmtId="164" fontId="3" fillId="12" borderId="7" xfId="0" applyNumberFormat="1" applyFont="1" applyFill="1" applyBorder="1" applyAlignment="1" applyProtection="1">
      <alignment horizontal="center" vertical="center"/>
      <protection locked="0"/>
    </xf>
    <xf numFmtId="0" fontId="3" fillId="0" borderId="7" xfId="0" applyFont="1" applyBorder="1" applyAlignment="1">
      <alignment horizontal="left" vertical="top" wrapText="1"/>
    </xf>
    <xf numFmtId="164" fontId="3" fillId="0" borderId="4" xfId="0" applyNumberFormat="1" applyFont="1" applyBorder="1" applyAlignment="1">
      <alignment horizontal="center" vertical="center"/>
    </xf>
    <xf numFmtId="49" fontId="3" fillId="0" borderId="13" xfId="0" applyNumberFormat="1" applyFont="1" applyBorder="1" applyAlignment="1">
      <alignment horizontal="left" vertical="center"/>
    </xf>
    <xf numFmtId="0" fontId="3" fillId="0" borderId="14" xfId="0" applyFont="1" applyBorder="1" applyAlignment="1">
      <alignment horizontal="left" vertical="center" wrapText="1"/>
    </xf>
    <xf numFmtId="0" fontId="3" fillId="0" borderId="14" xfId="0" applyFont="1" applyBorder="1" applyAlignment="1">
      <alignment horizontal="center" vertical="center"/>
    </xf>
    <xf numFmtId="3" fontId="3" fillId="0" borderId="14" xfId="0" applyNumberFormat="1" applyFont="1" applyBorder="1" applyAlignment="1">
      <alignment horizontal="center" vertical="center"/>
    </xf>
    <xf numFmtId="164" fontId="3" fillId="0" borderId="14" xfId="0" applyNumberFormat="1" applyFont="1" applyBorder="1" applyAlignment="1">
      <alignment horizontal="center" vertical="center"/>
    </xf>
    <xf numFmtId="0" fontId="3" fillId="0" borderId="7" xfId="0" applyFont="1" applyBorder="1" applyAlignment="1">
      <alignment horizontal="left" wrapText="1"/>
    </xf>
    <xf numFmtId="0" fontId="2" fillId="0" borderId="7" xfId="0" applyFont="1" applyBorder="1" applyAlignment="1">
      <alignment horizontal="left" vertical="top" wrapText="1"/>
    </xf>
    <xf numFmtId="49" fontId="2" fillId="0" borderId="8" xfId="0" applyNumberFormat="1" applyFont="1" applyBorder="1" applyAlignment="1">
      <alignment horizontal="center"/>
    </xf>
    <xf numFmtId="0" fontId="3" fillId="0" borderId="7" xfId="0" applyFont="1" applyBorder="1" applyAlignment="1">
      <alignment horizontal="center"/>
    </xf>
    <xf numFmtId="3" fontId="3" fillId="0" borderId="7" xfId="0" applyNumberFormat="1" applyFont="1" applyBorder="1" applyAlignment="1">
      <alignment horizontal="center"/>
    </xf>
    <xf numFmtId="164" fontId="3" fillId="0" borderId="7" xfId="0" applyNumberFormat="1" applyFont="1" applyBorder="1" applyAlignment="1" applyProtection="1">
      <alignment horizontal="center"/>
      <protection locked="0"/>
    </xf>
    <xf numFmtId="164" fontId="3" fillId="0" borderId="3" xfId="0" applyNumberFormat="1" applyFont="1" applyBorder="1" applyAlignment="1">
      <alignment horizontal="center"/>
    </xf>
    <xf numFmtId="0" fontId="2" fillId="6" borderId="31" xfId="0" applyFont="1" applyFill="1" applyBorder="1" applyAlignment="1">
      <alignment horizontal="left" vertical="center"/>
    </xf>
    <xf numFmtId="0" fontId="2" fillId="6" borderId="15" xfId="0" applyFont="1" applyFill="1" applyBorder="1" applyAlignment="1">
      <alignment horizontal="left" vertical="center"/>
    </xf>
    <xf numFmtId="0" fontId="2" fillId="6" borderId="32" xfId="0" applyFont="1" applyFill="1" applyBorder="1" applyAlignment="1">
      <alignment horizontal="left" vertical="center"/>
    </xf>
    <xf numFmtId="0" fontId="2" fillId="6" borderId="63" xfId="0" applyFont="1" applyFill="1" applyBorder="1" applyAlignment="1">
      <alignment horizontal="left" vertical="center"/>
    </xf>
    <xf numFmtId="0" fontId="2" fillId="6" borderId="30" xfId="0" applyFont="1" applyFill="1" applyBorder="1" applyAlignment="1">
      <alignment horizontal="left" vertical="center"/>
    </xf>
    <xf numFmtId="0" fontId="2" fillId="6" borderId="64" xfId="0" applyFont="1" applyFill="1" applyBorder="1" applyAlignment="1">
      <alignment horizontal="left" vertical="center"/>
    </xf>
    <xf numFmtId="164" fontId="2" fillId="6" borderId="2" xfId="0" applyNumberFormat="1" applyFont="1" applyFill="1" applyBorder="1" applyAlignment="1">
      <alignment horizontal="center" vertical="center"/>
    </xf>
    <xf numFmtId="164" fontId="2" fillId="6" borderId="4" xfId="0" applyNumberFormat="1" applyFont="1" applyFill="1" applyBorder="1" applyAlignment="1">
      <alignment horizontal="center" vertical="center"/>
    </xf>
    <xf numFmtId="0" fontId="2" fillId="6" borderId="23" xfId="0" applyFont="1" applyFill="1" applyBorder="1" applyAlignment="1">
      <alignment vertical="center"/>
    </xf>
    <xf numFmtId="0" fontId="3" fillId="6" borderId="24" xfId="0" applyFont="1" applyFill="1" applyBorder="1" applyAlignment="1">
      <alignment vertical="center"/>
    </xf>
    <xf numFmtId="0" fontId="3" fillId="6" borderId="25" xfId="0" applyFont="1" applyFill="1" applyBorder="1" applyAlignment="1">
      <alignment vertical="center"/>
    </xf>
    <xf numFmtId="0" fontId="2" fillId="6" borderId="16" xfId="0" applyFont="1" applyFill="1" applyBorder="1" applyAlignment="1">
      <alignment vertical="center"/>
    </xf>
    <xf numFmtId="0" fontId="2" fillId="6" borderId="17" xfId="0" applyFont="1" applyFill="1" applyBorder="1" applyAlignment="1">
      <alignment vertical="center"/>
    </xf>
    <xf numFmtId="0" fontId="2" fillId="6" borderId="18" xfId="0" applyFont="1" applyFill="1" applyBorder="1" applyAlignment="1">
      <alignment vertical="center"/>
    </xf>
    <xf numFmtId="164" fontId="3" fillId="0" borderId="20" xfId="0" applyNumberFormat="1" applyFont="1" applyBorder="1" applyAlignment="1">
      <alignment vertical="center"/>
    </xf>
    <xf numFmtId="0" fontId="3" fillId="0" borderId="5" xfId="0" applyFont="1" applyBorder="1" applyAlignment="1">
      <alignment vertical="center"/>
    </xf>
    <xf numFmtId="164" fontId="3" fillId="0" borderId="22" xfId="0" applyNumberFormat="1" applyFont="1" applyBorder="1"/>
    <xf numFmtId="0" fontId="3" fillId="0" borderId="6" xfId="0" applyFont="1" applyBorder="1"/>
    <xf numFmtId="0" fontId="2" fillId="7" borderId="16" xfId="0" applyFont="1" applyFill="1" applyBorder="1" applyAlignment="1">
      <alignment vertical="center"/>
    </xf>
    <xf numFmtId="0" fontId="2" fillId="7" borderId="17" xfId="0" applyFont="1" applyFill="1" applyBorder="1" applyAlignment="1">
      <alignment vertical="center"/>
    </xf>
    <xf numFmtId="0" fontId="2" fillId="7" borderId="18" xfId="0" applyFont="1" applyFill="1" applyBorder="1" applyAlignment="1">
      <alignment vertical="center"/>
    </xf>
    <xf numFmtId="0" fontId="2" fillId="7" borderId="23" xfId="0" applyFont="1" applyFill="1" applyBorder="1" applyAlignment="1">
      <alignment vertical="center"/>
    </xf>
    <xf numFmtId="0" fontId="3" fillId="7" borderId="24" xfId="0" applyFont="1" applyFill="1" applyBorder="1" applyAlignment="1">
      <alignment vertical="center"/>
    </xf>
    <xf numFmtId="0" fontId="3" fillId="7" borderId="25" xfId="0" applyFont="1" applyFill="1" applyBorder="1" applyAlignment="1">
      <alignment vertical="center"/>
    </xf>
    <xf numFmtId="0" fontId="2" fillId="8" borderId="23" xfId="0" applyFont="1" applyFill="1" applyBorder="1" applyAlignment="1">
      <alignment vertical="center"/>
    </xf>
    <xf numFmtId="0" fontId="3" fillId="8" borderId="24" xfId="0" applyFont="1" applyFill="1" applyBorder="1" applyAlignment="1">
      <alignment vertical="center"/>
    </xf>
    <xf numFmtId="0" fontId="3" fillId="8" borderId="25" xfId="0" applyFont="1" applyFill="1" applyBorder="1" applyAlignment="1">
      <alignment vertical="center"/>
    </xf>
    <xf numFmtId="0" fontId="2" fillId="8" borderId="16" xfId="0" applyFont="1" applyFill="1" applyBorder="1" applyAlignment="1">
      <alignment vertical="center"/>
    </xf>
    <xf numFmtId="0" fontId="2" fillId="8" borderId="17" xfId="0" applyFont="1" applyFill="1" applyBorder="1" applyAlignment="1">
      <alignment vertical="center"/>
    </xf>
    <xf numFmtId="0" fontId="2" fillId="8" borderId="18" xfId="0" applyFont="1" applyFill="1" applyBorder="1" applyAlignment="1">
      <alignment vertical="center"/>
    </xf>
    <xf numFmtId="0" fontId="2" fillId="9" borderId="23" xfId="0" applyFont="1" applyFill="1" applyBorder="1" applyAlignment="1">
      <alignment vertical="center"/>
    </xf>
    <xf numFmtId="0" fontId="3" fillId="9" borderId="24" xfId="0" applyFont="1" applyFill="1" applyBorder="1" applyAlignment="1">
      <alignment vertical="center"/>
    </xf>
    <xf numFmtId="0" fontId="3" fillId="9" borderId="25" xfId="0" applyFont="1" applyFill="1" applyBorder="1" applyAlignment="1">
      <alignment vertical="center"/>
    </xf>
    <xf numFmtId="0" fontId="2" fillId="9" borderId="16" xfId="0" applyFont="1" applyFill="1" applyBorder="1" applyAlignment="1">
      <alignment vertical="center"/>
    </xf>
    <xf numFmtId="0" fontId="2" fillId="9" borderId="17" xfId="0" applyFont="1" applyFill="1" applyBorder="1" applyAlignment="1">
      <alignment vertical="center"/>
    </xf>
    <xf numFmtId="0" fontId="2" fillId="9" borderId="18" xfId="0" applyFont="1" applyFill="1" applyBorder="1" applyAlignment="1">
      <alignment vertical="center"/>
    </xf>
    <xf numFmtId="0" fontId="2" fillId="0" borderId="7" xfId="0" applyFont="1" applyBorder="1" applyAlignment="1">
      <alignment horizontal="left" wrapText="1"/>
    </xf>
    <xf numFmtId="0" fontId="4" fillId="0" borderId="7" xfId="0" applyFont="1" applyBorder="1" applyAlignment="1">
      <alignment horizontal="left" vertical="top" wrapText="1"/>
    </xf>
    <xf numFmtId="164" fontId="3" fillId="0" borderId="7" xfId="0" applyNumberFormat="1" applyFont="1" applyBorder="1" applyAlignment="1">
      <alignment horizontal="center"/>
    </xf>
    <xf numFmtId="49" fontId="3" fillId="0" borderId="28" xfId="0" applyNumberFormat="1" applyFont="1" applyBorder="1"/>
    <xf numFmtId="49" fontId="3" fillId="0" borderId="35" xfId="0" applyNumberFormat="1" applyFont="1" applyBorder="1"/>
    <xf numFmtId="49" fontId="3" fillId="0" borderId="29" xfId="0" applyNumberFormat="1" applyFont="1" applyBorder="1"/>
    <xf numFmtId="164" fontId="3" fillId="0" borderId="33" xfId="0" applyNumberFormat="1" applyFont="1" applyBorder="1"/>
    <xf numFmtId="164" fontId="3" fillId="0" borderId="34" xfId="0" applyNumberFormat="1" applyFont="1" applyBorder="1"/>
    <xf numFmtId="0" fontId="2" fillId="9" borderId="24" xfId="0" applyFont="1" applyFill="1" applyBorder="1" applyAlignment="1">
      <alignment vertical="center"/>
    </xf>
    <xf numFmtId="0" fontId="2" fillId="9" borderId="25" xfId="0" applyFont="1" applyFill="1" applyBorder="1" applyAlignment="1">
      <alignment vertical="center"/>
    </xf>
    <xf numFmtId="49" fontId="3" fillId="0" borderId="23" xfId="0" applyNumberFormat="1" applyFont="1" applyBorder="1" applyAlignment="1">
      <alignment vertical="center"/>
    </xf>
    <xf numFmtId="49" fontId="3" fillId="0" borderId="24" xfId="0" applyNumberFormat="1" applyFont="1" applyBorder="1" applyAlignment="1">
      <alignment vertical="center"/>
    </xf>
    <xf numFmtId="49" fontId="3" fillId="0" borderId="25" xfId="0" applyNumberFormat="1" applyFont="1" applyBorder="1" applyAlignment="1">
      <alignment vertical="center"/>
    </xf>
    <xf numFmtId="164" fontId="3" fillId="0" borderId="36" xfId="0" applyNumberFormat="1" applyFont="1" applyBorder="1" applyAlignment="1">
      <alignment vertical="center"/>
    </xf>
    <xf numFmtId="164" fontId="3" fillId="0" borderId="37" xfId="0" applyNumberFormat="1" applyFont="1" applyBorder="1" applyAlignment="1">
      <alignment vertical="center"/>
    </xf>
    <xf numFmtId="164" fontId="3" fillId="0" borderId="36" xfId="0" applyNumberFormat="1" applyFont="1" applyBorder="1" applyAlignment="1">
      <alignment horizontal="center" vertical="center"/>
    </xf>
    <xf numFmtId="164" fontId="3" fillId="0" borderId="37" xfId="0" applyNumberFormat="1" applyFont="1" applyBorder="1" applyAlignment="1">
      <alignment horizontal="center" vertical="center"/>
    </xf>
    <xf numFmtId="164" fontId="3" fillId="0" borderId="33" xfId="0" applyNumberFormat="1" applyFont="1" applyBorder="1" applyAlignment="1">
      <alignment horizontal="center"/>
    </xf>
    <xf numFmtId="164" fontId="3" fillId="0" borderId="34" xfId="0" applyNumberFormat="1" applyFont="1" applyBorder="1" applyAlignment="1">
      <alignment horizontal="center"/>
    </xf>
    <xf numFmtId="49" fontId="2" fillId="0" borderId="8" xfId="0" applyNumberFormat="1" applyFont="1" applyBorder="1" applyAlignment="1">
      <alignment horizontal="left" vertical="center"/>
    </xf>
    <xf numFmtId="0" fontId="2" fillId="11" borderId="23" xfId="0" applyFont="1" applyFill="1" applyBorder="1" applyAlignment="1">
      <alignment vertical="center"/>
    </xf>
    <xf numFmtId="0" fontId="3" fillId="11" borderId="24" xfId="0" applyFont="1" applyFill="1" applyBorder="1" applyAlignment="1">
      <alignment vertical="center"/>
    </xf>
    <xf numFmtId="0" fontId="3" fillId="11" borderId="25" xfId="0" applyFont="1" applyFill="1" applyBorder="1" applyAlignment="1">
      <alignment vertical="center"/>
    </xf>
    <xf numFmtId="0" fontId="2" fillId="11" borderId="16" xfId="0" applyFont="1" applyFill="1" applyBorder="1" applyAlignment="1">
      <alignment vertical="center"/>
    </xf>
    <xf numFmtId="0" fontId="2" fillId="11" borderId="17" xfId="0" applyFont="1" applyFill="1" applyBorder="1" applyAlignment="1">
      <alignment vertical="center"/>
    </xf>
    <xf numFmtId="0" fontId="2" fillId="11" borderId="18" xfId="0" applyFont="1" applyFill="1" applyBorder="1" applyAlignment="1">
      <alignment vertical="center"/>
    </xf>
    <xf numFmtId="0" fontId="2" fillId="0" borderId="30" xfId="0" applyFont="1" applyBorder="1" applyAlignment="1">
      <alignment horizontal="left" vertical="center"/>
    </xf>
    <xf numFmtId="0" fontId="2" fillId="11" borderId="26" xfId="0" applyFont="1" applyFill="1" applyBorder="1"/>
    <xf numFmtId="0" fontId="2" fillId="11" borderId="27" xfId="0" applyFont="1" applyFill="1" applyBorder="1"/>
    <xf numFmtId="0" fontId="2" fillId="0" borderId="58" xfId="0" applyFont="1" applyBorder="1" applyAlignment="1">
      <alignment horizontal="right" vertical="center"/>
    </xf>
    <xf numFmtId="0" fontId="2" fillId="0" borderId="59" xfId="0" applyFont="1" applyBorder="1" applyAlignment="1">
      <alignment horizontal="right" vertical="center"/>
    </xf>
    <xf numFmtId="0" fontId="2" fillId="11" borderId="58" xfId="0" applyFont="1" applyFill="1" applyBorder="1" applyAlignment="1">
      <alignment vertical="center"/>
    </xf>
    <xf numFmtId="0" fontId="2" fillId="11" borderId="59" xfId="0" applyFont="1" applyFill="1" applyBorder="1" applyAlignment="1">
      <alignment vertical="center"/>
    </xf>
    <xf numFmtId="49" fontId="3" fillId="2" borderId="28" xfId="0" applyNumberFormat="1" applyFont="1" applyFill="1" applyBorder="1"/>
    <xf numFmtId="0" fontId="3" fillId="2" borderId="29" xfId="0" applyFont="1" applyFill="1" applyBorder="1"/>
    <xf numFmtId="0" fontId="3" fillId="0" borderId="60" xfId="0" applyFont="1" applyBorder="1"/>
    <xf numFmtId="0" fontId="3" fillId="0" borderId="61" xfId="0" applyFont="1" applyBorder="1"/>
    <xf numFmtId="49" fontId="3" fillId="2" borderId="23" xfId="0" applyNumberFormat="1" applyFont="1" applyFill="1" applyBorder="1" applyAlignment="1">
      <alignment vertical="center"/>
    </xf>
    <xf numFmtId="0" fontId="3" fillId="2" borderId="25" xfId="0" applyFont="1" applyFill="1" applyBorder="1"/>
    <xf numFmtId="0" fontId="2" fillId="0" borderId="16" xfId="0" applyFont="1" applyBorder="1" applyAlignment="1">
      <alignment vertical="center"/>
    </xf>
    <xf numFmtId="0" fontId="2" fillId="0" borderId="17" xfId="0" applyFont="1" applyBorder="1" applyAlignment="1">
      <alignment vertical="center"/>
    </xf>
    <xf numFmtId="0" fontId="2" fillId="0" borderId="18" xfId="0" applyFont="1" applyBorder="1" applyAlignment="1">
      <alignment vertical="center"/>
    </xf>
    <xf numFmtId="0" fontId="2" fillId="0" borderId="23" xfId="0" applyFont="1" applyBorder="1" applyAlignment="1">
      <alignment vertical="center"/>
    </xf>
    <xf numFmtId="0" fontId="3" fillId="0" borderId="24" xfId="0" applyFont="1" applyBorder="1" applyAlignment="1">
      <alignment vertical="center"/>
    </xf>
    <xf numFmtId="0" fontId="3" fillId="0" borderId="25" xfId="0" applyFont="1" applyBorder="1" applyAlignment="1">
      <alignment vertical="center"/>
    </xf>
  </cellXfs>
  <cellStyles count="3">
    <cellStyle name="Currency" xfId="2" builtinId="4"/>
    <cellStyle name="Normal" xfId="0" builtinId="0"/>
    <cellStyle name="Percent" xfId="1" builtinId="5"/>
  </cellStyles>
  <dxfs count="236">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5" tint="0.59996337778862885"/>
        </patternFill>
      </fill>
    </dxf>
    <dxf>
      <font>
        <condense val="0"/>
        <extend val="0"/>
        <color indexed="8"/>
      </font>
      <fill>
        <patternFill>
          <bgColor theme="1"/>
        </patternFill>
      </fill>
    </dxf>
    <dxf>
      <fill>
        <patternFill patternType="solid">
          <bgColor theme="6" tint="0.59996337778862885"/>
        </patternFill>
      </fill>
    </dxf>
    <dxf>
      <fill>
        <patternFill>
          <bgColor theme="6" tint="0.59996337778862885"/>
        </patternFill>
      </fill>
    </dxf>
    <dxf>
      <fill>
        <patternFill>
          <bgColor theme="5" tint="0.59996337778862885"/>
        </patternFill>
      </fill>
    </dxf>
    <dxf>
      <font>
        <condense val="0"/>
        <extend val="0"/>
        <color indexed="8"/>
      </font>
      <fill>
        <patternFill>
          <bgColor indexed="8"/>
        </patternFill>
      </fill>
    </dxf>
    <dxf>
      <fill>
        <patternFill patternType="solid">
          <bgColor theme="6" tint="0.59996337778862885"/>
        </patternFill>
      </fill>
    </dxf>
    <dxf>
      <fill>
        <patternFill>
          <bgColor theme="6" tint="0.59996337778862885"/>
        </patternFill>
      </fill>
    </dxf>
    <dxf>
      <fill>
        <patternFill>
          <bgColor theme="5" tint="0.59996337778862885"/>
        </patternFill>
      </fill>
    </dxf>
    <dxf>
      <font>
        <condense val="0"/>
        <extend val="0"/>
        <color indexed="8"/>
      </font>
      <fill>
        <patternFill>
          <bgColor indexed="8"/>
        </patternFill>
      </fill>
    </dxf>
    <dxf>
      <fill>
        <patternFill patternType="solid">
          <bgColor theme="6" tint="0.59996337778862885"/>
        </patternFill>
      </fill>
    </dxf>
    <dxf>
      <fill>
        <patternFill>
          <bgColor theme="6" tint="0.59996337778862885"/>
        </patternFill>
      </fill>
    </dxf>
    <dxf>
      <fill>
        <patternFill>
          <bgColor theme="5" tint="0.59996337778862885"/>
        </patternFill>
      </fill>
    </dxf>
    <dxf>
      <font>
        <condense val="0"/>
        <extend val="0"/>
        <color indexed="8"/>
      </font>
      <fill>
        <patternFill>
          <bgColor indexed="8"/>
        </patternFill>
      </fill>
    </dxf>
    <dxf>
      <fill>
        <patternFill patternType="solid">
          <bgColor theme="6" tint="0.59996337778862885"/>
        </patternFill>
      </fill>
    </dxf>
    <dxf>
      <fill>
        <patternFill>
          <bgColor theme="6" tint="0.59996337778862885"/>
        </patternFill>
      </fill>
    </dxf>
    <dxf>
      <fill>
        <patternFill>
          <bgColor theme="5" tint="0.59996337778862885"/>
        </patternFill>
      </fill>
    </dxf>
    <dxf>
      <font>
        <condense val="0"/>
        <extend val="0"/>
        <color indexed="8"/>
      </font>
      <fill>
        <patternFill>
          <bgColor indexed="8"/>
        </patternFill>
      </fill>
    </dxf>
    <dxf>
      <fill>
        <patternFill patternType="solid">
          <bgColor theme="6" tint="0.59996337778862885"/>
        </patternFill>
      </fill>
    </dxf>
    <dxf>
      <fill>
        <patternFill>
          <bgColor theme="6" tint="0.59996337778862885"/>
        </patternFill>
      </fill>
    </dxf>
    <dxf>
      <fill>
        <patternFill>
          <bgColor theme="5" tint="0.59996337778862885"/>
        </patternFill>
      </fill>
    </dxf>
    <dxf>
      <font>
        <condense val="0"/>
        <extend val="0"/>
        <color indexed="8"/>
      </font>
      <fill>
        <patternFill>
          <bgColor indexed="8"/>
        </patternFill>
      </fill>
    </dxf>
    <dxf>
      <fill>
        <patternFill patternType="solid">
          <bgColor theme="6" tint="0.59996337778862885"/>
        </patternFill>
      </fill>
    </dxf>
    <dxf>
      <fill>
        <patternFill>
          <bgColor theme="6" tint="0.59996337778862885"/>
        </patternFill>
      </fill>
    </dxf>
    <dxf>
      <fill>
        <patternFill>
          <bgColor theme="5" tint="0.59996337778862885"/>
        </patternFill>
      </fill>
    </dxf>
    <dxf>
      <font>
        <condense val="0"/>
        <extend val="0"/>
        <color indexed="8"/>
      </font>
      <fill>
        <patternFill>
          <bgColor indexed="8"/>
        </patternFill>
      </fill>
    </dxf>
    <dxf>
      <fill>
        <patternFill>
          <bgColor theme="5" tint="0.59996337778862885"/>
        </patternFill>
      </fill>
    </dxf>
    <dxf>
      <font>
        <condense val="0"/>
        <extend val="0"/>
        <color indexed="8"/>
      </font>
      <fill>
        <patternFill>
          <bgColor indexed="8"/>
        </patternFill>
      </fill>
    </dxf>
    <dxf>
      <fill>
        <patternFill patternType="solid">
          <bgColor theme="6" tint="0.59996337778862885"/>
        </patternFill>
      </fill>
    </dxf>
    <dxf>
      <fill>
        <patternFill patternType="solid">
          <bgColor theme="6" tint="0.59996337778862885"/>
        </patternFill>
      </fill>
    </dxf>
    <dxf>
      <fill>
        <patternFill>
          <bgColor theme="6" tint="0.59996337778862885"/>
        </patternFill>
      </fill>
    </dxf>
    <dxf>
      <fill>
        <patternFill>
          <bgColor theme="6" tint="0.59996337778862885"/>
        </patternFill>
      </fill>
    </dxf>
    <dxf>
      <fill>
        <patternFill>
          <bgColor theme="5" tint="0.59996337778862885"/>
        </patternFill>
      </fill>
    </dxf>
    <dxf>
      <font>
        <condense val="0"/>
        <extend val="0"/>
        <color indexed="8"/>
      </font>
      <fill>
        <patternFill>
          <bgColor indexed="8"/>
        </patternFill>
      </fill>
    </dxf>
    <dxf>
      <fill>
        <patternFill patternType="solid">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5" tint="0.59996337778862885"/>
        </patternFill>
      </fill>
    </dxf>
    <dxf>
      <font>
        <condense val="0"/>
        <extend val="0"/>
        <color indexed="8"/>
      </font>
      <fill>
        <patternFill>
          <bgColor indexed="8"/>
        </patternFill>
      </fill>
    </dxf>
    <dxf>
      <fill>
        <patternFill patternType="solid">
          <bgColor theme="6" tint="0.59996337778862885"/>
        </patternFill>
      </fill>
    </dxf>
    <dxf>
      <fill>
        <patternFill>
          <bgColor theme="6" tint="0.59996337778862885"/>
        </patternFill>
      </fill>
    </dxf>
    <dxf>
      <fill>
        <patternFill>
          <bgColor theme="5" tint="0.59996337778862885"/>
        </patternFill>
      </fill>
    </dxf>
    <dxf>
      <font>
        <condense val="0"/>
        <extend val="0"/>
        <color indexed="8"/>
      </font>
      <fill>
        <patternFill>
          <bgColor indexed="8"/>
        </patternFill>
      </fill>
    </dxf>
    <dxf>
      <fill>
        <patternFill>
          <bgColor theme="5" tint="0.59996337778862885"/>
        </patternFill>
      </fill>
    </dxf>
    <dxf>
      <font>
        <condense val="0"/>
        <extend val="0"/>
        <color indexed="8"/>
      </font>
      <fill>
        <patternFill>
          <bgColor indexed="8"/>
        </patternFill>
      </fill>
    </dxf>
    <dxf>
      <fill>
        <patternFill patternType="solid">
          <bgColor theme="6" tint="0.59996337778862885"/>
        </patternFill>
      </fill>
    </dxf>
    <dxf>
      <fill>
        <patternFill>
          <bgColor theme="6" tint="0.59996337778862885"/>
        </patternFill>
      </fill>
    </dxf>
    <dxf>
      <fill>
        <patternFill>
          <bgColor theme="6" tint="0.59996337778862885"/>
        </patternFill>
      </fill>
    </dxf>
    <dxf>
      <fill>
        <patternFill>
          <bgColor theme="5" tint="0.59996337778862885"/>
        </patternFill>
      </fill>
    </dxf>
    <dxf>
      <font>
        <condense val="0"/>
        <extend val="0"/>
        <color indexed="8"/>
      </font>
      <fill>
        <patternFill>
          <bgColor indexed="8"/>
        </patternFill>
      </fill>
    </dxf>
    <dxf>
      <fill>
        <patternFill patternType="solid">
          <bgColor theme="6" tint="0.59996337778862885"/>
        </patternFill>
      </fill>
    </dxf>
    <dxf>
      <fill>
        <patternFill>
          <bgColor theme="6" tint="0.59996337778862885"/>
        </patternFill>
      </fill>
    </dxf>
    <dxf>
      <fill>
        <patternFill>
          <bgColor theme="5" tint="0.59996337778862885"/>
        </patternFill>
      </fill>
    </dxf>
    <dxf>
      <font>
        <condense val="0"/>
        <extend val="0"/>
        <color indexed="8"/>
      </font>
      <fill>
        <patternFill>
          <bgColor indexed="8"/>
        </patternFill>
      </fill>
    </dxf>
    <dxf>
      <fill>
        <patternFill patternType="solid">
          <bgColor theme="6" tint="0.59996337778862885"/>
        </patternFill>
      </fill>
    </dxf>
    <dxf>
      <fill>
        <patternFill>
          <bgColor theme="6" tint="0.59996337778862885"/>
        </patternFill>
      </fill>
    </dxf>
    <dxf>
      <fill>
        <patternFill>
          <bgColor theme="5" tint="0.59996337778862885"/>
        </patternFill>
      </fill>
    </dxf>
    <dxf>
      <font>
        <condense val="0"/>
        <extend val="0"/>
        <color indexed="8"/>
      </font>
      <fill>
        <patternFill>
          <bgColor indexed="8"/>
        </patternFill>
      </fill>
    </dxf>
    <dxf>
      <fill>
        <patternFill patternType="solid">
          <bgColor theme="6" tint="0.59996337778862885"/>
        </patternFill>
      </fill>
    </dxf>
    <dxf>
      <fill>
        <patternFill>
          <bgColor theme="6" tint="0.59996337778862885"/>
        </patternFill>
      </fill>
    </dxf>
    <dxf>
      <fill>
        <patternFill>
          <bgColor theme="5" tint="0.59996337778862885"/>
        </patternFill>
      </fill>
    </dxf>
    <dxf>
      <font>
        <condense val="0"/>
        <extend val="0"/>
        <color indexed="8"/>
      </font>
      <fill>
        <patternFill>
          <bgColor indexed="8"/>
        </patternFill>
      </fill>
    </dxf>
    <dxf>
      <fill>
        <patternFill patternType="solid">
          <bgColor theme="6" tint="0.59996337778862885"/>
        </patternFill>
      </fill>
    </dxf>
    <dxf>
      <fill>
        <patternFill>
          <bgColor theme="6" tint="0.59996337778862885"/>
        </patternFill>
      </fill>
    </dxf>
    <dxf>
      <fill>
        <patternFill>
          <bgColor theme="5" tint="0.59996337778862885"/>
        </patternFill>
      </fill>
    </dxf>
    <dxf>
      <font>
        <condense val="0"/>
        <extend val="0"/>
        <color indexed="8"/>
      </font>
      <fill>
        <patternFill>
          <bgColor indexed="8"/>
        </patternFill>
      </fill>
    </dxf>
    <dxf>
      <fill>
        <patternFill>
          <bgColor theme="5" tint="0.59996337778862885"/>
        </patternFill>
      </fill>
    </dxf>
    <dxf>
      <font>
        <condense val="0"/>
        <extend val="0"/>
        <color indexed="8"/>
      </font>
      <fill>
        <patternFill>
          <bgColor indexed="8"/>
        </patternFill>
      </fill>
    </dxf>
    <dxf>
      <fill>
        <patternFill patternType="solid">
          <bgColor theme="6" tint="0.59996337778862885"/>
        </patternFill>
      </fill>
    </dxf>
    <dxf>
      <fill>
        <patternFill patternType="solid">
          <bgColor theme="6" tint="0.59996337778862885"/>
        </patternFill>
      </fill>
    </dxf>
    <dxf>
      <fill>
        <patternFill>
          <bgColor theme="6" tint="0.59996337778862885"/>
        </patternFill>
      </fill>
    </dxf>
    <dxf>
      <fill>
        <patternFill>
          <bgColor theme="6" tint="0.59996337778862885"/>
        </patternFill>
      </fill>
    </dxf>
    <dxf>
      <fill>
        <patternFill>
          <bgColor theme="5" tint="0.59996337778862885"/>
        </patternFill>
      </fill>
    </dxf>
    <dxf>
      <font>
        <condense val="0"/>
        <extend val="0"/>
        <color indexed="8"/>
      </font>
      <fill>
        <patternFill>
          <bgColor indexed="8"/>
        </patternFill>
      </fill>
    </dxf>
    <dxf>
      <fill>
        <patternFill patternType="solid">
          <bgColor theme="6" tint="0.59996337778862885"/>
        </patternFill>
      </fill>
    </dxf>
    <dxf>
      <fill>
        <patternFill>
          <bgColor theme="6" tint="0.59996337778862885"/>
        </patternFill>
      </fill>
    </dxf>
    <dxf>
      <fill>
        <patternFill>
          <bgColor theme="5" tint="0.59996337778862885"/>
        </patternFill>
      </fill>
    </dxf>
    <dxf>
      <font>
        <condense val="0"/>
        <extend val="0"/>
        <color indexed="8"/>
      </font>
      <fill>
        <patternFill>
          <bgColor indexed="8"/>
        </patternFill>
      </fill>
    </dxf>
    <dxf>
      <fill>
        <patternFill patternType="solid">
          <bgColor theme="6" tint="0.59996337778862885"/>
        </patternFill>
      </fill>
    </dxf>
    <dxf>
      <fill>
        <patternFill>
          <bgColor theme="6" tint="0.59996337778862885"/>
        </patternFill>
      </fill>
    </dxf>
    <dxf>
      <fill>
        <patternFill>
          <bgColor theme="5" tint="0.59996337778862885"/>
        </patternFill>
      </fill>
    </dxf>
    <dxf>
      <font>
        <condense val="0"/>
        <extend val="0"/>
        <color indexed="8"/>
      </font>
      <fill>
        <patternFill>
          <bgColor indexed="8"/>
        </patternFill>
      </fill>
    </dxf>
    <dxf>
      <fill>
        <patternFill patternType="solid">
          <bgColor theme="6" tint="0.59996337778862885"/>
        </patternFill>
      </fill>
    </dxf>
    <dxf>
      <fill>
        <patternFill>
          <bgColor theme="6" tint="0.59996337778862885"/>
        </patternFill>
      </fill>
    </dxf>
    <dxf>
      <fill>
        <patternFill>
          <bgColor theme="5" tint="0.59996337778862885"/>
        </patternFill>
      </fill>
    </dxf>
    <dxf>
      <font>
        <condense val="0"/>
        <extend val="0"/>
        <color indexed="8"/>
      </font>
      <fill>
        <patternFill>
          <bgColor indexed="8"/>
        </patternFill>
      </fill>
    </dxf>
    <dxf>
      <fill>
        <patternFill>
          <bgColor theme="5" tint="0.59996337778862885"/>
        </patternFill>
      </fill>
    </dxf>
    <dxf>
      <font>
        <condense val="0"/>
        <extend val="0"/>
        <color indexed="8"/>
      </font>
      <fill>
        <patternFill>
          <bgColor indexed="8"/>
        </patternFill>
      </fill>
    </dxf>
    <dxf>
      <fill>
        <patternFill>
          <bgColor theme="5" tint="0.59996337778862885"/>
        </patternFill>
      </fill>
    </dxf>
    <dxf>
      <font>
        <condense val="0"/>
        <extend val="0"/>
        <color indexed="8"/>
      </font>
      <fill>
        <patternFill>
          <bgColor indexed="8"/>
        </patternFill>
      </fill>
    </dxf>
    <dxf>
      <fill>
        <patternFill patternType="solid">
          <bgColor theme="6" tint="0.59996337778862885"/>
        </patternFill>
      </fill>
    </dxf>
    <dxf>
      <fill>
        <patternFill patternType="solid">
          <bgColor theme="6" tint="0.59996337778862885"/>
        </patternFill>
      </fill>
    </dxf>
    <dxf>
      <fill>
        <patternFill patternType="solid">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5" tint="0.59996337778862885"/>
        </patternFill>
      </fill>
    </dxf>
    <dxf>
      <font>
        <condense val="0"/>
        <extend val="0"/>
        <color indexed="8"/>
      </font>
      <fill>
        <patternFill>
          <bgColor indexed="8"/>
        </patternFill>
      </fill>
    </dxf>
    <dxf>
      <fill>
        <patternFill patternType="solid">
          <bgColor theme="6" tint="0.59996337778862885"/>
        </patternFill>
      </fill>
    </dxf>
    <dxf>
      <fill>
        <patternFill>
          <bgColor theme="6" tint="0.59996337778862885"/>
        </patternFill>
      </fill>
    </dxf>
    <dxf>
      <fill>
        <patternFill>
          <bgColor theme="5" tint="0.59996337778862885"/>
        </patternFill>
      </fill>
    </dxf>
    <dxf>
      <font>
        <condense val="0"/>
        <extend val="0"/>
        <color indexed="8"/>
      </font>
      <fill>
        <patternFill>
          <bgColor indexed="8"/>
        </patternFill>
      </fill>
    </dxf>
    <dxf>
      <fill>
        <patternFill patternType="solid">
          <bgColor theme="6" tint="0.59996337778862885"/>
        </patternFill>
      </fill>
    </dxf>
    <dxf>
      <fill>
        <patternFill>
          <bgColor theme="6" tint="0.59996337778862885"/>
        </patternFill>
      </fill>
    </dxf>
    <dxf>
      <fill>
        <patternFill>
          <bgColor theme="5" tint="0.59996337778862885"/>
        </patternFill>
      </fill>
    </dxf>
    <dxf>
      <font>
        <condense val="0"/>
        <extend val="0"/>
        <color indexed="8"/>
      </font>
      <fill>
        <patternFill>
          <bgColor indexed="8"/>
        </patternFill>
      </fill>
    </dxf>
    <dxf>
      <fill>
        <patternFill>
          <bgColor theme="5" tint="0.59996337778862885"/>
        </patternFill>
      </fill>
    </dxf>
    <dxf>
      <font>
        <condense val="0"/>
        <extend val="0"/>
        <color indexed="8"/>
      </font>
      <fill>
        <patternFill>
          <bgColor indexed="8"/>
        </patternFill>
      </fill>
    </dxf>
    <dxf>
      <fill>
        <patternFill>
          <bgColor theme="5" tint="0.59996337778862885"/>
        </patternFill>
      </fill>
    </dxf>
    <dxf>
      <font>
        <condense val="0"/>
        <extend val="0"/>
        <color indexed="8"/>
      </font>
      <fill>
        <patternFill>
          <bgColor indexed="8"/>
        </patternFill>
      </fill>
    </dxf>
    <dxf>
      <fill>
        <patternFill>
          <bgColor theme="5" tint="0.59996337778862885"/>
        </patternFill>
      </fill>
    </dxf>
    <dxf>
      <font>
        <condense val="0"/>
        <extend val="0"/>
        <color indexed="8"/>
      </font>
      <fill>
        <patternFill>
          <bgColor indexed="8"/>
        </patternFill>
      </fill>
    </dxf>
    <dxf>
      <fill>
        <patternFill patternType="solid">
          <bgColor theme="6" tint="0.59996337778862885"/>
        </patternFill>
      </fill>
    </dxf>
    <dxf>
      <fill>
        <patternFill patternType="solid">
          <bgColor theme="6" tint="0.59996337778862885"/>
        </patternFill>
      </fill>
    </dxf>
    <dxf>
      <fill>
        <patternFill patternType="solid">
          <bgColor theme="6" tint="0.59996337778862885"/>
        </patternFill>
      </fill>
    </dxf>
    <dxf>
      <fill>
        <patternFill patternType="solid">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5" tint="0.59996337778862885"/>
        </patternFill>
      </fill>
    </dxf>
    <dxf>
      <font>
        <condense val="0"/>
        <extend val="0"/>
        <color indexed="8"/>
      </font>
      <fill>
        <patternFill>
          <bgColor indexed="8"/>
        </patternFill>
      </fill>
    </dxf>
    <dxf>
      <fill>
        <patternFill patternType="solid">
          <bgColor theme="6" tint="0.59996337778862885"/>
        </patternFill>
      </fill>
    </dxf>
    <dxf>
      <fill>
        <patternFill>
          <bgColor theme="6" tint="0.59996337778862885"/>
        </patternFill>
      </fill>
    </dxf>
    <dxf>
      <fill>
        <patternFill>
          <bgColor theme="5" tint="0.59996337778862885"/>
        </patternFill>
      </fill>
    </dxf>
    <dxf>
      <font>
        <condense val="0"/>
        <extend val="0"/>
        <color indexed="8"/>
      </font>
      <fill>
        <patternFill>
          <bgColor indexed="8"/>
        </patternFill>
      </fill>
    </dxf>
    <dxf>
      <fill>
        <patternFill patternType="solid">
          <bgColor theme="6" tint="0.59996337778862885"/>
        </patternFill>
      </fill>
    </dxf>
    <dxf>
      <fill>
        <patternFill>
          <bgColor theme="6" tint="0.59996337778862885"/>
        </patternFill>
      </fill>
    </dxf>
    <dxf>
      <fill>
        <patternFill>
          <bgColor theme="5" tint="0.59996337778862885"/>
        </patternFill>
      </fill>
    </dxf>
    <dxf>
      <font>
        <condense val="0"/>
        <extend val="0"/>
        <color indexed="8"/>
      </font>
      <fill>
        <patternFill>
          <bgColor indexed="8"/>
        </patternFill>
      </fill>
    </dxf>
    <dxf>
      <fill>
        <patternFill patternType="solid">
          <bgColor theme="6" tint="0.59996337778862885"/>
        </patternFill>
      </fill>
    </dxf>
    <dxf>
      <fill>
        <patternFill>
          <bgColor theme="6" tint="0.59996337778862885"/>
        </patternFill>
      </fill>
    </dxf>
    <dxf>
      <fill>
        <patternFill>
          <bgColor theme="5" tint="0.59996337778862885"/>
        </patternFill>
      </fill>
    </dxf>
    <dxf>
      <font>
        <condense val="0"/>
        <extend val="0"/>
        <color indexed="8"/>
      </font>
      <fill>
        <patternFill>
          <bgColor indexed="8"/>
        </patternFill>
      </fill>
    </dxf>
    <dxf>
      <fill>
        <patternFill patternType="solid">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5" tint="0.59996337778862885"/>
        </patternFill>
      </fill>
    </dxf>
    <dxf>
      <font>
        <condense val="0"/>
        <extend val="0"/>
        <color indexed="8"/>
      </font>
      <fill>
        <patternFill>
          <bgColor indexed="8"/>
        </patternFill>
      </fill>
    </dxf>
    <dxf>
      <fill>
        <patternFill patternType="solid">
          <bgColor theme="6" tint="0.59996337778862885"/>
        </patternFill>
      </fill>
    </dxf>
    <dxf>
      <fill>
        <patternFill>
          <bgColor theme="6" tint="0.59996337778862885"/>
        </patternFill>
      </fill>
    </dxf>
    <dxf>
      <fill>
        <patternFill>
          <bgColor theme="5" tint="0.59996337778862885"/>
        </patternFill>
      </fill>
    </dxf>
    <dxf>
      <font>
        <condense val="0"/>
        <extend val="0"/>
        <color indexed="8"/>
      </font>
      <fill>
        <patternFill>
          <bgColor indexed="8"/>
        </patternFill>
      </fill>
    </dxf>
    <dxf>
      <fill>
        <patternFill patternType="solid">
          <bgColor theme="6" tint="0.59996337778862885"/>
        </patternFill>
      </fill>
    </dxf>
    <dxf>
      <fill>
        <patternFill>
          <bgColor theme="6" tint="0.59996337778862885"/>
        </patternFill>
      </fill>
    </dxf>
    <dxf>
      <fill>
        <patternFill>
          <bgColor theme="5" tint="0.59996337778862885"/>
        </patternFill>
      </fill>
    </dxf>
    <dxf>
      <font>
        <condense val="0"/>
        <extend val="0"/>
        <color indexed="8"/>
      </font>
      <fill>
        <patternFill>
          <bgColor indexed="8"/>
        </patternFill>
      </fill>
    </dxf>
    <dxf>
      <fill>
        <patternFill patternType="solid">
          <bgColor theme="6" tint="0.59996337778862885"/>
        </patternFill>
      </fill>
    </dxf>
    <dxf>
      <fill>
        <patternFill>
          <bgColor theme="6" tint="0.59996337778862885"/>
        </patternFill>
      </fill>
    </dxf>
    <dxf>
      <fill>
        <patternFill>
          <bgColor theme="5" tint="0.59996337778862885"/>
        </patternFill>
      </fill>
    </dxf>
    <dxf>
      <font>
        <condense val="0"/>
        <extend val="0"/>
        <color indexed="8"/>
      </font>
      <fill>
        <patternFill>
          <bgColor indexed="8"/>
        </patternFill>
      </fill>
    </dxf>
    <dxf>
      <fill>
        <patternFill>
          <bgColor theme="5" tint="0.59996337778862885"/>
        </patternFill>
      </fill>
    </dxf>
    <dxf>
      <font>
        <condense val="0"/>
        <extend val="0"/>
        <color indexed="8"/>
      </font>
      <fill>
        <patternFill>
          <bgColor indexed="8"/>
        </patternFill>
      </fill>
    </dxf>
    <dxf>
      <fill>
        <patternFill patternType="solid">
          <bgColor theme="6" tint="0.59996337778862885"/>
        </patternFill>
      </fill>
    </dxf>
    <dxf>
      <fill>
        <patternFill patternType="solid">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5" tint="0.59996337778862885"/>
        </patternFill>
      </fill>
    </dxf>
    <dxf>
      <font>
        <condense val="0"/>
        <extend val="0"/>
        <color indexed="8"/>
      </font>
      <fill>
        <patternFill>
          <bgColor indexed="8"/>
        </patternFill>
      </fill>
    </dxf>
    <dxf>
      <fill>
        <patternFill patternType="solid">
          <bgColor theme="6" tint="0.59996337778862885"/>
        </patternFill>
      </fill>
    </dxf>
    <dxf>
      <fill>
        <patternFill>
          <bgColor theme="6" tint="0.59996337778862885"/>
        </patternFill>
      </fill>
    </dxf>
    <dxf>
      <fill>
        <patternFill>
          <bgColor theme="5" tint="0.59996337778862885"/>
        </patternFill>
      </fill>
    </dxf>
    <dxf>
      <font>
        <condense val="0"/>
        <extend val="0"/>
        <color indexed="8"/>
      </font>
      <fill>
        <patternFill>
          <bgColor theme="1"/>
        </patternFill>
      </fill>
    </dxf>
    <dxf>
      <fill>
        <patternFill patternType="solid">
          <bgColor theme="6" tint="0.59996337778862885"/>
        </patternFill>
      </fill>
    </dxf>
    <dxf>
      <fill>
        <patternFill>
          <bgColor theme="6"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3300"/>
      <rgbColor rgb="000066CC"/>
      <rgbColor rgb="00F0F0F0"/>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9191B5"/>
      <rgbColor rgb="00969696"/>
      <rgbColor rgb="00003366"/>
      <rgbColor rgb="00339966"/>
      <rgbColor rgb="00003300"/>
      <rgbColor rgb="00333300"/>
      <rgbColor rgb="00993300"/>
      <rgbColor rgb="00993366"/>
      <rgbColor rgb="00333399"/>
      <rgbColor rgb="00333333"/>
    </indexedColors>
    <mruColors>
      <color rgb="FF000000"/>
      <color rgb="FFEECAD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54"/>
  </sheetPr>
  <dimension ref="A2:P19"/>
  <sheetViews>
    <sheetView view="pageBreakPreview" topLeftCell="V1" zoomScale="60" zoomScaleNormal="100" workbookViewId="0">
      <selection sqref="A1:U1048576"/>
    </sheetView>
  </sheetViews>
  <sheetFormatPr defaultColWidth="8.54296875" defaultRowHeight="12.5" x14ac:dyDescent="0.25"/>
  <cols>
    <col min="1" max="1" width="12.453125" hidden="1" customWidth="1"/>
    <col min="2" max="2" width="0" hidden="1" customWidth="1"/>
    <col min="3" max="3" width="10.54296875" hidden="1" customWidth="1"/>
    <col min="4" max="5" width="11.453125" hidden="1" customWidth="1"/>
    <col min="6" max="6" width="0" hidden="1" customWidth="1"/>
    <col min="7" max="7" width="10.54296875" hidden="1" customWidth="1"/>
    <col min="8" max="8" width="11" hidden="1" customWidth="1"/>
    <col min="9" max="9" width="10.453125" hidden="1" customWidth="1"/>
    <col min="10" max="21" width="0" hidden="1" customWidth="1"/>
  </cols>
  <sheetData>
    <row r="2" spans="1:16" ht="13" thickBot="1" x14ac:dyDescent="0.3"/>
    <row r="3" spans="1:16" ht="13.5" thickTop="1" x14ac:dyDescent="0.3">
      <c r="A3" s="109"/>
      <c r="B3" s="110"/>
      <c r="C3" s="111">
        <v>601</v>
      </c>
      <c r="D3" s="111"/>
      <c r="E3" s="111">
        <v>602</v>
      </c>
      <c r="F3" s="111">
        <v>603</v>
      </c>
      <c r="G3" s="111">
        <v>604</v>
      </c>
      <c r="H3" s="111">
        <v>605</v>
      </c>
      <c r="I3" s="111">
        <v>606</v>
      </c>
      <c r="J3" s="111">
        <v>607</v>
      </c>
      <c r="K3" s="111">
        <v>608</v>
      </c>
      <c r="L3" s="111">
        <v>609</v>
      </c>
      <c r="M3" s="111">
        <v>610</v>
      </c>
      <c r="N3" s="111">
        <v>611</v>
      </c>
      <c r="O3" s="111">
        <v>612</v>
      </c>
      <c r="P3" s="112">
        <v>613</v>
      </c>
    </row>
    <row r="4" spans="1:16" ht="13" x14ac:dyDescent="0.3">
      <c r="A4" s="113" t="s">
        <v>2058</v>
      </c>
      <c r="B4" s="114">
        <v>144.21100000000001</v>
      </c>
      <c r="C4" s="114"/>
      <c r="D4" s="114"/>
      <c r="E4" s="114"/>
      <c r="F4" s="114"/>
      <c r="G4" s="114"/>
      <c r="H4" s="114"/>
      <c r="I4" s="114"/>
      <c r="J4" s="114"/>
      <c r="K4" s="114"/>
      <c r="L4" s="114"/>
      <c r="M4" s="114"/>
      <c r="N4" s="114"/>
      <c r="O4" s="114"/>
      <c r="P4" s="115"/>
    </row>
    <row r="5" spans="1:16" ht="13" x14ac:dyDescent="0.3">
      <c r="A5" s="113" t="s">
        <v>2059</v>
      </c>
      <c r="B5" s="114">
        <v>6</v>
      </c>
      <c r="C5" s="114">
        <v>8</v>
      </c>
      <c r="D5" s="114">
        <v>7.4</v>
      </c>
      <c r="E5" s="114">
        <v>6.8</v>
      </c>
      <c r="F5" s="114"/>
      <c r="G5" s="114">
        <v>7.4</v>
      </c>
      <c r="H5" s="114">
        <v>6.2</v>
      </c>
      <c r="I5" s="114">
        <v>6.1</v>
      </c>
      <c r="J5" s="114"/>
      <c r="K5" s="114"/>
      <c r="L5" s="114"/>
      <c r="M5" s="114"/>
      <c r="N5" s="114"/>
      <c r="O5" s="114"/>
      <c r="P5" s="115"/>
    </row>
    <row r="6" spans="1:16" ht="13" x14ac:dyDescent="0.3">
      <c r="A6" s="113" t="s">
        <v>2060</v>
      </c>
      <c r="B6" s="114">
        <v>0.15</v>
      </c>
      <c r="C6" s="114"/>
      <c r="D6" s="114"/>
      <c r="E6" s="114"/>
      <c r="F6" s="114"/>
      <c r="G6" s="114"/>
      <c r="H6" s="114"/>
      <c r="I6" s="114">
        <v>0.03</v>
      </c>
      <c r="J6" s="114"/>
      <c r="K6" s="114"/>
      <c r="L6" s="114"/>
      <c r="M6" s="114"/>
      <c r="N6" s="114"/>
      <c r="O6" s="114"/>
      <c r="P6" s="115"/>
    </row>
    <row r="7" spans="1:16" ht="13.5" thickBot="1" x14ac:dyDescent="0.35">
      <c r="A7" s="113"/>
      <c r="B7" s="114"/>
      <c r="C7" s="114"/>
      <c r="D7" s="114"/>
      <c r="E7" s="114"/>
      <c r="F7" s="114"/>
      <c r="G7" s="114"/>
      <c r="H7" s="114"/>
      <c r="I7" s="114"/>
      <c r="J7" s="114"/>
      <c r="K7" s="114"/>
      <c r="L7" s="114"/>
      <c r="M7" s="114"/>
      <c r="N7" s="114"/>
      <c r="O7" s="114"/>
      <c r="P7" s="115"/>
    </row>
    <row r="8" spans="1:16" ht="14" thickTop="1" thickBot="1" x14ac:dyDescent="0.35">
      <c r="A8" s="116" t="s">
        <v>1324</v>
      </c>
      <c r="B8" s="117"/>
      <c r="C8" s="118">
        <f>B4*C5*B6</f>
        <v>173.0532</v>
      </c>
      <c r="D8" s="118">
        <f>D5*$B$6*$B$4</f>
        <v>160.07421000000002</v>
      </c>
      <c r="E8" s="118">
        <f>E5*$B$6*$B$4</f>
        <v>147.09522000000001</v>
      </c>
      <c r="F8" s="118">
        <f t="shared" ref="F8" si="0">F5*$B$6*$B$4</f>
        <v>0</v>
      </c>
      <c r="G8" s="118">
        <f>G5*$B$6*$B$4</f>
        <v>160.07421000000002</v>
      </c>
      <c r="H8" s="118">
        <f>H5*$B$4</f>
        <v>894.10820000000012</v>
      </c>
      <c r="I8" s="118">
        <f>I5*$B$4*I6</f>
        <v>26.390612999999998</v>
      </c>
      <c r="J8" s="118"/>
      <c r="K8" s="118"/>
      <c r="L8" s="118">
        <f>B4*2</f>
        <v>288.42200000000003</v>
      </c>
      <c r="M8" s="118"/>
      <c r="N8" s="118"/>
      <c r="O8" s="118"/>
      <c r="P8" s="118"/>
    </row>
    <row r="9" spans="1:16" ht="13.5" thickTop="1" thickBot="1" x14ac:dyDescent="0.3"/>
    <row r="10" spans="1:16" ht="13.5" thickTop="1" x14ac:dyDescent="0.3">
      <c r="A10" s="109"/>
      <c r="B10" s="110"/>
      <c r="C10" s="111">
        <v>601</v>
      </c>
      <c r="D10" s="111"/>
      <c r="E10" s="111">
        <v>602</v>
      </c>
      <c r="F10" s="111">
        <v>603</v>
      </c>
      <c r="G10" s="111">
        <v>604</v>
      </c>
      <c r="H10" s="111">
        <v>605</v>
      </c>
      <c r="I10" s="111">
        <v>606</v>
      </c>
      <c r="J10" s="111">
        <v>607</v>
      </c>
      <c r="K10" s="111">
        <v>608</v>
      </c>
      <c r="L10" s="111">
        <v>609</v>
      </c>
      <c r="M10" s="111">
        <v>610</v>
      </c>
      <c r="N10" s="111">
        <v>611</v>
      </c>
      <c r="O10" s="111">
        <v>612</v>
      </c>
      <c r="P10" s="112">
        <v>613</v>
      </c>
    </row>
    <row r="11" spans="1:16" ht="13" x14ac:dyDescent="0.3">
      <c r="A11" s="113" t="s">
        <v>2058</v>
      </c>
      <c r="B11" s="114">
        <v>3875.2959999999998</v>
      </c>
      <c r="C11" s="114"/>
      <c r="D11" s="114"/>
      <c r="E11" s="114"/>
      <c r="F11" s="114"/>
      <c r="G11" s="114"/>
      <c r="H11" s="114"/>
      <c r="I11" s="114"/>
      <c r="J11" s="114"/>
      <c r="K11" s="114"/>
      <c r="L11" s="114"/>
      <c r="M11" s="114"/>
      <c r="N11" s="114"/>
      <c r="O11" s="114"/>
      <c r="P11" s="115"/>
    </row>
    <row r="12" spans="1:16" ht="13" x14ac:dyDescent="0.3">
      <c r="A12" s="113" t="s">
        <v>2059</v>
      </c>
      <c r="B12" s="114">
        <v>5.5</v>
      </c>
      <c r="C12" s="114">
        <v>7.5</v>
      </c>
      <c r="D12" s="114">
        <v>6.9</v>
      </c>
      <c r="E12" s="114">
        <v>6.3</v>
      </c>
      <c r="F12" s="114"/>
      <c r="G12" s="114">
        <v>6.9</v>
      </c>
      <c r="H12" s="114">
        <v>5.7</v>
      </c>
      <c r="I12" s="114">
        <v>5.6</v>
      </c>
      <c r="J12" s="114"/>
      <c r="K12" s="114"/>
      <c r="L12" s="114"/>
      <c r="M12" s="114"/>
      <c r="N12" s="114"/>
      <c r="O12" s="114"/>
      <c r="P12" s="115"/>
    </row>
    <row r="13" spans="1:16" ht="13" x14ac:dyDescent="0.3">
      <c r="A13" s="113" t="s">
        <v>2060</v>
      </c>
      <c r="B13" s="114">
        <v>0.15</v>
      </c>
      <c r="C13" s="114"/>
      <c r="D13" s="114"/>
      <c r="E13" s="114"/>
      <c r="F13" s="114"/>
      <c r="G13" s="114"/>
      <c r="H13" s="114"/>
      <c r="I13" s="114">
        <v>0.03</v>
      </c>
      <c r="J13" s="114"/>
      <c r="K13" s="114"/>
      <c r="L13" s="114"/>
      <c r="M13" s="114"/>
      <c r="N13" s="114"/>
      <c r="O13" s="114"/>
      <c r="P13" s="115"/>
    </row>
    <row r="14" spans="1:16" ht="13.5" thickBot="1" x14ac:dyDescent="0.35">
      <c r="A14" s="113"/>
      <c r="B14" s="114"/>
      <c r="C14" s="119"/>
      <c r="D14" s="119"/>
      <c r="E14" s="119"/>
      <c r="F14" s="119"/>
      <c r="G14" s="119"/>
      <c r="H14" s="119"/>
      <c r="I14" s="119"/>
      <c r="J14" s="119"/>
      <c r="K14" s="119"/>
      <c r="L14" s="119"/>
      <c r="M14" s="119"/>
      <c r="N14" s="119"/>
      <c r="O14" s="119"/>
      <c r="P14" s="120"/>
    </row>
    <row r="15" spans="1:16" ht="14" thickTop="1" thickBot="1" x14ac:dyDescent="0.35">
      <c r="A15" s="116" t="s">
        <v>1324</v>
      </c>
      <c r="B15" s="117"/>
      <c r="C15" s="118">
        <f>$B$11*C12*$B$13</f>
        <v>4359.7079999999996</v>
      </c>
      <c r="D15" s="118">
        <f>$B$11*D12*$B$13</f>
        <v>4010.9313599999996</v>
      </c>
      <c r="E15" s="118">
        <f>$B$11*E12*$B$13</f>
        <v>3662.15472</v>
      </c>
      <c r="F15" s="118">
        <f t="shared" ref="F15:K15" si="1">$B$11*F12*$B$13</f>
        <v>0</v>
      </c>
      <c r="G15" s="118">
        <f t="shared" si="1"/>
        <v>4010.9313599999996</v>
      </c>
      <c r="H15" s="118">
        <f>$B$11*H12</f>
        <v>22089.1872</v>
      </c>
      <c r="I15" s="118">
        <f>$B$11*I12*I13</f>
        <v>651.04972799999996</v>
      </c>
      <c r="J15" s="118">
        <f t="shared" si="1"/>
        <v>0</v>
      </c>
      <c r="K15" s="118">
        <f t="shared" si="1"/>
        <v>0</v>
      </c>
      <c r="L15" s="118">
        <f>B11*2</f>
        <v>7750.5919999999996</v>
      </c>
      <c r="M15" s="118"/>
      <c r="N15" s="118"/>
      <c r="O15" s="118"/>
      <c r="P15" s="121"/>
    </row>
    <row r="16" spans="1:16" ht="13" thickTop="1" x14ac:dyDescent="0.25"/>
    <row r="17" spans="1:16" ht="13" thickBot="1" x14ac:dyDescent="0.3"/>
    <row r="18" spans="1:16" ht="14" thickTop="1" thickBot="1" x14ac:dyDescent="0.35">
      <c r="A18" s="122" t="s">
        <v>2061</v>
      </c>
      <c r="B18" s="123"/>
      <c r="C18" s="123">
        <f>(C8+C15)*1.15</f>
        <v>5212.6753799999997</v>
      </c>
      <c r="D18" s="123">
        <f>(D8+D15)*1.15</f>
        <v>4796.656405499999</v>
      </c>
      <c r="E18" s="123">
        <f>(E8+E15)*1.05</f>
        <v>3999.7124370000001</v>
      </c>
      <c r="F18" s="123">
        <f t="shared" ref="F18:P18" si="2">F8+F15*1.15</f>
        <v>0</v>
      </c>
      <c r="G18" s="123">
        <f>(G8+G15)*1.15</f>
        <v>4796.656405499999</v>
      </c>
      <c r="H18" s="123">
        <f>(H8+H15)*1.15</f>
        <v>26430.789709999997</v>
      </c>
      <c r="I18" s="123">
        <f>(I8+I15)*1.15*2.4</f>
        <v>1869.7353411599997</v>
      </c>
      <c r="J18" s="123">
        <f t="shared" si="2"/>
        <v>0</v>
      </c>
      <c r="K18" s="123">
        <f t="shared" si="2"/>
        <v>0</v>
      </c>
      <c r="L18" s="123">
        <f t="shared" si="2"/>
        <v>9201.6027999999988</v>
      </c>
      <c r="M18" s="123">
        <f t="shared" si="2"/>
        <v>0</v>
      </c>
      <c r="N18" s="123">
        <f t="shared" si="2"/>
        <v>0</v>
      </c>
      <c r="O18" s="123">
        <f t="shared" si="2"/>
        <v>0</v>
      </c>
      <c r="P18" s="124">
        <f t="shared" si="2"/>
        <v>0</v>
      </c>
    </row>
    <row r="19" spans="1:16" ht="13" thickTop="1" x14ac:dyDescent="0.25"/>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29"/>
  <sheetViews>
    <sheetView workbookViewId="0">
      <selection activeCell="B20" sqref="B20"/>
    </sheetView>
  </sheetViews>
  <sheetFormatPr defaultColWidth="23.81640625" defaultRowHeight="12.5" x14ac:dyDescent="0.25"/>
  <cols>
    <col min="3" max="3" width="28.54296875" bestFit="1" customWidth="1"/>
    <col min="7" max="7" width="27.81640625" bestFit="1" customWidth="1"/>
    <col min="9" max="9" width="21.54296875" customWidth="1"/>
  </cols>
  <sheetData>
    <row r="1" spans="1:20" x14ac:dyDescent="0.25">
      <c r="A1" s="193"/>
      <c r="B1" s="194"/>
      <c r="C1" s="223" t="s">
        <v>2155</v>
      </c>
      <c r="D1" s="224"/>
      <c r="E1" s="224"/>
      <c r="F1" s="224"/>
      <c r="G1" s="224"/>
      <c r="H1" s="224"/>
      <c r="I1" s="224"/>
      <c r="J1" s="224"/>
      <c r="K1" s="225"/>
      <c r="L1" s="226" t="s">
        <v>2187</v>
      </c>
      <c r="M1" s="227"/>
      <c r="N1" s="227"/>
      <c r="O1" s="227"/>
      <c r="P1" s="227"/>
      <c r="Q1" s="227"/>
      <c r="R1" s="194"/>
    </row>
    <row r="2" spans="1:20" s="196" customFormat="1" ht="39.65" customHeight="1" x14ac:dyDescent="0.25">
      <c r="A2" s="195" t="s">
        <v>2062</v>
      </c>
      <c r="B2" s="195" t="s">
        <v>2063</v>
      </c>
      <c r="C2" s="195" t="s">
        <v>2152</v>
      </c>
      <c r="D2" s="195" t="s">
        <v>2151</v>
      </c>
      <c r="E2" s="195" t="s">
        <v>2167</v>
      </c>
      <c r="F2" s="195" t="s">
        <v>2153</v>
      </c>
      <c r="G2" s="195" t="s">
        <v>2170</v>
      </c>
      <c r="H2" s="195" t="s">
        <v>2162</v>
      </c>
      <c r="I2" s="195" t="s">
        <v>2157</v>
      </c>
      <c r="J2" s="195" t="s">
        <v>2158</v>
      </c>
      <c r="K2" s="195" t="s">
        <v>2154</v>
      </c>
      <c r="L2" s="195" t="s">
        <v>2160</v>
      </c>
      <c r="M2" s="195" t="s">
        <v>2167</v>
      </c>
      <c r="N2" s="195" t="s">
        <v>2168</v>
      </c>
      <c r="O2" s="195" t="s">
        <v>2170</v>
      </c>
      <c r="P2" s="195" t="s">
        <v>2156</v>
      </c>
      <c r="Q2" s="195" t="s">
        <v>2159</v>
      </c>
      <c r="R2" s="195" t="s">
        <v>2064</v>
      </c>
    </row>
    <row r="3" spans="1:20" ht="14.5" customHeight="1" x14ac:dyDescent="0.25">
      <c r="G3" s="190"/>
    </row>
    <row r="4" spans="1:20" s="127" customFormat="1" x14ac:dyDescent="0.25">
      <c r="A4"/>
      <c r="B4"/>
      <c r="C4"/>
      <c r="D4"/>
      <c r="E4"/>
      <c r="F4"/>
      <c r="G4" s="190"/>
      <c r="H4"/>
      <c r="I4"/>
      <c r="J4"/>
      <c r="K4"/>
      <c r="L4"/>
      <c r="M4"/>
      <c r="N4"/>
      <c r="O4"/>
      <c r="P4"/>
      <c r="Q4"/>
      <c r="R4"/>
    </row>
    <row r="5" spans="1:20" s="127" customFormat="1" x14ac:dyDescent="0.25">
      <c r="A5"/>
      <c r="B5"/>
      <c r="C5"/>
      <c r="D5"/>
      <c r="E5"/>
      <c r="F5"/>
      <c r="G5" s="190"/>
      <c r="H5"/>
      <c r="I5"/>
      <c r="J5"/>
      <c r="K5"/>
      <c r="L5"/>
      <c r="M5"/>
      <c r="N5"/>
      <c r="O5"/>
      <c r="P5"/>
      <c r="Q5"/>
      <c r="R5"/>
    </row>
    <row r="6" spans="1:20" s="127" customFormat="1" x14ac:dyDescent="0.25">
      <c r="A6" s="221" t="s">
        <v>2237</v>
      </c>
      <c r="B6" s="127">
        <v>352</v>
      </c>
      <c r="C6" s="127">
        <f>B6*(6+0.45+0.45)*0.755</f>
        <v>1833.7440000000001</v>
      </c>
      <c r="D6" s="127">
        <f t="shared" ref="D6:D19" si="0">B6*(6+0.5+0.5)*0.3</f>
        <v>739.19999999999993</v>
      </c>
      <c r="E6" s="127">
        <f t="shared" ref="E6:E19" si="1">B6*(6+0.3+0.3)*0.15</f>
        <v>348.47999999999996</v>
      </c>
      <c r="F6" s="127">
        <f>B6*(6+0.15+0.15)*0.15</f>
        <v>332.64000000000004</v>
      </c>
      <c r="G6" s="197">
        <f t="shared" ref="G6:G19" si="2">(F6*2200*4%)/1000</f>
        <v>29.272320000000008</v>
      </c>
      <c r="H6" s="127">
        <f t="shared" ref="H6:H13" si="3">B6*(6+0.15+0.15)*0.15</f>
        <v>332.64000000000004</v>
      </c>
      <c r="I6" s="127">
        <f t="shared" ref="I6:I19" si="4">B6</f>
        <v>352</v>
      </c>
      <c r="J6" s="127">
        <f t="shared" ref="J6:J19" si="5">I6</f>
        <v>352</v>
      </c>
      <c r="K6" s="127">
        <f t="shared" ref="K6:K19" si="6">B6*6</f>
        <v>2112</v>
      </c>
      <c r="L6" s="127">
        <f>B6*(1.8+0.15+0.15)*(0.06+0.15+0.15)</f>
        <v>266.11200000000002</v>
      </c>
      <c r="M6" s="127">
        <f t="shared" ref="M6:M19" si="7">B6*(2.1)*(0.15)</f>
        <v>110.88000000000001</v>
      </c>
      <c r="N6" s="127">
        <f t="shared" ref="N6:N19" si="8">B6*(1.95)*(0.15)</f>
        <v>102.96</v>
      </c>
      <c r="O6" s="127">
        <f t="shared" ref="O6:O19" si="9">(N6*2200*4%)/1000</f>
        <v>9.0604800000000001</v>
      </c>
      <c r="P6" s="127">
        <f t="shared" ref="P6:P19" si="10">B6*(1.8)</f>
        <v>633.6</v>
      </c>
      <c r="Q6" s="127">
        <f t="shared" ref="Q6:Q19" si="11">B6*1</f>
        <v>352</v>
      </c>
      <c r="R6" s="127">
        <f>B6*(2+2)</f>
        <v>1408</v>
      </c>
    </row>
    <row r="7" spans="1:20" s="127" customFormat="1" x14ac:dyDescent="0.25">
      <c r="A7" s="126"/>
      <c r="B7" s="126"/>
      <c r="C7" s="126"/>
      <c r="D7" s="126"/>
      <c r="E7" s="126"/>
      <c r="F7" s="126"/>
      <c r="G7" s="192"/>
      <c r="H7" s="126"/>
      <c r="I7" s="126"/>
      <c r="J7" s="126"/>
      <c r="K7" s="126"/>
      <c r="O7" s="126"/>
      <c r="R7" s="126"/>
    </row>
    <row r="8" spans="1:20" s="127" customFormat="1" x14ac:dyDescent="0.25">
      <c r="A8" s="114"/>
      <c r="B8" s="114"/>
      <c r="C8" s="114"/>
      <c r="D8" s="114"/>
      <c r="E8" s="114"/>
      <c r="F8" s="114"/>
      <c r="G8" s="191"/>
      <c r="H8" s="114"/>
      <c r="I8" s="114"/>
      <c r="J8" s="114"/>
      <c r="K8" s="114"/>
      <c r="L8"/>
      <c r="M8"/>
      <c r="N8"/>
      <c r="O8" s="114"/>
      <c r="P8"/>
      <c r="Q8"/>
      <c r="R8" s="114"/>
    </row>
    <row r="9" spans="1:20" s="127" customFormat="1" x14ac:dyDescent="0.25">
      <c r="A9" s="222" t="s">
        <v>2238</v>
      </c>
      <c r="B9" s="126">
        <v>81</v>
      </c>
      <c r="C9" s="126">
        <f t="shared" ref="C9:C19" si="12">B9*(6+0.45+0.45)*0.755</f>
        <v>421.96949999999998</v>
      </c>
      <c r="D9" s="126">
        <f t="shared" si="0"/>
        <v>170.1</v>
      </c>
      <c r="E9" s="126">
        <f t="shared" si="1"/>
        <v>80.19</v>
      </c>
      <c r="F9" s="126">
        <f t="shared" ref="F9:F19" si="13">B9*(6+0.15+0.15)*0.15</f>
        <v>76.545000000000002</v>
      </c>
      <c r="G9" s="192">
        <f t="shared" si="2"/>
        <v>6.7359600000000004</v>
      </c>
      <c r="H9" s="126">
        <f t="shared" si="3"/>
        <v>76.545000000000002</v>
      </c>
      <c r="I9" s="126">
        <f t="shared" si="4"/>
        <v>81</v>
      </c>
      <c r="J9" s="126">
        <f t="shared" si="5"/>
        <v>81</v>
      </c>
      <c r="K9" s="126">
        <f t="shared" si="6"/>
        <v>486</v>
      </c>
      <c r="L9" s="127">
        <f t="shared" ref="L9:L19" si="14">B9*(2.1)*(0.06+0.15+0.15)</f>
        <v>61.235999999999997</v>
      </c>
      <c r="M9" s="127">
        <f t="shared" si="7"/>
        <v>25.514999999999997</v>
      </c>
      <c r="N9" s="127">
        <f t="shared" si="8"/>
        <v>23.692499999999999</v>
      </c>
      <c r="O9" s="126">
        <f t="shared" si="9"/>
        <v>2.08494</v>
      </c>
      <c r="P9" s="127">
        <f t="shared" si="10"/>
        <v>145.80000000000001</v>
      </c>
      <c r="Q9" s="127">
        <f t="shared" si="11"/>
        <v>81</v>
      </c>
      <c r="R9" s="126">
        <f t="shared" ref="R9:R19" si="15">B9*(2+2)</f>
        <v>324</v>
      </c>
    </row>
    <row r="10" spans="1:20" s="127" customFormat="1" x14ac:dyDescent="0.25">
      <c r="A10" s="222" t="s">
        <v>2239</v>
      </c>
      <c r="B10" s="126">
        <v>371</v>
      </c>
      <c r="C10" s="126">
        <f t="shared" si="12"/>
        <v>1932.7245</v>
      </c>
      <c r="D10" s="126">
        <f t="shared" si="0"/>
        <v>779.1</v>
      </c>
      <c r="E10" s="126">
        <f t="shared" si="1"/>
        <v>367.28999999999996</v>
      </c>
      <c r="F10" s="126">
        <f t="shared" si="13"/>
        <v>350.59500000000003</v>
      </c>
      <c r="G10" s="192">
        <f t="shared" si="2"/>
        <v>30.852360000000004</v>
      </c>
      <c r="H10" s="126">
        <f t="shared" si="3"/>
        <v>350.59500000000003</v>
      </c>
      <c r="I10" s="126">
        <f t="shared" si="4"/>
        <v>371</v>
      </c>
      <c r="J10" s="126">
        <f t="shared" si="5"/>
        <v>371</v>
      </c>
      <c r="K10" s="126">
        <f t="shared" si="6"/>
        <v>2226</v>
      </c>
      <c r="L10" s="127">
        <f t="shared" si="14"/>
        <v>280.476</v>
      </c>
      <c r="M10" s="127">
        <f t="shared" si="7"/>
        <v>116.86499999999999</v>
      </c>
      <c r="N10" s="127">
        <f t="shared" si="8"/>
        <v>108.51749999999998</v>
      </c>
      <c r="O10" s="126">
        <f t="shared" si="9"/>
        <v>9.5495399999999986</v>
      </c>
      <c r="P10" s="127">
        <f t="shared" si="10"/>
        <v>667.80000000000007</v>
      </c>
      <c r="Q10" s="127">
        <f t="shared" si="11"/>
        <v>371</v>
      </c>
      <c r="R10" s="126">
        <f t="shared" si="15"/>
        <v>1484</v>
      </c>
    </row>
    <row r="11" spans="1:20" s="127" customFormat="1" x14ac:dyDescent="0.25">
      <c r="A11" s="114"/>
      <c r="B11" s="114"/>
      <c r="C11" s="114"/>
      <c r="D11" s="114"/>
      <c r="E11" s="114"/>
      <c r="F11" s="114"/>
      <c r="G11" s="191"/>
      <c r="H11" s="114"/>
      <c r="I11" s="114"/>
      <c r="J11" s="114"/>
      <c r="K11" s="114"/>
      <c r="L11"/>
      <c r="M11"/>
      <c r="N11"/>
      <c r="O11" s="114"/>
      <c r="P11"/>
      <c r="Q11"/>
      <c r="R11" s="114"/>
    </row>
    <row r="12" spans="1:20" s="127" customFormat="1" x14ac:dyDescent="0.25">
      <c r="A12" s="222" t="s">
        <v>2240</v>
      </c>
      <c r="B12" s="126">
        <v>391</v>
      </c>
      <c r="C12" s="126">
        <f t="shared" si="12"/>
        <v>2036.9145000000001</v>
      </c>
      <c r="D12" s="126">
        <f t="shared" si="0"/>
        <v>821.1</v>
      </c>
      <c r="E12" s="126">
        <f t="shared" si="1"/>
        <v>387.09</v>
      </c>
      <c r="F12" s="126">
        <f t="shared" si="13"/>
        <v>369.495</v>
      </c>
      <c r="G12" s="192">
        <f t="shared" si="2"/>
        <v>32.515560000000001</v>
      </c>
      <c r="H12" s="126">
        <f t="shared" si="3"/>
        <v>369.495</v>
      </c>
      <c r="I12" s="126">
        <f t="shared" si="4"/>
        <v>391</v>
      </c>
      <c r="J12" s="126">
        <f t="shared" si="5"/>
        <v>391</v>
      </c>
      <c r="K12" s="126">
        <f t="shared" si="6"/>
        <v>2346</v>
      </c>
      <c r="L12" s="127">
        <f t="shared" si="14"/>
        <v>295.596</v>
      </c>
      <c r="M12" s="127">
        <f t="shared" si="7"/>
        <v>123.16499999999999</v>
      </c>
      <c r="N12" s="127">
        <f t="shared" si="8"/>
        <v>114.36749999999999</v>
      </c>
      <c r="O12" s="126">
        <f t="shared" si="9"/>
        <v>10.064339999999998</v>
      </c>
      <c r="P12" s="127">
        <f t="shared" si="10"/>
        <v>703.80000000000007</v>
      </c>
      <c r="Q12" s="127">
        <f t="shared" si="11"/>
        <v>391</v>
      </c>
      <c r="R12" s="126">
        <f t="shared" si="15"/>
        <v>1564</v>
      </c>
    </row>
    <row r="13" spans="1:20" s="127" customFormat="1" x14ac:dyDescent="0.25">
      <c r="A13" s="222" t="s">
        <v>2241</v>
      </c>
      <c r="B13" s="126">
        <v>370</v>
      </c>
      <c r="C13" s="126">
        <f t="shared" si="12"/>
        <v>1927.5150000000001</v>
      </c>
      <c r="D13" s="126">
        <f t="shared" si="0"/>
        <v>777</v>
      </c>
      <c r="E13" s="126">
        <f t="shared" si="1"/>
        <v>366.3</v>
      </c>
      <c r="F13" s="126">
        <f t="shared" si="13"/>
        <v>349.65000000000003</v>
      </c>
      <c r="G13" s="192">
        <f t="shared" si="2"/>
        <v>30.769200000000005</v>
      </c>
      <c r="H13" s="126">
        <f t="shared" si="3"/>
        <v>349.65000000000003</v>
      </c>
      <c r="I13" s="126">
        <f t="shared" si="4"/>
        <v>370</v>
      </c>
      <c r="J13" s="126">
        <f t="shared" si="5"/>
        <v>370</v>
      </c>
      <c r="K13" s="126">
        <f t="shared" si="6"/>
        <v>2220</v>
      </c>
      <c r="L13" s="127">
        <f t="shared" si="14"/>
        <v>279.71999999999997</v>
      </c>
      <c r="M13" s="127">
        <f t="shared" si="7"/>
        <v>116.55</v>
      </c>
      <c r="N13" s="127">
        <f t="shared" si="8"/>
        <v>108.22499999999999</v>
      </c>
      <c r="O13" s="126">
        <f t="shared" si="9"/>
        <v>9.5238000000000014</v>
      </c>
      <c r="P13" s="127">
        <f t="shared" si="10"/>
        <v>666</v>
      </c>
      <c r="Q13" s="127">
        <f t="shared" si="11"/>
        <v>370</v>
      </c>
      <c r="R13" s="126">
        <f t="shared" si="15"/>
        <v>1480</v>
      </c>
    </row>
    <row r="14" spans="1:20" s="127" customFormat="1" x14ac:dyDescent="0.25">
      <c r="A14" s="114"/>
      <c r="B14" s="114"/>
      <c r="C14" s="114"/>
      <c r="D14" s="114"/>
      <c r="E14" s="114"/>
      <c r="F14" s="114"/>
      <c r="G14" s="191"/>
      <c r="H14" s="114"/>
      <c r="I14" s="114"/>
      <c r="J14" s="114"/>
      <c r="K14" s="114"/>
      <c r="L14"/>
      <c r="M14"/>
      <c r="N14"/>
      <c r="O14" s="114"/>
      <c r="P14"/>
      <c r="Q14"/>
      <c r="R14" s="114"/>
    </row>
    <row r="15" spans="1:20" s="127" customFormat="1" x14ac:dyDescent="0.25">
      <c r="A15" s="222" t="s">
        <v>2242</v>
      </c>
      <c r="B15" s="126">
        <v>666</v>
      </c>
      <c r="C15" s="126">
        <f t="shared" si="12"/>
        <v>3469.5270000000005</v>
      </c>
      <c r="D15" s="126">
        <f t="shared" si="0"/>
        <v>1398.6</v>
      </c>
      <c r="E15" s="126">
        <f t="shared" si="1"/>
        <v>659.33999999999992</v>
      </c>
      <c r="F15" s="126">
        <f t="shared" si="13"/>
        <v>629.37</v>
      </c>
      <c r="G15" s="192">
        <f t="shared" si="2"/>
        <v>55.38456</v>
      </c>
      <c r="H15" s="126">
        <f>B15*(6+0.15+0.15)*0.15</f>
        <v>629.37</v>
      </c>
      <c r="I15" s="126">
        <f t="shared" si="4"/>
        <v>666</v>
      </c>
      <c r="J15" s="126">
        <f t="shared" si="5"/>
        <v>666</v>
      </c>
      <c r="K15" s="126">
        <f t="shared" si="6"/>
        <v>3996</v>
      </c>
      <c r="L15" s="127">
        <f t="shared" si="14"/>
        <v>503.49600000000004</v>
      </c>
      <c r="M15" s="127">
        <f t="shared" si="7"/>
        <v>209.79000000000002</v>
      </c>
      <c r="N15" s="127">
        <f t="shared" si="8"/>
        <v>194.80500000000001</v>
      </c>
      <c r="O15" s="126">
        <f t="shared" si="9"/>
        <v>17.14284</v>
      </c>
      <c r="P15" s="127">
        <f t="shared" si="10"/>
        <v>1198.8</v>
      </c>
      <c r="Q15" s="127">
        <f t="shared" si="11"/>
        <v>666</v>
      </c>
      <c r="R15" s="126">
        <f t="shared" si="15"/>
        <v>2664</v>
      </c>
    </row>
    <row r="16" spans="1:20" x14ac:dyDescent="0.25">
      <c r="A16" s="222" t="s">
        <v>2243</v>
      </c>
      <c r="B16" s="126">
        <v>307</v>
      </c>
      <c r="C16" s="126">
        <f t="shared" si="12"/>
        <v>1599.3165000000001</v>
      </c>
      <c r="D16" s="126">
        <f t="shared" si="0"/>
        <v>644.69999999999993</v>
      </c>
      <c r="E16" s="126">
        <f t="shared" si="1"/>
        <v>303.92999999999995</v>
      </c>
      <c r="F16" s="126">
        <f t="shared" si="13"/>
        <v>290.11500000000001</v>
      </c>
      <c r="G16" s="192">
        <f t="shared" si="2"/>
        <v>25.53012</v>
      </c>
      <c r="H16" s="126">
        <f>B16*(6+0.15+0.15)*0.15</f>
        <v>290.11500000000001</v>
      </c>
      <c r="I16" s="126">
        <f t="shared" si="4"/>
        <v>307</v>
      </c>
      <c r="J16" s="126">
        <f t="shared" si="5"/>
        <v>307</v>
      </c>
      <c r="K16" s="126">
        <f t="shared" si="6"/>
        <v>1842</v>
      </c>
      <c r="L16" s="127">
        <f t="shared" si="14"/>
        <v>232.09200000000001</v>
      </c>
      <c r="M16" s="127">
        <f t="shared" si="7"/>
        <v>96.704999999999998</v>
      </c>
      <c r="N16" s="127">
        <f t="shared" si="8"/>
        <v>89.797499999999999</v>
      </c>
      <c r="O16" s="126">
        <f t="shared" si="9"/>
        <v>7.9021800000000004</v>
      </c>
      <c r="P16" s="127">
        <f t="shared" si="10"/>
        <v>552.6</v>
      </c>
      <c r="Q16" s="127">
        <f t="shared" si="11"/>
        <v>307</v>
      </c>
      <c r="R16" s="126">
        <f t="shared" si="15"/>
        <v>1228</v>
      </c>
      <c r="S16" s="127"/>
      <c r="T16" s="127"/>
    </row>
    <row r="17" spans="1:20" x14ac:dyDescent="0.25">
      <c r="A17" s="222" t="s">
        <v>2244</v>
      </c>
      <c r="B17" s="126">
        <v>820</v>
      </c>
      <c r="C17" s="126">
        <f t="shared" si="12"/>
        <v>4271.79</v>
      </c>
      <c r="D17" s="126">
        <f t="shared" si="0"/>
        <v>1722</v>
      </c>
      <c r="E17" s="126">
        <f t="shared" si="1"/>
        <v>811.8</v>
      </c>
      <c r="F17" s="126">
        <f t="shared" si="13"/>
        <v>774.90000000000009</v>
      </c>
      <c r="G17" s="192">
        <f t="shared" si="2"/>
        <v>68.191200000000009</v>
      </c>
      <c r="H17" s="126">
        <f>B17*(6+0.15+0.15)*0.15</f>
        <v>774.90000000000009</v>
      </c>
      <c r="I17" s="126">
        <f t="shared" si="4"/>
        <v>820</v>
      </c>
      <c r="J17" s="126">
        <f t="shared" si="5"/>
        <v>820</v>
      </c>
      <c r="K17" s="126">
        <f t="shared" si="6"/>
        <v>4920</v>
      </c>
      <c r="L17" s="126">
        <f t="shared" si="14"/>
        <v>619.91999999999996</v>
      </c>
      <c r="M17" s="126">
        <f t="shared" si="7"/>
        <v>258.3</v>
      </c>
      <c r="N17" s="126">
        <f t="shared" si="8"/>
        <v>239.85</v>
      </c>
      <c r="O17" s="126">
        <f t="shared" si="9"/>
        <v>21.1068</v>
      </c>
      <c r="P17" s="126">
        <f t="shared" si="10"/>
        <v>1476</v>
      </c>
      <c r="Q17" s="126">
        <f t="shared" si="11"/>
        <v>820</v>
      </c>
      <c r="R17" s="126">
        <f t="shared" si="15"/>
        <v>3280</v>
      </c>
      <c r="S17" s="127"/>
      <c r="T17" s="127"/>
    </row>
    <row r="18" spans="1:20" x14ac:dyDescent="0.25">
      <c r="A18" s="222" t="s">
        <v>2245</v>
      </c>
      <c r="B18" s="126">
        <v>307</v>
      </c>
      <c r="C18" s="126">
        <f t="shared" si="12"/>
        <v>1599.3165000000001</v>
      </c>
      <c r="D18" s="126">
        <f t="shared" si="0"/>
        <v>644.69999999999993</v>
      </c>
      <c r="E18" s="126">
        <f t="shared" si="1"/>
        <v>303.92999999999995</v>
      </c>
      <c r="F18" s="126">
        <f t="shared" si="13"/>
        <v>290.11500000000001</v>
      </c>
      <c r="G18" s="192">
        <f t="shared" si="2"/>
        <v>25.53012</v>
      </c>
      <c r="H18" s="126">
        <f>B18*(6+0.15+0.15)*0.15</f>
        <v>290.11500000000001</v>
      </c>
      <c r="I18" s="126">
        <f t="shared" si="4"/>
        <v>307</v>
      </c>
      <c r="J18" s="126">
        <f t="shared" si="5"/>
        <v>307</v>
      </c>
      <c r="K18" s="126">
        <f t="shared" si="6"/>
        <v>1842</v>
      </c>
      <c r="L18" s="126">
        <f t="shared" si="14"/>
        <v>232.09200000000001</v>
      </c>
      <c r="M18" s="126">
        <f t="shared" si="7"/>
        <v>96.704999999999998</v>
      </c>
      <c r="N18" s="126">
        <f t="shared" si="8"/>
        <v>89.797499999999999</v>
      </c>
      <c r="O18" s="126">
        <f t="shared" si="9"/>
        <v>7.9021800000000004</v>
      </c>
      <c r="P18" s="126">
        <f t="shared" si="10"/>
        <v>552.6</v>
      </c>
      <c r="Q18" s="126">
        <f t="shared" si="11"/>
        <v>307</v>
      </c>
      <c r="R18" s="126">
        <f t="shared" si="15"/>
        <v>1228</v>
      </c>
      <c r="S18" s="127"/>
      <c r="T18" s="127"/>
    </row>
    <row r="19" spans="1:20" x14ac:dyDescent="0.25">
      <c r="A19" s="222" t="s">
        <v>2246</v>
      </c>
      <c r="B19" s="126">
        <v>306</v>
      </c>
      <c r="C19" s="126">
        <f t="shared" si="12"/>
        <v>1594.107</v>
      </c>
      <c r="D19" s="126">
        <f t="shared" si="0"/>
        <v>642.6</v>
      </c>
      <c r="E19" s="126">
        <f t="shared" si="1"/>
        <v>302.94</v>
      </c>
      <c r="F19" s="126">
        <f t="shared" si="13"/>
        <v>289.17</v>
      </c>
      <c r="G19" s="192">
        <f t="shared" si="2"/>
        <v>25.446960000000001</v>
      </c>
      <c r="H19" s="126">
        <f>B19*(6+0.15+0.15)*0.15</f>
        <v>289.17</v>
      </c>
      <c r="I19" s="126">
        <f t="shared" si="4"/>
        <v>306</v>
      </c>
      <c r="J19" s="126">
        <f t="shared" si="5"/>
        <v>306</v>
      </c>
      <c r="K19" s="126">
        <f t="shared" si="6"/>
        <v>1836</v>
      </c>
      <c r="L19" s="126">
        <f t="shared" si="14"/>
        <v>231.33600000000001</v>
      </c>
      <c r="M19" s="126">
        <f t="shared" si="7"/>
        <v>96.39</v>
      </c>
      <c r="N19" s="126">
        <f t="shared" si="8"/>
        <v>89.504999999999981</v>
      </c>
      <c r="O19" s="126">
        <f t="shared" si="9"/>
        <v>7.8764399999999988</v>
      </c>
      <c r="P19" s="126">
        <f t="shared" si="10"/>
        <v>550.80000000000007</v>
      </c>
      <c r="Q19" s="126">
        <f t="shared" si="11"/>
        <v>306</v>
      </c>
      <c r="R19" s="126">
        <f t="shared" si="15"/>
        <v>1224</v>
      </c>
      <c r="S19" s="127"/>
      <c r="T19" s="127"/>
    </row>
    <row r="20" spans="1:20" x14ac:dyDescent="0.25">
      <c r="A20" s="126"/>
      <c r="B20" s="126"/>
      <c r="C20" s="126"/>
      <c r="D20" s="126"/>
      <c r="E20" s="126"/>
      <c r="F20" s="126"/>
      <c r="G20" s="126"/>
      <c r="H20" s="126"/>
      <c r="I20" s="126"/>
      <c r="J20" s="126"/>
      <c r="K20" s="126"/>
      <c r="L20" s="126"/>
      <c r="M20" s="126"/>
      <c r="N20" s="126"/>
      <c r="O20" s="126"/>
      <c r="P20" s="126"/>
      <c r="Q20" s="126"/>
      <c r="R20" s="126"/>
      <c r="S20" s="127"/>
      <c r="T20" s="127"/>
    </row>
    <row r="21" spans="1:20" x14ac:dyDescent="0.25">
      <c r="A21" s="126"/>
      <c r="B21" s="126"/>
      <c r="C21" s="126"/>
      <c r="D21" s="126"/>
      <c r="E21" s="126"/>
      <c r="F21" s="126"/>
      <c r="G21" s="126"/>
      <c r="H21" s="126"/>
      <c r="I21" s="126"/>
      <c r="J21" s="126"/>
      <c r="K21" s="126"/>
      <c r="L21" s="126"/>
      <c r="M21" s="126"/>
      <c r="N21" s="126"/>
      <c r="O21" s="126"/>
      <c r="P21" s="126"/>
      <c r="Q21" s="126"/>
      <c r="R21" s="126"/>
      <c r="S21" s="127"/>
      <c r="T21" s="127"/>
    </row>
    <row r="22" spans="1:20" x14ac:dyDescent="0.25">
      <c r="A22" s="126"/>
      <c r="B22" s="126"/>
      <c r="C22" s="126"/>
      <c r="D22" s="126"/>
      <c r="E22" s="126"/>
      <c r="F22" s="126"/>
      <c r="G22" s="126"/>
      <c r="H22" s="126"/>
      <c r="I22" s="126"/>
      <c r="J22" s="126"/>
      <c r="K22" s="126"/>
      <c r="L22" s="126"/>
      <c r="M22" s="126"/>
      <c r="N22" s="126"/>
      <c r="O22" s="126"/>
      <c r="P22" s="126"/>
      <c r="Q22" s="126"/>
      <c r="R22" s="126"/>
      <c r="S22" s="127"/>
      <c r="T22" s="127"/>
    </row>
    <row r="23" spans="1:20" x14ac:dyDescent="0.25">
      <c r="A23" s="126"/>
      <c r="B23" s="126"/>
      <c r="C23" s="126"/>
      <c r="D23" s="126"/>
      <c r="E23" s="126"/>
      <c r="F23" s="126"/>
      <c r="G23" s="126"/>
      <c r="H23" s="126"/>
      <c r="I23" s="126"/>
      <c r="J23" s="126"/>
      <c r="K23" s="126"/>
      <c r="L23" s="126"/>
      <c r="M23" s="126"/>
      <c r="N23" s="126"/>
      <c r="O23" s="126"/>
      <c r="P23" s="126"/>
      <c r="Q23" s="126"/>
      <c r="R23" s="126"/>
      <c r="S23" s="127"/>
      <c r="T23" s="127"/>
    </row>
    <row r="24" spans="1:20" x14ac:dyDescent="0.25">
      <c r="A24" s="126"/>
      <c r="B24" s="126"/>
      <c r="C24" s="126"/>
      <c r="D24" s="126"/>
      <c r="E24" s="126"/>
      <c r="F24" s="126"/>
      <c r="G24" s="126"/>
      <c r="H24" s="126"/>
      <c r="I24" s="126"/>
      <c r="J24" s="126"/>
      <c r="K24" s="126"/>
      <c r="L24" s="126"/>
      <c r="M24" s="126"/>
      <c r="N24" s="126"/>
      <c r="O24" s="126"/>
      <c r="P24" s="126"/>
      <c r="Q24" s="126"/>
      <c r="R24" s="126"/>
      <c r="S24" s="127"/>
      <c r="T24" s="127"/>
    </row>
    <row r="25" spans="1:20" x14ac:dyDescent="0.25">
      <c r="A25" s="126"/>
      <c r="B25" s="126"/>
      <c r="C25" s="126"/>
      <c r="D25" s="126"/>
      <c r="E25" s="126"/>
      <c r="F25" s="126"/>
      <c r="G25" s="126"/>
      <c r="H25" s="126"/>
      <c r="I25" s="126"/>
      <c r="J25" s="126"/>
      <c r="K25" s="126"/>
      <c r="L25" s="126"/>
      <c r="M25" s="126"/>
      <c r="N25" s="126"/>
      <c r="O25" s="126"/>
      <c r="P25" s="126"/>
      <c r="Q25" s="126"/>
      <c r="R25" s="126"/>
      <c r="S25" s="127"/>
      <c r="T25" s="127"/>
    </row>
    <row r="26" spans="1:20" x14ac:dyDescent="0.25">
      <c r="A26" s="126"/>
      <c r="B26" s="126"/>
      <c r="C26" s="126"/>
      <c r="D26" s="126"/>
      <c r="E26" s="126"/>
      <c r="F26" s="126"/>
      <c r="G26" s="126"/>
      <c r="H26" s="126"/>
      <c r="I26" s="126"/>
      <c r="J26" s="126"/>
      <c r="K26" s="126"/>
      <c r="L26" s="126"/>
      <c r="M26" s="126"/>
      <c r="N26" s="126"/>
      <c r="O26" s="126"/>
      <c r="P26" s="126"/>
      <c r="Q26" s="126"/>
      <c r="R26" s="126"/>
      <c r="S26" s="127"/>
      <c r="T26" s="127"/>
    </row>
    <row r="27" spans="1:20" s="199" customFormat="1" ht="13" x14ac:dyDescent="0.3">
      <c r="A27" s="198" t="s">
        <v>2065</v>
      </c>
      <c r="B27" s="198">
        <f>SUM(B3:B26)</f>
        <v>3971</v>
      </c>
      <c r="C27" s="198">
        <f t="shared" ref="C27:R27" si="16">SUM(C3:C26)*1.1</f>
        <v>22755.616950000003</v>
      </c>
      <c r="D27" s="198">
        <f t="shared" si="16"/>
        <v>9173.010000000002</v>
      </c>
      <c r="E27" s="198">
        <f t="shared" si="16"/>
        <v>4324.418999999999</v>
      </c>
      <c r="F27" s="198">
        <f t="shared" si="16"/>
        <v>4127.8545000000004</v>
      </c>
      <c r="G27" s="198">
        <f t="shared" si="16"/>
        <v>363.25119600000011</v>
      </c>
      <c r="H27" s="198">
        <f t="shared" si="16"/>
        <v>4127.8545000000004</v>
      </c>
      <c r="I27" s="198">
        <f t="shared" si="16"/>
        <v>4368.1000000000004</v>
      </c>
      <c r="J27" s="198">
        <f t="shared" si="16"/>
        <v>4368.1000000000004</v>
      </c>
      <c r="K27" s="198">
        <f t="shared" si="16"/>
        <v>26208.600000000002</v>
      </c>
      <c r="L27" s="198">
        <f t="shared" si="16"/>
        <v>3302.2836000000002</v>
      </c>
      <c r="M27" s="198">
        <f t="shared" si="16"/>
        <v>1375.9515000000001</v>
      </c>
      <c r="N27" s="198">
        <f t="shared" si="16"/>
        <v>1277.6692499999997</v>
      </c>
      <c r="O27" s="198">
        <f t="shared" si="16"/>
        <v>112.43489400000001</v>
      </c>
      <c r="P27" s="198">
        <f t="shared" si="16"/>
        <v>7862.5800000000017</v>
      </c>
      <c r="Q27" s="198">
        <f t="shared" si="16"/>
        <v>4368.1000000000004</v>
      </c>
      <c r="R27" s="198">
        <f t="shared" si="16"/>
        <v>17472.400000000001</v>
      </c>
    </row>
    <row r="29" spans="1:20" x14ac:dyDescent="0.25">
      <c r="B29" s="200"/>
    </row>
  </sheetData>
  <mergeCells count="2">
    <mergeCell ref="C1:K1"/>
    <mergeCell ref="L1:Q1"/>
  </mergeCells>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
  <sheetViews>
    <sheetView view="pageBreakPreview" zoomScale="60" zoomScaleNormal="100" workbookViewId="0">
      <selection activeCell="E2" sqref="E2"/>
    </sheetView>
  </sheetViews>
  <sheetFormatPr defaultColWidth="8.54296875" defaultRowHeight="12.5" x14ac:dyDescent="0.25"/>
  <cols>
    <col min="1" max="1" width="13.453125" customWidth="1"/>
    <col min="2" max="2" width="17.1796875" customWidth="1"/>
    <col min="3" max="3" width="17.453125" customWidth="1"/>
    <col min="4" max="4" width="18.54296875" customWidth="1"/>
    <col min="5" max="5" width="16.453125" customWidth="1"/>
  </cols>
  <sheetData>
    <row r="1" spans="1:5" ht="14.5" x14ac:dyDescent="0.25">
      <c r="A1" s="125" t="s">
        <v>2067</v>
      </c>
      <c r="B1" s="125" t="s">
        <v>2066</v>
      </c>
      <c r="C1" s="125" t="s">
        <v>2068</v>
      </c>
      <c r="D1" s="125" t="s">
        <v>2069</v>
      </c>
      <c r="E1" s="125" t="s">
        <v>2070</v>
      </c>
    </row>
    <row r="2" spans="1:5" x14ac:dyDescent="0.25">
      <c r="A2" s="114" t="s">
        <v>2071</v>
      </c>
      <c r="B2" s="114" t="s">
        <v>2072</v>
      </c>
      <c r="C2" s="114">
        <v>0</v>
      </c>
      <c r="D2" s="114">
        <v>294.06700000000001</v>
      </c>
      <c r="E2" s="114">
        <v>5045.6040000000003</v>
      </c>
    </row>
    <row r="3" spans="1:5" x14ac:dyDescent="0.25">
      <c r="A3" s="114" t="s">
        <v>2071</v>
      </c>
      <c r="B3" s="114" t="s">
        <v>2073</v>
      </c>
      <c r="C3" s="114">
        <v>0</v>
      </c>
      <c r="D3" s="114">
        <v>13.895</v>
      </c>
      <c r="E3" s="114">
        <v>238.405</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F428"/>
  <sheetViews>
    <sheetView showZeros="0" view="pageBreakPreview" topLeftCell="A90" zoomScale="120" zoomScaleNormal="100" zoomScaleSheetLayoutView="120" workbookViewId="0">
      <selection activeCell="D55" sqref="D55"/>
    </sheetView>
  </sheetViews>
  <sheetFormatPr defaultColWidth="9.1796875" defaultRowHeight="12" customHeight="1" x14ac:dyDescent="0.3"/>
  <cols>
    <col min="1" max="1" width="12.54296875" style="2" customWidth="1"/>
    <col min="2" max="2" width="31.453125" style="2" customWidth="1"/>
    <col min="3" max="3" width="10.54296875" style="2" customWidth="1"/>
    <col min="4" max="4" width="12.54296875" style="147" customWidth="1"/>
    <col min="5" max="5" width="13.54296875" style="35" customWidth="1"/>
    <col min="6" max="6" width="16.54296875" style="35" customWidth="1"/>
    <col min="7" max="16384" width="9.1796875" style="2"/>
  </cols>
  <sheetData>
    <row r="1" spans="1:6" ht="28.4" customHeight="1" thickBot="1" x14ac:dyDescent="0.35">
      <c r="A1" s="41" t="s">
        <v>1321</v>
      </c>
      <c r="B1" s="42" t="s">
        <v>1322</v>
      </c>
      <c r="C1" s="42" t="s">
        <v>1323</v>
      </c>
      <c r="D1" s="43" t="s">
        <v>1324</v>
      </c>
      <c r="E1" s="44" t="s">
        <v>1325</v>
      </c>
      <c r="F1" s="45" t="s">
        <v>1326</v>
      </c>
    </row>
    <row r="2" spans="1:6" ht="14.15" customHeight="1" x14ac:dyDescent="0.3">
      <c r="A2" s="8"/>
      <c r="B2" s="9"/>
      <c r="C2" s="10"/>
      <c r="D2" s="132"/>
      <c r="E2" s="133"/>
      <c r="F2" s="134"/>
    </row>
    <row r="3" spans="1:6" ht="14.15" customHeight="1" x14ac:dyDescent="0.3">
      <c r="A3" s="13" t="s">
        <v>1319</v>
      </c>
      <c r="B3" s="14" t="s">
        <v>1320</v>
      </c>
      <c r="C3" s="3"/>
      <c r="D3" s="135"/>
      <c r="E3" s="136"/>
      <c r="F3" s="137"/>
    </row>
    <row r="4" spans="1:6" ht="14.15" customHeight="1" x14ac:dyDescent="0.3">
      <c r="A4" s="5"/>
      <c r="B4" s="6"/>
      <c r="C4" s="3"/>
      <c r="D4" s="135"/>
      <c r="E4" s="136"/>
      <c r="F4" s="137"/>
    </row>
    <row r="5" spans="1:6" ht="14.15" customHeight="1" x14ac:dyDescent="0.3">
      <c r="A5" s="13" t="s">
        <v>1333</v>
      </c>
      <c r="B5" s="14" t="s">
        <v>1295</v>
      </c>
      <c r="C5" s="3"/>
      <c r="D5" s="135"/>
      <c r="E5" s="136"/>
      <c r="F5" s="137"/>
    </row>
    <row r="6" spans="1:6" ht="14.15" customHeight="1" x14ac:dyDescent="0.3">
      <c r="A6" s="5"/>
      <c r="B6" s="7"/>
      <c r="C6" s="3"/>
      <c r="D6" s="135"/>
      <c r="E6" s="136"/>
      <c r="F6" s="137"/>
    </row>
    <row r="7" spans="1:6" ht="14.15" customHeight="1" x14ac:dyDescent="0.3">
      <c r="A7" s="13" t="s">
        <v>1516</v>
      </c>
      <c r="B7" s="14" t="s">
        <v>1517</v>
      </c>
      <c r="C7" s="3"/>
      <c r="D7" s="135"/>
      <c r="E7" s="136"/>
      <c r="F7" s="137"/>
    </row>
    <row r="8" spans="1:6" ht="14.15" customHeight="1" x14ac:dyDescent="0.3">
      <c r="A8" s="5"/>
      <c r="B8" s="6"/>
      <c r="C8" s="3"/>
      <c r="D8" s="135"/>
      <c r="E8" s="136"/>
      <c r="F8" s="137"/>
    </row>
    <row r="9" spans="1:6" ht="14.15" customHeight="1" x14ac:dyDescent="0.3">
      <c r="A9" s="5" t="s">
        <v>1518</v>
      </c>
      <c r="B9" s="6" t="s">
        <v>1519</v>
      </c>
      <c r="C9" s="3" t="s">
        <v>1520</v>
      </c>
      <c r="D9" s="138">
        <v>1</v>
      </c>
      <c r="E9" s="139"/>
      <c r="F9" s="140" t="str">
        <f>IF(TRIM(D9)="rate only","ro",IF(OR(ISBLANK(D9),ISBLANK(E9))," ",D9*E9))</f>
        <v xml:space="preserve"> </v>
      </c>
    </row>
    <row r="10" spans="1:6" ht="14.15" customHeight="1" x14ac:dyDescent="0.3">
      <c r="A10" s="5"/>
      <c r="B10" s="6"/>
      <c r="C10" s="3"/>
      <c r="D10" s="135"/>
      <c r="E10" s="136"/>
      <c r="F10" s="137"/>
    </row>
    <row r="11" spans="1:6" ht="14.15" customHeight="1" x14ac:dyDescent="0.3">
      <c r="A11" s="5" t="s">
        <v>1521</v>
      </c>
      <c r="B11" s="6" t="s">
        <v>1522</v>
      </c>
      <c r="C11" s="3" t="s">
        <v>2074</v>
      </c>
      <c r="D11" s="138">
        <v>18</v>
      </c>
      <c r="E11" s="139"/>
      <c r="F11" s="140" t="str">
        <f>IF(TRIM(D11)="rate only","ro",IF(OR(ISBLANK(D11),ISBLANK(E11))," ",D11*E11))</f>
        <v xml:space="preserve"> </v>
      </c>
    </row>
    <row r="12" spans="1:6" ht="14.15" customHeight="1" x14ac:dyDescent="0.3">
      <c r="A12" s="5"/>
      <c r="B12" s="6"/>
      <c r="C12" s="3"/>
      <c r="D12" s="135"/>
      <c r="E12" s="136"/>
      <c r="F12" s="137"/>
    </row>
    <row r="13" spans="1:6" ht="14.15" customHeight="1" x14ac:dyDescent="0.3">
      <c r="A13" s="5"/>
      <c r="B13" s="6"/>
      <c r="C13" s="3"/>
      <c r="D13" s="135"/>
      <c r="E13" s="136"/>
      <c r="F13" s="137"/>
    </row>
    <row r="14" spans="1:6" ht="14.15" customHeight="1" x14ac:dyDescent="0.3">
      <c r="A14" s="13" t="s">
        <v>1523</v>
      </c>
      <c r="B14" s="14" t="s">
        <v>1524</v>
      </c>
      <c r="C14" s="3" t="s">
        <v>1520</v>
      </c>
      <c r="D14" s="138">
        <v>1</v>
      </c>
      <c r="E14" s="139"/>
      <c r="F14" s="140" t="str">
        <f>IF(TRIM(D14)="rate only","ro",IF(OR(ISBLANK(D14),ISBLANK(E14))," ",D14*E14))</f>
        <v xml:space="preserve"> </v>
      </c>
    </row>
    <row r="15" spans="1:6" ht="14.15" customHeight="1" x14ac:dyDescent="0.3">
      <c r="A15" s="5"/>
      <c r="B15" s="6"/>
      <c r="C15" s="3"/>
      <c r="D15" s="135"/>
      <c r="E15" s="136"/>
      <c r="F15" s="137"/>
    </row>
    <row r="16" spans="1:6" ht="14.15" customHeight="1" x14ac:dyDescent="0.3">
      <c r="A16" s="5" t="s">
        <v>2198</v>
      </c>
      <c r="B16" s="6" t="s">
        <v>2199</v>
      </c>
      <c r="C16" s="3" t="s">
        <v>1520</v>
      </c>
      <c r="D16" s="135">
        <v>1</v>
      </c>
      <c r="E16" s="136"/>
      <c r="F16" s="137">
        <f>E16*D16</f>
        <v>0</v>
      </c>
    </row>
    <row r="17" spans="1:6" ht="14.15" customHeight="1" x14ac:dyDescent="0.3">
      <c r="A17" s="97"/>
      <c r="B17" s="14"/>
      <c r="C17" s="3"/>
      <c r="D17" s="135"/>
      <c r="E17" s="150"/>
      <c r="F17" s="137"/>
    </row>
    <row r="18" spans="1:6" ht="14.15" customHeight="1" x14ac:dyDescent="0.3">
      <c r="A18" s="248" t="s">
        <v>2200</v>
      </c>
      <c r="B18" s="253" t="s">
        <v>2201</v>
      </c>
      <c r="C18" s="244" t="s">
        <v>1520</v>
      </c>
      <c r="D18" s="251">
        <v>1</v>
      </c>
      <c r="E18" s="252"/>
      <c r="F18" s="250" t="str">
        <f>IF(TRIM(D18)="rate only","ro",IF(OR(ISBLANK(D18),ISBLANK(E18))," ",D18*E18))</f>
        <v xml:space="preserve"> </v>
      </c>
    </row>
    <row r="19" spans="1:6" ht="14.15" customHeight="1" x14ac:dyDescent="0.3">
      <c r="A19" s="248"/>
      <c r="B19" s="253"/>
      <c r="C19" s="244"/>
      <c r="D19" s="251"/>
      <c r="E19" s="252"/>
      <c r="F19" s="250"/>
    </row>
    <row r="20" spans="1:6" ht="14.15" customHeight="1" x14ac:dyDescent="0.3">
      <c r="A20" s="5"/>
      <c r="B20" s="6"/>
      <c r="C20" s="3"/>
      <c r="D20" s="135"/>
      <c r="E20" s="136"/>
      <c r="F20" s="137"/>
    </row>
    <row r="21" spans="1:6" ht="14.15" customHeight="1" x14ac:dyDescent="0.3">
      <c r="A21" s="13" t="s">
        <v>1525</v>
      </c>
      <c r="B21" s="14" t="s">
        <v>1335</v>
      </c>
      <c r="C21" s="3"/>
      <c r="D21" s="135"/>
      <c r="E21" s="150"/>
      <c r="F21" s="137"/>
    </row>
    <row r="22" spans="1:6" ht="14.15" customHeight="1" x14ac:dyDescent="0.3">
      <c r="A22" s="13"/>
      <c r="B22" s="14" t="s">
        <v>1336</v>
      </c>
      <c r="C22" s="3"/>
      <c r="D22" s="135"/>
      <c r="E22" s="150"/>
      <c r="F22" s="137"/>
    </row>
    <row r="23" spans="1:6" ht="14.15" customHeight="1" x14ac:dyDescent="0.3">
      <c r="A23" s="13"/>
      <c r="B23" s="14" t="s">
        <v>1337</v>
      </c>
      <c r="C23" s="3"/>
      <c r="D23" s="135"/>
      <c r="E23" s="150"/>
      <c r="F23" s="137"/>
    </row>
    <row r="24" spans="1:6" ht="14.15" customHeight="1" x14ac:dyDescent="0.3">
      <c r="A24" s="5"/>
      <c r="B24" s="6"/>
      <c r="C24" s="3"/>
      <c r="D24" s="135"/>
      <c r="E24" s="150"/>
      <c r="F24" s="137"/>
    </row>
    <row r="25" spans="1:6" ht="14.15" customHeight="1" x14ac:dyDescent="0.3">
      <c r="A25" s="5" t="s">
        <v>1526</v>
      </c>
      <c r="B25" s="6" t="s">
        <v>1338</v>
      </c>
      <c r="C25" s="3" t="s">
        <v>1520</v>
      </c>
      <c r="D25" s="138">
        <v>1</v>
      </c>
      <c r="E25" s="139"/>
      <c r="F25" s="140" t="str">
        <f>IF(TRIM(D25)="rate only","ro",IF(OR(ISBLANK(D25),ISBLANK(E25))," ",D25*E25))</f>
        <v xml:space="preserve"> </v>
      </c>
    </row>
    <row r="26" spans="1:6" ht="14.15" customHeight="1" x14ac:dyDescent="0.3">
      <c r="A26" s="5"/>
      <c r="B26" s="6"/>
      <c r="C26" s="3"/>
      <c r="D26" s="135"/>
      <c r="E26" s="150"/>
      <c r="F26" s="137"/>
    </row>
    <row r="27" spans="1:6" ht="14.15" customHeight="1" x14ac:dyDescent="0.3">
      <c r="A27" s="5" t="s">
        <v>1527</v>
      </c>
      <c r="B27" s="6" t="s">
        <v>1339</v>
      </c>
      <c r="C27" s="3" t="s">
        <v>1520</v>
      </c>
      <c r="D27" s="138">
        <v>1</v>
      </c>
      <c r="E27" s="139"/>
      <c r="F27" s="140" t="str">
        <f>IF(TRIM(D27)="rate only","ro",IF(OR(ISBLANK(D27),ISBLANK(E27))," ",D27*E27))</f>
        <v xml:space="preserve"> </v>
      </c>
    </row>
    <row r="28" spans="1:6" ht="14.15" customHeight="1" x14ac:dyDescent="0.3">
      <c r="A28" s="5"/>
      <c r="B28" s="6"/>
      <c r="C28" s="3"/>
      <c r="D28" s="135"/>
      <c r="E28" s="150"/>
      <c r="F28" s="137"/>
    </row>
    <row r="29" spans="1:6" ht="14.15" hidden="1" customHeight="1" x14ac:dyDescent="0.3">
      <c r="A29" s="5"/>
      <c r="B29" s="6"/>
      <c r="C29" s="3"/>
      <c r="D29" s="135"/>
      <c r="E29" s="150"/>
      <c r="F29" s="137"/>
    </row>
    <row r="30" spans="1:6" ht="14.15" hidden="1" customHeight="1" x14ac:dyDescent="0.3">
      <c r="A30" s="5"/>
      <c r="B30" s="6"/>
      <c r="C30" s="3"/>
      <c r="D30" s="135"/>
      <c r="E30" s="150"/>
      <c r="F30" s="137"/>
    </row>
    <row r="31" spans="1:6" ht="14.15" hidden="1" customHeight="1" x14ac:dyDescent="0.3">
      <c r="A31" s="5"/>
      <c r="B31" s="6"/>
      <c r="C31" s="3"/>
      <c r="D31" s="138"/>
      <c r="E31" s="139"/>
      <c r="F31" s="140"/>
    </row>
    <row r="32" spans="1:6" ht="14.15" hidden="1" customHeight="1" x14ac:dyDescent="0.3">
      <c r="A32" s="5"/>
      <c r="B32" s="6"/>
      <c r="C32" s="3"/>
      <c r="D32" s="135"/>
      <c r="E32" s="150"/>
      <c r="F32" s="137"/>
    </row>
    <row r="33" spans="1:6" ht="14.15" hidden="1" customHeight="1" x14ac:dyDescent="0.3">
      <c r="A33" s="5"/>
      <c r="B33" s="6"/>
      <c r="C33" s="3"/>
      <c r="D33" s="138"/>
      <c r="E33" s="139"/>
      <c r="F33" s="140"/>
    </row>
    <row r="34" spans="1:6" ht="14.15" hidden="1" customHeight="1" x14ac:dyDescent="0.3">
      <c r="A34" s="5"/>
      <c r="B34" s="6"/>
      <c r="C34" s="3"/>
      <c r="D34" s="135"/>
      <c r="E34" s="150"/>
      <c r="F34" s="137"/>
    </row>
    <row r="35" spans="1:6" ht="14.15" customHeight="1" x14ac:dyDescent="0.3">
      <c r="A35" s="5"/>
      <c r="B35" s="6"/>
      <c r="C35" s="3"/>
      <c r="D35" s="135"/>
      <c r="E35" s="150"/>
      <c r="F35" s="137"/>
    </row>
    <row r="36" spans="1:6" ht="14.15" customHeight="1" x14ac:dyDescent="0.3">
      <c r="A36" s="5" t="s">
        <v>2204</v>
      </c>
      <c r="B36" s="6" t="s">
        <v>1340</v>
      </c>
      <c r="C36" s="3" t="s">
        <v>2202</v>
      </c>
      <c r="D36" s="135">
        <v>18</v>
      </c>
      <c r="E36" s="136"/>
      <c r="F36" s="137">
        <f>E36*D36</f>
        <v>0</v>
      </c>
    </row>
    <row r="37" spans="1:6" ht="14.15" customHeight="1" x14ac:dyDescent="0.3">
      <c r="A37" s="5"/>
      <c r="B37" s="6"/>
      <c r="C37" s="3"/>
      <c r="D37" s="135"/>
      <c r="E37" s="136"/>
      <c r="F37" s="137"/>
    </row>
    <row r="38" spans="1:6" ht="14.15" customHeight="1" x14ac:dyDescent="0.3">
      <c r="A38" s="5" t="s">
        <v>2203</v>
      </c>
      <c r="B38" s="6" t="s">
        <v>2205</v>
      </c>
      <c r="C38" s="3" t="s">
        <v>2202</v>
      </c>
      <c r="D38" s="135">
        <v>18</v>
      </c>
      <c r="E38" s="136"/>
      <c r="F38" s="137">
        <f>E38*D38</f>
        <v>0</v>
      </c>
    </row>
    <row r="39" spans="1:6" ht="14.15" customHeight="1" x14ac:dyDescent="0.3">
      <c r="A39" s="5"/>
      <c r="B39" s="6"/>
      <c r="C39" s="3"/>
      <c r="D39" s="135"/>
      <c r="E39" s="136"/>
      <c r="F39" s="137"/>
    </row>
    <row r="40" spans="1:6" ht="14.15" hidden="1" customHeight="1" x14ac:dyDescent="0.3">
      <c r="A40" s="248" t="s">
        <v>1528</v>
      </c>
      <c r="B40" s="242"/>
      <c r="C40" s="244"/>
      <c r="D40" s="251"/>
      <c r="E40" s="252"/>
      <c r="F40" s="250" t="str">
        <f>IF(TRIM(D40)="rate only","ro",IF(OR(ISBLANK(D40),ISBLANK(E40))," ",D40*E40))</f>
        <v xml:space="preserve"> </v>
      </c>
    </row>
    <row r="41" spans="1:6" ht="14.15" hidden="1" customHeight="1" x14ac:dyDescent="0.3">
      <c r="A41" s="248"/>
      <c r="B41" s="242"/>
      <c r="C41" s="244"/>
      <c r="D41" s="251"/>
      <c r="E41" s="252"/>
      <c r="F41" s="250"/>
    </row>
    <row r="42" spans="1:6" ht="14.15" customHeight="1" x14ac:dyDescent="0.3">
      <c r="A42" s="5"/>
      <c r="B42" s="6"/>
      <c r="C42" s="3"/>
      <c r="D42" s="135"/>
      <c r="E42" s="150"/>
      <c r="F42" s="137"/>
    </row>
    <row r="43" spans="1:6" ht="14.15" customHeight="1" x14ac:dyDescent="0.3">
      <c r="A43" s="5" t="s">
        <v>1529</v>
      </c>
      <c r="B43" s="6" t="s">
        <v>26</v>
      </c>
      <c r="C43" s="3" t="s">
        <v>1520</v>
      </c>
      <c r="D43" s="138">
        <v>1</v>
      </c>
      <c r="E43" s="139"/>
      <c r="F43" s="140">
        <f>E43*D43</f>
        <v>0</v>
      </c>
    </row>
    <row r="44" spans="1:6" ht="14.15" customHeight="1" x14ac:dyDescent="0.3">
      <c r="A44" s="5"/>
      <c r="B44" s="6"/>
      <c r="C44" s="3"/>
      <c r="D44" s="135"/>
      <c r="E44" s="136"/>
      <c r="F44" s="137"/>
    </row>
    <row r="45" spans="1:6" ht="14.15" customHeight="1" x14ac:dyDescent="0.3">
      <c r="A45" s="5" t="s">
        <v>1530</v>
      </c>
      <c r="B45" s="6"/>
      <c r="C45" s="3"/>
      <c r="D45" s="135"/>
      <c r="E45" s="136"/>
      <c r="F45" s="137">
        <f>E45*D45</f>
        <v>0</v>
      </c>
    </row>
    <row r="46" spans="1:6" ht="14.15" customHeight="1" x14ac:dyDescent="0.3">
      <c r="A46" s="5"/>
      <c r="B46" s="6"/>
      <c r="C46" s="3"/>
      <c r="D46" s="135"/>
      <c r="E46" s="136"/>
      <c r="F46" s="137"/>
    </row>
    <row r="47" spans="1:6" ht="14.15" customHeight="1" thickBot="1" x14ac:dyDescent="0.35">
      <c r="A47" s="15"/>
      <c r="B47" s="16"/>
      <c r="C47" s="17"/>
      <c r="D47" s="141"/>
      <c r="E47" s="142"/>
      <c r="F47" s="143"/>
    </row>
    <row r="48" spans="1:6" ht="28.4" customHeight="1" thickBot="1" x14ac:dyDescent="0.35">
      <c r="A48" s="231" t="s">
        <v>1330</v>
      </c>
      <c r="B48" s="232"/>
      <c r="C48" s="232"/>
      <c r="D48" s="232"/>
      <c r="E48" s="233"/>
      <c r="F48" s="45">
        <f>SUM(F2:F47)</f>
        <v>0</v>
      </c>
    </row>
    <row r="49" spans="1:6" ht="14.15" customHeight="1" thickBot="1" x14ac:dyDescent="0.35">
      <c r="A49" s="20"/>
      <c r="B49" s="20"/>
      <c r="C49" s="20"/>
      <c r="D49" s="144"/>
      <c r="E49" s="145"/>
      <c r="F49" s="146"/>
    </row>
    <row r="50" spans="1:6" ht="28.4" customHeight="1" x14ac:dyDescent="0.3">
      <c r="A50" s="234" t="s">
        <v>1328</v>
      </c>
      <c r="B50" s="235"/>
      <c r="C50" s="235"/>
      <c r="D50" s="235"/>
      <c r="E50" s="236" t="s">
        <v>1329</v>
      </c>
      <c r="F50" s="237"/>
    </row>
    <row r="51" spans="1:6" ht="42" customHeight="1" thickBot="1" x14ac:dyDescent="0.35">
      <c r="A51" s="238"/>
      <c r="B51" s="239"/>
      <c r="C51" s="239"/>
      <c r="D51" s="239"/>
      <c r="E51" s="240"/>
      <c r="F51" s="241"/>
    </row>
    <row r="52" spans="1:6" ht="10.4" customHeight="1" thickBot="1" x14ac:dyDescent="0.35">
      <c r="A52" s="23"/>
      <c r="E52" s="148"/>
    </row>
    <row r="53" spans="1:6" ht="28.4" customHeight="1" thickBot="1" x14ac:dyDescent="0.35">
      <c r="A53" s="41" t="s">
        <v>1321</v>
      </c>
      <c r="B53" s="42" t="s">
        <v>1322</v>
      </c>
      <c r="C53" s="42" t="s">
        <v>1323</v>
      </c>
      <c r="D53" s="43" t="s">
        <v>1324</v>
      </c>
      <c r="E53" s="44" t="s">
        <v>1325</v>
      </c>
      <c r="F53" s="45" t="s">
        <v>1326</v>
      </c>
    </row>
    <row r="54" spans="1:6" ht="28.4" customHeight="1" x14ac:dyDescent="0.3">
      <c r="A54" s="228" t="s">
        <v>1331</v>
      </c>
      <c r="B54" s="229"/>
      <c r="C54" s="229"/>
      <c r="D54" s="229"/>
      <c r="E54" s="230"/>
      <c r="F54" s="151">
        <f>F48</f>
        <v>0</v>
      </c>
    </row>
    <row r="55" spans="1:6" ht="14.15" customHeight="1" x14ac:dyDescent="0.3">
      <c r="A55" s="5"/>
      <c r="B55" s="6"/>
      <c r="C55" s="3"/>
      <c r="D55" s="135"/>
      <c r="E55" s="136"/>
      <c r="F55" s="137"/>
    </row>
    <row r="56" spans="1:6" ht="14.15" customHeight="1" x14ac:dyDescent="0.3">
      <c r="A56" s="5" t="s">
        <v>1530</v>
      </c>
      <c r="B56" s="6" t="s">
        <v>27</v>
      </c>
      <c r="C56" s="3"/>
      <c r="D56" s="135"/>
      <c r="E56" s="152"/>
      <c r="F56" s="137"/>
    </row>
    <row r="57" spans="1:6" ht="14.15" customHeight="1" x14ac:dyDescent="0.3">
      <c r="A57" s="5"/>
      <c r="B57" s="6" t="s">
        <v>28</v>
      </c>
      <c r="C57" s="3" t="s">
        <v>1520</v>
      </c>
      <c r="D57" s="138">
        <v>1</v>
      </c>
      <c r="E57" s="139"/>
      <c r="F57" s="140">
        <f>E57*D57</f>
        <v>0</v>
      </c>
    </row>
    <row r="58" spans="1:6" ht="14.15" customHeight="1" x14ac:dyDescent="0.3">
      <c r="A58" s="5"/>
      <c r="B58" s="6"/>
      <c r="C58" s="3"/>
      <c r="D58" s="135"/>
      <c r="E58" s="136"/>
      <c r="F58" s="137"/>
    </row>
    <row r="59" spans="1:6" ht="14.15" customHeight="1" x14ac:dyDescent="0.3">
      <c r="A59" s="5" t="s">
        <v>1531</v>
      </c>
      <c r="B59" s="6" t="s">
        <v>29</v>
      </c>
      <c r="C59" s="3"/>
      <c r="D59" s="135"/>
      <c r="E59" s="152"/>
      <c r="F59" s="137"/>
    </row>
    <row r="60" spans="1:6" ht="14.15" customHeight="1" x14ac:dyDescent="0.3">
      <c r="A60" s="5"/>
      <c r="B60" s="6" t="s">
        <v>30</v>
      </c>
      <c r="C60" s="3" t="s">
        <v>1520</v>
      </c>
      <c r="D60" s="138">
        <v>1</v>
      </c>
      <c r="E60" s="139"/>
      <c r="F60" s="140">
        <f>E60*D60</f>
        <v>0</v>
      </c>
    </row>
    <row r="61" spans="1:6" ht="14.15" customHeight="1" x14ac:dyDescent="0.3">
      <c r="A61" s="5"/>
      <c r="B61" s="6"/>
      <c r="C61" s="3"/>
      <c r="D61" s="135"/>
      <c r="E61" s="136"/>
      <c r="F61" s="137"/>
    </row>
    <row r="62" spans="1:6" ht="14.15" hidden="1" customHeight="1" x14ac:dyDescent="0.3">
      <c r="A62" s="5"/>
      <c r="B62" s="6"/>
      <c r="C62" s="3"/>
      <c r="D62" s="135"/>
      <c r="E62" s="136"/>
      <c r="F62" s="137"/>
    </row>
    <row r="63" spans="1:6" ht="14.15" hidden="1" customHeight="1" x14ac:dyDescent="0.3">
      <c r="A63" s="5"/>
      <c r="B63" s="6"/>
      <c r="C63" s="3"/>
      <c r="D63" s="135"/>
      <c r="E63" s="136"/>
      <c r="F63" s="137"/>
    </row>
    <row r="64" spans="1:6" ht="14.15" hidden="1" customHeight="1" x14ac:dyDescent="0.3">
      <c r="A64" s="5"/>
      <c r="B64" s="38"/>
      <c r="C64" s="3"/>
      <c r="D64" s="138"/>
      <c r="E64" s="139"/>
      <c r="F64" s="140"/>
    </row>
    <row r="65" spans="1:6" ht="14.15" hidden="1" customHeight="1" x14ac:dyDescent="0.3">
      <c r="A65" s="5"/>
      <c r="B65" s="6"/>
      <c r="C65" s="3"/>
      <c r="D65" s="135"/>
      <c r="E65" s="136"/>
      <c r="F65" s="137"/>
    </row>
    <row r="66" spans="1:6" ht="14.15" hidden="1" customHeight="1" x14ac:dyDescent="0.3">
      <c r="A66" s="5"/>
      <c r="B66" s="38"/>
      <c r="C66" s="3"/>
      <c r="D66" s="138"/>
      <c r="E66" s="139"/>
      <c r="F66" s="140"/>
    </row>
    <row r="67" spans="1:6" ht="14.15" hidden="1" customHeight="1" x14ac:dyDescent="0.3">
      <c r="A67" s="5"/>
      <c r="B67" s="6"/>
      <c r="C67" s="3"/>
      <c r="D67" s="135"/>
      <c r="E67" s="136"/>
      <c r="F67" s="137"/>
    </row>
    <row r="68" spans="1:6" ht="14.15" customHeight="1" x14ac:dyDescent="0.3">
      <c r="A68" s="13" t="s">
        <v>1341</v>
      </c>
      <c r="B68" s="14" t="s">
        <v>2206</v>
      </c>
      <c r="C68" s="3"/>
      <c r="D68" s="135"/>
      <c r="E68" s="136"/>
      <c r="F68" s="137"/>
    </row>
    <row r="69" spans="1:6" ht="14.15" customHeight="1" x14ac:dyDescent="0.3">
      <c r="A69" s="5"/>
      <c r="B69" s="6"/>
      <c r="C69" s="3"/>
      <c r="D69" s="135"/>
      <c r="E69" s="136"/>
      <c r="F69" s="137"/>
    </row>
    <row r="70" spans="1:6" ht="14.15" customHeight="1" x14ac:dyDescent="0.3">
      <c r="A70" s="243" t="s">
        <v>2254</v>
      </c>
      <c r="B70" s="242" t="s">
        <v>2255</v>
      </c>
      <c r="C70" s="244" t="s">
        <v>2256</v>
      </c>
      <c r="D70" s="245">
        <v>18</v>
      </c>
      <c r="E70" s="246"/>
      <c r="F70" s="247">
        <f>E70*D70</f>
        <v>0</v>
      </c>
    </row>
    <row r="71" spans="1:6" ht="14.15" customHeight="1" x14ac:dyDescent="0.3">
      <c r="A71" s="243"/>
      <c r="B71" s="242"/>
      <c r="C71" s="244"/>
      <c r="D71" s="245"/>
      <c r="E71" s="246"/>
      <c r="F71" s="247"/>
    </row>
    <row r="72" spans="1:6" ht="14.15" customHeight="1" x14ac:dyDescent="0.3">
      <c r="A72" s="205"/>
      <c r="B72" s="201"/>
      <c r="C72" s="204"/>
      <c r="D72" s="206"/>
      <c r="E72" s="207"/>
      <c r="F72" s="208"/>
    </row>
    <row r="73" spans="1:6" ht="14.15" customHeight="1" x14ac:dyDescent="0.3">
      <c r="A73" s="13" t="s">
        <v>1341</v>
      </c>
      <c r="B73" s="14" t="s">
        <v>1246</v>
      </c>
      <c r="C73" s="3"/>
      <c r="D73" s="135"/>
      <c r="E73" s="136"/>
      <c r="F73" s="137"/>
    </row>
    <row r="74" spans="1:6" ht="14.15" customHeight="1" x14ac:dyDescent="0.3">
      <c r="A74" s="5"/>
      <c r="B74" s="6"/>
      <c r="C74" s="3"/>
      <c r="D74" s="135"/>
      <c r="E74" s="136"/>
      <c r="F74" s="137"/>
    </row>
    <row r="75" spans="1:6" ht="14.15" customHeight="1" x14ac:dyDescent="0.3">
      <c r="A75" s="5" t="s">
        <v>1342</v>
      </c>
      <c r="B75" s="6" t="s">
        <v>1343</v>
      </c>
      <c r="C75" s="3" t="s">
        <v>2256</v>
      </c>
      <c r="D75" s="138">
        <v>18</v>
      </c>
      <c r="E75" s="153"/>
      <c r="F75" s="140" t="str">
        <f>IF(TRIM(D75)="rate only","ro",IF(OR(ISBLANK(D75),ISBLANK(E75))," ",D75*E75))</f>
        <v xml:space="preserve"> </v>
      </c>
    </row>
    <row r="76" spans="1:6" ht="14.15" customHeight="1" x14ac:dyDescent="0.3">
      <c r="A76" s="5"/>
      <c r="B76" s="6"/>
      <c r="C76" s="3"/>
      <c r="D76" s="135"/>
      <c r="E76" s="136"/>
      <c r="F76" s="137"/>
    </row>
    <row r="77" spans="1:6" ht="14.15" customHeight="1" x14ac:dyDescent="0.3">
      <c r="A77" s="5" t="s">
        <v>2257</v>
      </c>
      <c r="B77" s="6" t="s">
        <v>2258</v>
      </c>
      <c r="C77" s="3"/>
      <c r="D77" s="135"/>
      <c r="E77" s="136"/>
      <c r="F77" s="137">
        <f>E77*D77</f>
        <v>0</v>
      </c>
    </row>
    <row r="78" spans="1:6" ht="14.15" customHeight="1" x14ac:dyDescent="0.3">
      <c r="A78" s="5"/>
      <c r="B78" s="6" t="s">
        <v>2259</v>
      </c>
      <c r="C78" s="3" t="s">
        <v>1268</v>
      </c>
      <c r="D78" s="209"/>
      <c r="E78" s="210"/>
      <c r="F78" s="137"/>
    </row>
    <row r="79" spans="1:6" ht="14.15" hidden="1" customHeight="1" x14ac:dyDescent="0.3">
      <c r="A79" s="248"/>
      <c r="B79" s="242"/>
      <c r="C79" s="249"/>
      <c r="D79" s="245"/>
      <c r="E79" s="246"/>
      <c r="F79" s="247">
        <f>E79*D79</f>
        <v>0</v>
      </c>
    </row>
    <row r="80" spans="1:6" ht="14.15" hidden="1" customHeight="1" x14ac:dyDescent="0.3">
      <c r="A80" s="248"/>
      <c r="B80" s="242"/>
      <c r="C80" s="249"/>
      <c r="D80" s="245"/>
      <c r="E80" s="246"/>
      <c r="F80" s="247"/>
    </row>
    <row r="81" spans="1:6" ht="14.15" customHeight="1" x14ac:dyDescent="0.3">
      <c r="A81" s="203"/>
      <c r="B81" s="201"/>
      <c r="C81" s="3"/>
      <c r="D81" s="135"/>
      <c r="E81" s="136"/>
      <c r="F81" s="137"/>
    </row>
    <row r="82" spans="1:6" ht="14.15" customHeight="1" x14ac:dyDescent="0.3">
      <c r="A82" s="13" t="s">
        <v>1188</v>
      </c>
      <c r="B82" s="14" t="s">
        <v>1189</v>
      </c>
      <c r="C82" s="3" t="s">
        <v>1378</v>
      </c>
      <c r="D82" s="138">
        <v>2</v>
      </c>
      <c r="E82" s="139"/>
      <c r="F82" s="154" t="str">
        <f>IF(TRIM(D82)="rate only","ro",IF(OR(ISBLANK(D82),ISBLANK(E82))," ",D82*E82))</f>
        <v xml:space="preserve"> </v>
      </c>
    </row>
    <row r="83" spans="1:6" ht="14.15" customHeight="1" x14ac:dyDescent="0.3">
      <c r="A83" s="13"/>
      <c r="B83" s="6" t="s">
        <v>2261</v>
      </c>
      <c r="C83" s="220"/>
      <c r="D83" s="209"/>
      <c r="E83" s="209"/>
      <c r="F83" s="209"/>
    </row>
    <row r="84" spans="1:6" ht="14.15" customHeight="1" x14ac:dyDescent="0.3">
      <c r="A84" s="13"/>
      <c r="B84" s="14"/>
      <c r="C84" s="220"/>
      <c r="D84" s="209"/>
      <c r="E84" s="209"/>
      <c r="F84" s="209"/>
    </row>
    <row r="85" spans="1:6" ht="14.15" customHeight="1" x14ac:dyDescent="0.3">
      <c r="A85" s="5" t="s">
        <v>2194</v>
      </c>
      <c r="B85" s="6" t="s">
        <v>2262</v>
      </c>
      <c r="C85" s="220"/>
      <c r="D85" s="209"/>
      <c r="E85" s="209"/>
      <c r="F85" s="209"/>
    </row>
    <row r="86" spans="1:6" ht="14.15" customHeight="1" x14ac:dyDescent="0.3">
      <c r="A86" s="13"/>
      <c r="B86" s="14"/>
      <c r="C86" s="220"/>
      <c r="D86" s="209"/>
      <c r="E86" s="209"/>
      <c r="F86" s="209"/>
    </row>
    <row r="87" spans="1:6" ht="14.15" customHeight="1" x14ac:dyDescent="0.3">
      <c r="A87" s="5" t="s">
        <v>2260</v>
      </c>
      <c r="B87" s="6" t="s">
        <v>2263</v>
      </c>
      <c r="C87" s="220" t="s">
        <v>2264</v>
      </c>
      <c r="D87" s="138">
        <v>1</v>
      </c>
      <c r="E87" s="139">
        <v>300000</v>
      </c>
      <c r="F87" s="154">
        <v>300000</v>
      </c>
    </row>
    <row r="88" spans="1:6" ht="14.15" customHeight="1" x14ac:dyDescent="0.3">
      <c r="A88" s="13"/>
      <c r="B88" s="14"/>
      <c r="C88" s="220"/>
      <c r="D88" s="209"/>
      <c r="E88" s="209"/>
      <c r="F88" s="209"/>
    </row>
    <row r="89" spans="1:6" ht="14.15" customHeight="1" x14ac:dyDescent="0.3">
      <c r="A89" s="5" t="s">
        <v>2265</v>
      </c>
      <c r="B89" s="6" t="s">
        <v>2266</v>
      </c>
      <c r="C89" s="220"/>
      <c r="D89" s="209"/>
      <c r="E89" s="209"/>
      <c r="F89" s="209"/>
    </row>
    <row r="90" spans="1:6" ht="14.15" customHeight="1" x14ac:dyDescent="0.3">
      <c r="A90" s="13"/>
      <c r="B90" s="6" t="s">
        <v>2259</v>
      </c>
      <c r="C90" s="220" t="s">
        <v>1268</v>
      </c>
      <c r="D90" s="138"/>
      <c r="E90" s="139"/>
      <c r="F90" s="154"/>
    </row>
    <row r="91" spans="1:6" ht="14.15" customHeight="1" thickBot="1" x14ac:dyDescent="0.35">
      <c r="A91" s="5"/>
      <c r="B91" s="6"/>
      <c r="C91" s="3"/>
      <c r="D91" s="135"/>
      <c r="E91" s="136"/>
      <c r="F91" s="137"/>
    </row>
    <row r="92" spans="1:6" ht="14.15" hidden="1" customHeight="1" x14ac:dyDescent="0.3">
      <c r="A92" s="248" t="s">
        <v>2194</v>
      </c>
      <c r="B92" s="242" t="s">
        <v>2208</v>
      </c>
      <c r="C92" s="244"/>
      <c r="D92" s="245"/>
      <c r="E92" s="246"/>
      <c r="F92" s="247"/>
    </row>
    <row r="93" spans="1:6" ht="14.15" hidden="1" customHeight="1" x14ac:dyDescent="0.3">
      <c r="A93" s="248"/>
      <c r="B93" s="242"/>
      <c r="C93" s="244"/>
      <c r="D93" s="245"/>
      <c r="E93" s="246"/>
      <c r="F93" s="247"/>
    </row>
    <row r="94" spans="1:6" ht="14.15" hidden="1" customHeight="1" x14ac:dyDescent="0.3">
      <c r="A94" s="203"/>
      <c r="B94" s="201"/>
      <c r="C94" s="3"/>
      <c r="D94" s="135"/>
      <c r="E94" s="136"/>
      <c r="F94" s="137"/>
    </row>
    <row r="95" spans="1:6" ht="14.15" hidden="1" customHeight="1" x14ac:dyDescent="0.3">
      <c r="A95" s="248" t="s">
        <v>2260</v>
      </c>
      <c r="B95" s="242" t="s">
        <v>2209</v>
      </c>
      <c r="C95" s="244" t="s">
        <v>1520</v>
      </c>
      <c r="D95" s="245">
        <v>1</v>
      </c>
      <c r="E95" s="246">
        <v>27939</v>
      </c>
      <c r="F95" s="247">
        <f>E95*D95</f>
        <v>27939</v>
      </c>
    </row>
    <row r="96" spans="1:6" ht="14.15" hidden="1" customHeight="1" x14ac:dyDescent="0.3">
      <c r="A96" s="248"/>
      <c r="B96" s="242"/>
      <c r="C96" s="244"/>
      <c r="D96" s="245"/>
      <c r="E96" s="246"/>
      <c r="F96" s="247"/>
    </row>
    <row r="97" spans="1:6" ht="14.15" hidden="1" customHeight="1" x14ac:dyDescent="0.3">
      <c r="A97" s="5"/>
      <c r="B97" s="6"/>
      <c r="C97" s="3"/>
      <c r="D97" s="135"/>
      <c r="E97" s="136"/>
      <c r="F97" s="137"/>
    </row>
    <row r="98" spans="1:6" ht="14.15" hidden="1" customHeight="1" x14ac:dyDescent="0.3">
      <c r="A98" s="5" t="s">
        <v>2210</v>
      </c>
      <c r="B98" s="6" t="s">
        <v>2211</v>
      </c>
      <c r="C98" s="3" t="s">
        <v>1520</v>
      </c>
      <c r="D98" s="135">
        <v>1</v>
      </c>
      <c r="E98" s="136">
        <v>13970</v>
      </c>
      <c r="F98" s="137">
        <f>IF(TRIM(D98)="rate only","ro",IF(OR(ISBLANK(D98),ISBLANK(E98))," ",D98*E98))</f>
        <v>13970</v>
      </c>
    </row>
    <row r="99" spans="1:6" ht="14.15" hidden="1" customHeight="1" x14ac:dyDescent="0.3">
      <c r="A99" s="5"/>
      <c r="B99" s="6"/>
      <c r="C99" s="3"/>
      <c r="D99" s="135"/>
      <c r="E99" s="136"/>
      <c r="F99" s="137"/>
    </row>
    <row r="100" spans="1:6" ht="14.15" hidden="1" customHeight="1" x14ac:dyDescent="0.3">
      <c r="A100" s="5" t="s">
        <v>2212</v>
      </c>
      <c r="B100" s="6" t="s">
        <v>2213</v>
      </c>
      <c r="C100" s="3" t="s">
        <v>1378</v>
      </c>
      <c r="D100" s="135">
        <v>1</v>
      </c>
      <c r="E100" s="136">
        <v>1707</v>
      </c>
      <c r="F100" s="137">
        <f>E100*D100</f>
        <v>1707</v>
      </c>
    </row>
    <row r="101" spans="1:6" ht="14.15" hidden="1" customHeight="1" x14ac:dyDescent="0.3">
      <c r="A101" s="5"/>
      <c r="B101" s="6"/>
      <c r="C101" s="3"/>
      <c r="D101" s="135"/>
      <c r="E101" s="136"/>
      <c r="F101" s="137"/>
    </row>
    <row r="102" spans="1:6" ht="14.15" hidden="1" customHeight="1" x14ac:dyDescent="0.3">
      <c r="A102" s="248" t="s">
        <v>2214</v>
      </c>
      <c r="B102" s="242" t="s">
        <v>2215</v>
      </c>
      <c r="C102" s="244" t="s">
        <v>1520</v>
      </c>
      <c r="D102" s="245">
        <v>1</v>
      </c>
      <c r="E102" s="246">
        <v>1707</v>
      </c>
      <c r="F102" s="247">
        <f>IF(TRIM(D102)="rate only","ro",IF(OR(ISBLANK(D102),ISBLANK(E102))," ",D102*E102))</f>
        <v>1707</v>
      </c>
    </row>
    <row r="103" spans="1:6" ht="14.15" hidden="1" customHeight="1" x14ac:dyDescent="0.3">
      <c r="A103" s="248"/>
      <c r="B103" s="242"/>
      <c r="C103" s="244"/>
      <c r="D103" s="245"/>
      <c r="E103" s="246"/>
      <c r="F103" s="247"/>
    </row>
    <row r="104" spans="1:6" ht="14.15" hidden="1" customHeight="1" x14ac:dyDescent="0.3">
      <c r="A104" s="5"/>
      <c r="B104" s="6"/>
      <c r="C104" s="3"/>
      <c r="D104" s="135"/>
      <c r="E104" s="136"/>
      <c r="F104" s="137"/>
    </row>
    <row r="105" spans="1:6" ht="14.15" hidden="1" customHeight="1" x14ac:dyDescent="0.3">
      <c r="A105" s="13" t="s">
        <v>2216</v>
      </c>
      <c r="B105" s="14" t="s">
        <v>2217</v>
      </c>
      <c r="C105" s="3"/>
      <c r="D105" s="135"/>
      <c r="E105" s="136"/>
      <c r="F105" s="137"/>
    </row>
    <row r="106" spans="1:6" ht="14.15" hidden="1" customHeight="1" x14ac:dyDescent="0.3">
      <c r="A106" s="5"/>
      <c r="B106" s="6"/>
      <c r="C106" s="3"/>
      <c r="D106" s="135"/>
      <c r="E106" s="136"/>
      <c r="F106" s="137"/>
    </row>
    <row r="107" spans="1:6" ht="14.15" hidden="1" customHeight="1" x14ac:dyDescent="0.3">
      <c r="A107" s="5" t="s">
        <v>2218</v>
      </c>
      <c r="B107" s="6" t="s">
        <v>2219</v>
      </c>
      <c r="C107" s="3" t="s">
        <v>1520</v>
      </c>
      <c r="D107" s="135">
        <v>1</v>
      </c>
      <c r="E107" s="136">
        <v>96695</v>
      </c>
      <c r="F107" s="137">
        <f>E107*D107</f>
        <v>96695</v>
      </c>
    </row>
    <row r="108" spans="1:6" ht="14.15" hidden="1" customHeight="1" x14ac:dyDescent="0.3">
      <c r="A108" s="5"/>
      <c r="B108" s="6"/>
      <c r="C108" s="3"/>
      <c r="D108" s="135"/>
      <c r="E108" s="136"/>
      <c r="F108" s="137"/>
    </row>
    <row r="109" spans="1:6" ht="14.15" hidden="1" customHeight="1" x14ac:dyDescent="0.3">
      <c r="A109" s="5" t="s">
        <v>2220</v>
      </c>
      <c r="B109" s="6" t="s">
        <v>2221</v>
      </c>
      <c r="C109" s="3" t="s">
        <v>2202</v>
      </c>
      <c r="D109" s="135">
        <v>30</v>
      </c>
      <c r="E109" s="136">
        <v>35000</v>
      </c>
      <c r="F109" s="137">
        <f>E109*D109</f>
        <v>1050000</v>
      </c>
    </row>
    <row r="110" spans="1:6" ht="14.15" hidden="1" customHeight="1" x14ac:dyDescent="0.3">
      <c r="A110" s="5"/>
      <c r="B110" s="6"/>
      <c r="C110" s="3"/>
      <c r="D110" s="135"/>
      <c r="E110" s="136"/>
      <c r="F110" s="137"/>
    </row>
    <row r="111" spans="1:6" ht="14.15" hidden="1" customHeight="1" x14ac:dyDescent="0.3">
      <c r="A111" s="248" t="s">
        <v>2222</v>
      </c>
      <c r="B111" s="242" t="s">
        <v>2223</v>
      </c>
      <c r="C111" s="244" t="s">
        <v>2202</v>
      </c>
      <c r="D111" s="245">
        <v>30</v>
      </c>
      <c r="E111" s="246">
        <v>20000</v>
      </c>
      <c r="F111" s="247">
        <f>E111*D111</f>
        <v>600000</v>
      </c>
    </row>
    <row r="112" spans="1:6" ht="14.15" hidden="1" customHeight="1" thickBot="1" x14ac:dyDescent="0.35">
      <c r="A112" s="255"/>
      <c r="B112" s="256"/>
      <c r="C112" s="257"/>
      <c r="D112" s="258"/>
      <c r="E112" s="259"/>
      <c r="F112" s="254"/>
    </row>
    <row r="113" spans="1:6" ht="28.4" customHeight="1" thickBot="1" x14ac:dyDescent="0.35">
      <c r="A113" s="231" t="s">
        <v>1327</v>
      </c>
      <c r="B113" s="232"/>
      <c r="C113" s="232"/>
      <c r="D113" s="232"/>
      <c r="E113" s="233"/>
      <c r="F113" s="45"/>
    </row>
    <row r="114" spans="1:6" ht="14.15" customHeight="1" thickBot="1" x14ac:dyDescent="0.35">
      <c r="A114" s="27"/>
      <c r="B114" s="27"/>
      <c r="C114" s="27"/>
      <c r="D114" s="155"/>
      <c r="E114" s="156"/>
      <c r="F114" s="157"/>
    </row>
    <row r="115" spans="1:6" ht="28.4" customHeight="1" x14ac:dyDescent="0.3">
      <c r="A115" s="234" t="s">
        <v>1328</v>
      </c>
      <c r="B115" s="235"/>
      <c r="C115" s="235"/>
      <c r="D115" s="235"/>
      <c r="E115" s="236" t="s">
        <v>1329</v>
      </c>
      <c r="F115" s="237"/>
    </row>
    <row r="116" spans="1:6" ht="42" customHeight="1" thickBot="1" x14ac:dyDescent="0.35">
      <c r="A116" s="238"/>
      <c r="B116" s="239"/>
      <c r="C116" s="239"/>
      <c r="D116" s="239"/>
      <c r="E116" s="240"/>
      <c r="F116" s="241"/>
    </row>
    <row r="117" spans="1:6" ht="10.4" customHeight="1" x14ac:dyDescent="0.3">
      <c r="A117" s="30"/>
      <c r="B117" s="31"/>
      <c r="C117" s="31"/>
      <c r="D117" s="158"/>
      <c r="E117" s="159"/>
      <c r="F117" s="160"/>
    </row>
    <row r="118" spans="1:6" ht="28.4" customHeight="1" x14ac:dyDescent="0.3"/>
    <row r="119" spans="1:6" ht="14.15" customHeight="1" x14ac:dyDescent="0.3"/>
    <row r="120" spans="1:6" ht="14.15" customHeight="1" x14ac:dyDescent="0.3"/>
    <row r="121" spans="1:6" ht="14.15" customHeight="1" x14ac:dyDescent="0.3"/>
    <row r="122" spans="1:6" ht="14.15" customHeight="1" x14ac:dyDescent="0.3"/>
    <row r="123" spans="1:6" ht="14.15" customHeight="1" x14ac:dyDescent="0.3"/>
    <row r="124" spans="1:6" ht="14.15" customHeight="1" x14ac:dyDescent="0.3"/>
    <row r="125" spans="1:6" ht="14.15" customHeight="1" x14ac:dyDescent="0.3"/>
    <row r="126" spans="1:6" ht="14.15" customHeight="1" x14ac:dyDescent="0.3"/>
    <row r="127" spans="1:6" ht="14.15" customHeight="1" x14ac:dyDescent="0.3"/>
    <row r="128" spans="1:6" ht="14.15" customHeight="1" x14ac:dyDescent="0.3"/>
    <row r="129" ht="14.15" customHeight="1" x14ac:dyDescent="0.3"/>
    <row r="130" ht="14.15" customHeight="1" x14ac:dyDescent="0.3"/>
    <row r="131" ht="14.15" customHeight="1" x14ac:dyDescent="0.3"/>
    <row r="132" ht="14.15" customHeight="1" x14ac:dyDescent="0.3"/>
    <row r="133" ht="14.15" customHeight="1" x14ac:dyDescent="0.3"/>
    <row r="134" ht="14.15" customHeight="1" x14ac:dyDescent="0.3"/>
    <row r="135" ht="14.15" customHeight="1" x14ac:dyDescent="0.3"/>
    <row r="136" ht="14.15" customHeight="1" x14ac:dyDescent="0.3"/>
    <row r="137" ht="14.15" customHeight="1" x14ac:dyDescent="0.3"/>
    <row r="138" ht="14.15" customHeight="1" x14ac:dyDescent="0.3"/>
    <row r="139" ht="14.15" customHeight="1" x14ac:dyDescent="0.3"/>
    <row r="140" ht="14.15" customHeight="1" x14ac:dyDescent="0.3"/>
    <row r="141" ht="14.15" customHeight="1" x14ac:dyDescent="0.3"/>
    <row r="142" ht="14.15" customHeight="1" x14ac:dyDescent="0.3"/>
    <row r="143" ht="14.15" customHeight="1" x14ac:dyDescent="0.3"/>
    <row r="144" ht="14.15" customHeight="1" x14ac:dyDescent="0.3"/>
    <row r="145" ht="14.15" customHeight="1" x14ac:dyDescent="0.3"/>
    <row r="146" ht="14.15" customHeight="1" x14ac:dyDescent="0.3"/>
    <row r="147" ht="14.15" customHeight="1" x14ac:dyDescent="0.3"/>
    <row r="148" ht="14.15" customHeight="1" x14ac:dyDescent="0.3"/>
    <row r="149" ht="14.15" customHeight="1" x14ac:dyDescent="0.3"/>
    <row r="150" ht="14.15" customHeight="1" x14ac:dyDescent="0.3"/>
    <row r="151" ht="14.15" customHeight="1" x14ac:dyDescent="0.3"/>
    <row r="152" ht="14.15" customHeight="1" x14ac:dyDescent="0.3"/>
    <row r="153" ht="14.15" customHeight="1" x14ac:dyDescent="0.3"/>
    <row r="154" ht="14.15" customHeight="1" x14ac:dyDescent="0.3"/>
    <row r="155" ht="14.15" customHeight="1" x14ac:dyDescent="0.3"/>
    <row r="156" ht="14.15" customHeight="1" x14ac:dyDescent="0.3"/>
    <row r="157" ht="14.15" customHeight="1" x14ac:dyDescent="0.3"/>
    <row r="158" ht="14.15" customHeight="1" x14ac:dyDescent="0.3"/>
    <row r="159" ht="14.15" customHeight="1" x14ac:dyDescent="0.3"/>
    <row r="160" ht="14.15" customHeight="1" x14ac:dyDescent="0.3"/>
    <row r="161" ht="14.15" customHeight="1" x14ac:dyDescent="0.3"/>
    <row r="162" ht="14.15" customHeight="1" x14ac:dyDescent="0.3"/>
    <row r="163" ht="14.15" customHeight="1" x14ac:dyDescent="0.3"/>
    <row r="164" ht="28.4" customHeight="1" x14ac:dyDescent="0.3"/>
    <row r="165" ht="14.15" customHeight="1" x14ac:dyDescent="0.3"/>
    <row r="166" ht="28.4" customHeight="1" x14ac:dyDescent="0.3"/>
    <row r="167" ht="42" customHeight="1" x14ac:dyDescent="0.3"/>
    <row r="168" ht="10.4" customHeight="1" x14ac:dyDescent="0.3"/>
    <row r="169" ht="28.4" customHeight="1" x14ac:dyDescent="0.3"/>
    <row r="170" ht="28.4" customHeight="1" x14ac:dyDescent="0.3"/>
    <row r="171" ht="14.15" customHeight="1" x14ac:dyDescent="0.3"/>
    <row r="172" ht="14.15" customHeight="1" x14ac:dyDescent="0.3"/>
    <row r="173" ht="14.15" customHeight="1" x14ac:dyDescent="0.3"/>
    <row r="174" ht="14.15" customHeight="1" x14ac:dyDescent="0.3"/>
    <row r="175" ht="14.15" customHeight="1" x14ac:dyDescent="0.3"/>
    <row r="176" ht="14.15" customHeight="1" x14ac:dyDescent="0.3"/>
    <row r="177" ht="14.15" customHeight="1" x14ac:dyDescent="0.3"/>
    <row r="178" ht="14.15" customHeight="1" x14ac:dyDescent="0.3"/>
    <row r="179" ht="14.15" customHeight="1" x14ac:dyDescent="0.3"/>
    <row r="180" ht="14.15" customHeight="1" x14ac:dyDescent="0.3"/>
    <row r="181" ht="14.15" customHeight="1" x14ac:dyDescent="0.3"/>
    <row r="182" ht="14.15" customHeight="1" x14ac:dyDescent="0.3"/>
    <row r="183" ht="14.15" customHeight="1" x14ac:dyDescent="0.3"/>
    <row r="184" ht="14.15" customHeight="1" x14ac:dyDescent="0.3"/>
    <row r="185" ht="14.15" customHeight="1" x14ac:dyDescent="0.3"/>
    <row r="186" ht="14.15" customHeight="1" x14ac:dyDescent="0.3"/>
    <row r="187" ht="14.15" customHeight="1" x14ac:dyDescent="0.3"/>
    <row r="188" ht="14.15" customHeight="1" x14ac:dyDescent="0.3"/>
    <row r="189" ht="14.15" customHeight="1" x14ac:dyDescent="0.3"/>
    <row r="190" ht="14.15" customHeight="1" x14ac:dyDescent="0.3"/>
    <row r="191" ht="14.15" customHeight="1" x14ac:dyDescent="0.3"/>
    <row r="192" ht="14.15" customHeight="1" x14ac:dyDescent="0.3"/>
    <row r="193" ht="14.15" customHeight="1" x14ac:dyDescent="0.3"/>
    <row r="194" ht="14.15" customHeight="1" x14ac:dyDescent="0.3"/>
    <row r="195" ht="14.15" customHeight="1" x14ac:dyDescent="0.3"/>
    <row r="196" ht="14.15" customHeight="1" x14ac:dyDescent="0.3"/>
    <row r="197" ht="14.15" customHeight="1" x14ac:dyDescent="0.3"/>
    <row r="198" ht="14.15" customHeight="1" x14ac:dyDescent="0.3"/>
    <row r="199" ht="14.15" customHeight="1" x14ac:dyDescent="0.3"/>
    <row r="200" ht="14.15" customHeight="1" x14ac:dyDescent="0.3"/>
    <row r="201" ht="14.15" customHeight="1" x14ac:dyDescent="0.3"/>
    <row r="202" ht="14.15" customHeight="1" x14ac:dyDescent="0.3"/>
    <row r="203" ht="14.15" customHeight="1" x14ac:dyDescent="0.3"/>
    <row r="204" ht="14.15" customHeight="1" x14ac:dyDescent="0.3"/>
    <row r="205" ht="14.15" customHeight="1" x14ac:dyDescent="0.3"/>
    <row r="206" ht="14.15" customHeight="1" x14ac:dyDescent="0.3"/>
    <row r="207" ht="14.15" customHeight="1" x14ac:dyDescent="0.3"/>
    <row r="208" ht="14.15" customHeight="1" x14ac:dyDescent="0.3"/>
    <row r="209" ht="14.15" customHeight="1" x14ac:dyDescent="0.3"/>
    <row r="210" ht="14.15" customHeight="1" x14ac:dyDescent="0.3"/>
    <row r="211" ht="14.15" customHeight="1" x14ac:dyDescent="0.3"/>
    <row r="212" ht="14.15" customHeight="1" x14ac:dyDescent="0.3"/>
    <row r="213" ht="14.15" customHeight="1" x14ac:dyDescent="0.3"/>
    <row r="214" ht="14.15" customHeight="1" x14ac:dyDescent="0.3"/>
    <row r="215" ht="14.15" customHeight="1" x14ac:dyDescent="0.3"/>
    <row r="216" ht="28.4" customHeight="1" x14ac:dyDescent="0.3"/>
    <row r="217" ht="14.15" customHeight="1" x14ac:dyDescent="0.3"/>
    <row r="218" ht="28.4" customHeight="1" x14ac:dyDescent="0.3"/>
    <row r="219" ht="42" customHeight="1" x14ac:dyDescent="0.3"/>
    <row r="220" ht="10.4" customHeight="1" x14ac:dyDescent="0.3"/>
    <row r="221" ht="28.4" customHeight="1" x14ac:dyDescent="0.3"/>
    <row r="222" ht="28.4" customHeight="1" x14ac:dyDescent="0.3"/>
    <row r="223" ht="14.15" customHeight="1" x14ac:dyDescent="0.3"/>
    <row r="224" ht="14.15" customHeight="1" x14ac:dyDescent="0.3"/>
    <row r="225" ht="14.15" customHeight="1" x14ac:dyDescent="0.3"/>
    <row r="226" ht="14.15" customHeight="1" x14ac:dyDescent="0.3"/>
    <row r="227" ht="14.15" customHeight="1" x14ac:dyDescent="0.3"/>
    <row r="228" ht="14.15" customHeight="1" x14ac:dyDescent="0.3"/>
    <row r="229" ht="14.15" customHeight="1" x14ac:dyDescent="0.3"/>
    <row r="230" ht="14.15" customHeight="1" x14ac:dyDescent="0.3"/>
    <row r="231" ht="14.15" customHeight="1" x14ac:dyDescent="0.3"/>
    <row r="232" ht="14.15" customHeight="1" x14ac:dyDescent="0.3"/>
    <row r="233" ht="14.15" customHeight="1" x14ac:dyDescent="0.3"/>
    <row r="234" ht="14.15" customHeight="1" x14ac:dyDescent="0.3"/>
    <row r="235" ht="14.15" customHeight="1" x14ac:dyDescent="0.3"/>
    <row r="236" ht="14.15" customHeight="1" x14ac:dyDescent="0.3"/>
    <row r="237" ht="14.15" customHeight="1" x14ac:dyDescent="0.3"/>
    <row r="238" ht="14.15" customHeight="1" x14ac:dyDescent="0.3"/>
    <row r="239" ht="14.15" customHeight="1" x14ac:dyDescent="0.3"/>
    <row r="240" ht="14.15" customHeight="1" x14ac:dyDescent="0.3"/>
    <row r="241" ht="14.15" customHeight="1" x14ac:dyDescent="0.3"/>
    <row r="242" ht="14.15" customHeight="1" x14ac:dyDescent="0.3"/>
    <row r="243" ht="14.15" customHeight="1" x14ac:dyDescent="0.3"/>
    <row r="244" ht="14.15" customHeight="1" x14ac:dyDescent="0.3"/>
    <row r="245" ht="14.15" customHeight="1" x14ac:dyDescent="0.3"/>
    <row r="246" ht="14.15" customHeight="1" x14ac:dyDescent="0.3"/>
    <row r="247" ht="14.15" customHeight="1" x14ac:dyDescent="0.3"/>
    <row r="248" ht="14.15" customHeight="1" x14ac:dyDescent="0.3"/>
    <row r="249" ht="14.15" customHeight="1" x14ac:dyDescent="0.3"/>
    <row r="250" ht="14.15" customHeight="1" x14ac:dyDescent="0.3"/>
    <row r="251" ht="14.15" customHeight="1" x14ac:dyDescent="0.3"/>
    <row r="252" ht="14.15" customHeight="1" x14ac:dyDescent="0.3"/>
    <row r="253" ht="14.15" customHeight="1" x14ac:dyDescent="0.3"/>
    <row r="254" ht="14.15" customHeight="1" x14ac:dyDescent="0.3"/>
    <row r="255" ht="14.15" customHeight="1" x14ac:dyDescent="0.3"/>
    <row r="256" ht="14.15" customHeight="1" x14ac:dyDescent="0.3"/>
    <row r="257" ht="14.15" customHeight="1" x14ac:dyDescent="0.3"/>
    <row r="258" ht="14.15" customHeight="1" x14ac:dyDescent="0.3"/>
    <row r="259" ht="14.15" customHeight="1" x14ac:dyDescent="0.3"/>
    <row r="260" ht="14.15" customHeight="1" x14ac:dyDescent="0.3"/>
    <row r="261" ht="14.15" customHeight="1" x14ac:dyDescent="0.3"/>
    <row r="262" ht="14.15" customHeight="1" x14ac:dyDescent="0.3"/>
    <row r="263" ht="14.15" customHeight="1" x14ac:dyDescent="0.3"/>
    <row r="264" ht="14.15" customHeight="1" x14ac:dyDescent="0.3"/>
    <row r="265" ht="14.15" customHeight="1" x14ac:dyDescent="0.3"/>
    <row r="266" ht="14.15" customHeight="1" x14ac:dyDescent="0.3"/>
    <row r="267" ht="14.15" customHeight="1" x14ac:dyDescent="0.3"/>
    <row r="268" ht="28.4" customHeight="1" x14ac:dyDescent="0.3"/>
    <row r="269" ht="14.15" customHeight="1" x14ac:dyDescent="0.3"/>
    <row r="270" ht="28.4" customHeight="1" x14ac:dyDescent="0.3"/>
    <row r="271" ht="42" customHeight="1" x14ac:dyDescent="0.3"/>
    <row r="272" ht="10.4" customHeight="1" x14ac:dyDescent="0.3"/>
    <row r="273" ht="28.4" customHeight="1" x14ac:dyDescent="0.3"/>
    <row r="274" ht="28.4" customHeight="1" x14ac:dyDescent="0.3"/>
    <row r="275" ht="14.15" customHeight="1" x14ac:dyDescent="0.3"/>
    <row r="276" ht="14.15" customHeight="1" x14ac:dyDescent="0.3"/>
    <row r="277" ht="14.15" customHeight="1" x14ac:dyDescent="0.3"/>
    <row r="278" ht="14.15" customHeight="1" x14ac:dyDescent="0.3"/>
    <row r="279" ht="14.15" customHeight="1" x14ac:dyDescent="0.3"/>
    <row r="280" ht="14.15" customHeight="1" x14ac:dyDescent="0.3"/>
    <row r="281" ht="14.15" customHeight="1" x14ac:dyDescent="0.3"/>
    <row r="282" ht="14.15" customHeight="1" x14ac:dyDescent="0.3"/>
    <row r="283" ht="14.15" customHeight="1" x14ac:dyDescent="0.3"/>
    <row r="284" ht="14.15" customHeight="1" x14ac:dyDescent="0.3"/>
    <row r="285" ht="14.15" customHeight="1" x14ac:dyDescent="0.3"/>
    <row r="286" ht="14.15" customHeight="1" x14ac:dyDescent="0.3"/>
    <row r="287" ht="14.15" customHeight="1" x14ac:dyDescent="0.3"/>
    <row r="288" ht="14.15" customHeight="1" x14ac:dyDescent="0.3"/>
    <row r="289" ht="14.15" customHeight="1" x14ac:dyDescent="0.3"/>
    <row r="290" ht="14.15" customHeight="1" x14ac:dyDescent="0.3"/>
    <row r="291" ht="14.15" customHeight="1" x14ac:dyDescent="0.3"/>
    <row r="292" ht="14.15" customHeight="1" x14ac:dyDescent="0.3"/>
    <row r="293" ht="14.15" customHeight="1" x14ac:dyDescent="0.3"/>
    <row r="294" ht="14.15" customHeight="1" x14ac:dyDescent="0.3"/>
    <row r="295" ht="14.15" customHeight="1" x14ac:dyDescent="0.3"/>
    <row r="296" ht="14.15" customHeight="1" x14ac:dyDescent="0.3"/>
    <row r="297" ht="14.15" customHeight="1" x14ac:dyDescent="0.3"/>
    <row r="298" ht="14.15" customHeight="1" x14ac:dyDescent="0.3"/>
    <row r="299" ht="14.15" customHeight="1" x14ac:dyDescent="0.3"/>
    <row r="300" ht="14.15" customHeight="1" x14ac:dyDescent="0.3"/>
    <row r="301" ht="14.15" customHeight="1" x14ac:dyDescent="0.3"/>
    <row r="302" ht="14.15" customHeight="1" x14ac:dyDescent="0.3"/>
    <row r="303" ht="14.15" customHeight="1" x14ac:dyDescent="0.3"/>
    <row r="304" ht="14.15" customHeight="1" x14ac:dyDescent="0.3"/>
    <row r="305" ht="14.15" customHeight="1" x14ac:dyDescent="0.3"/>
    <row r="306" ht="14.15" customHeight="1" x14ac:dyDescent="0.3"/>
    <row r="307" ht="14.15" customHeight="1" x14ac:dyDescent="0.3"/>
    <row r="308" ht="14.15" customHeight="1" x14ac:dyDescent="0.3"/>
    <row r="309" ht="14.15" customHeight="1" x14ac:dyDescent="0.3"/>
    <row r="310" ht="14.15" customHeight="1" x14ac:dyDescent="0.3"/>
    <row r="311" ht="14.15" customHeight="1" x14ac:dyDescent="0.3"/>
    <row r="312" ht="14.15" customHeight="1" x14ac:dyDescent="0.3"/>
    <row r="313" ht="14.15" customHeight="1" x14ac:dyDescent="0.3"/>
    <row r="314" ht="14.15" customHeight="1" x14ac:dyDescent="0.3"/>
    <row r="315" ht="14.15" customHeight="1" x14ac:dyDescent="0.3"/>
    <row r="316" ht="14.15" customHeight="1" x14ac:dyDescent="0.3"/>
    <row r="317" ht="14.15" customHeight="1" x14ac:dyDescent="0.3"/>
    <row r="318" ht="14.15" customHeight="1" x14ac:dyDescent="0.3"/>
    <row r="319" ht="14.15" customHeight="1" x14ac:dyDescent="0.3"/>
    <row r="320" ht="28.4" customHeight="1" x14ac:dyDescent="0.3"/>
    <row r="321" ht="14.15" customHeight="1" x14ac:dyDescent="0.3"/>
    <row r="322" ht="28.4" customHeight="1" x14ac:dyDescent="0.3"/>
    <row r="323" ht="42" customHeight="1" x14ac:dyDescent="0.3"/>
    <row r="324" ht="10.4" customHeight="1" x14ac:dyDescent="0.3"/>
    <row r="325" ht="28.4" customHeight="1" x14ac:dyDescent="0.3"/>
    <row r="326" ht="28.4" customHeight="1" x14ac:dyDescent="0.3"/>
    <row r="327" ht="14.15" customHeight="1" x14ac:dyDescent="0.3"/>
    <row r="328" ht="14.15" customHeight="1" x14ac:dyDescent="0.3"/>
    <row r="329" ht="14.15" customHeight="1" x14ac:dyDescent="0.3"/>
    <row r="330" ht="14.15" customHeight="1" x14ac:dyDescent="0.3"/>
    <row r="331" ht="14.15" customHeight="1" x14ac:dyDescent="0.3"/>
    <row r="332" ht="14.15" customHeight="1" x14ac:dyDescent="0.3"/>
    <row r="333" ht="14.15" customHeight="1" x14ac:dyDescent="0.3"/>
    <row r="334" ht="14.15" customHeight="1" x14ac:dyDescent="0.3"/>
    <row r="335" ht="14.15" customHeight="1" x14ac:dyDescent="0.3"/>
    <row r="336" ht="14.15" customHeight="1" x14ac:dyDescent="0.3"/>
    <row r="337" ht="14.15" customHeight="1" x14ac:dyDescent="0.3"/>
    <row r="338" ht="14.15" customHeight="1" x14ac:dyDescent="0.3"/>
    <row r="339" ht="14.15" customHeight="1" x14ac:dyDescent="0.3"/>
    <row r="340" ht="14.15" customHeight="1" x14ac:dyDescent="0.3"/>
    <row r="341" ht="14.15" customHeight="1" x14ac:dyDescent="0.3"/>
    <row r="342" ht="14.15" customHeight="1" x14ac:dyDescent="0.3"/>
    <row r="343" ht="14.15" customHeight="1" x14ac:dyDescent="0.3"/>
    <row r="344" ht="14.15" customHeight="1" x14ac:dyDescent="0.3"/>
    <row r="345" ht="14.15" customHeight="1" x14ac:dyDescent="0.3"/>
    <row r="346" ht="14.15" customHeight="1" x14ac:dyDescent="0.3"/>
    <row r="347" ht="14.15" customHeight="1" x14ac:dyDescent="0.3"/>
    <row r="348" ht="14.15" customHeight="1" x14ac:dyDescent="0.3"/>
    <row r="349" ht="14.15" customHeight="1" x14ac:dyDescent="0.3"/>
    <row r="350" ht="14.15" customHeight="1" x14ac:dyDescent="0.3"/>
    <row r="351" ht="14.15" customHeight="1" x14ac:dyDescent="0.3"/>
    <row r="352" ht="14.15" customHeight="1" x14ac:dyDescent="0.3"/>
    <row r="353" ht="14.15" customHeight="1" x14ac:dyDescent="0.3"/>
    <row r="354" ht="14.15" customHeight="1" x14ac:dyDescent="0.3"/>
    <row r="355" ht="14.15" customHeight="1" x14ac:dyDescent="0.3"/>
    <row r="356" ht="14.15" customHeight="1" x14ac:dyDescent="0.3"/>
    <row r="357" ht="14.15" customHeight="1" x14ac:dyDescent="0.3"/>
    <row r="358" ht="14.15" customHeight="1" x14ac:dyDescent="0.3"/>
    <row r="359" ht="14.15" customHeight="1" x14ac:dyDescent="0.3"/>
    <row r="360" ht="14.15" customHeight="1" x14ac:dyDescent="0.3"/>
    <row r="361" ht="14.15" customHeight="1" x14ac:dyDescent="0.3"/>
    <row r="362" ht="14.15" customHeight="1" x14ac:dyDescent="0.3"/>
    <row r="363" ht="14.15" customHeight="1" x14ac:dyDescent="0.3"/>
    <row r="364" ht="14.15" customHeight="1" x14ac:dyDescent="0.3"/>
    <row r="365" ht="14.15" customHeight="1" x14ac:dyDescent="0.3"/>
    <row r="366" ht="14.15" customHeight="1" x14ac:dyDescent="0.3"/>
    <row r="367" ht="14.15" customHeight="1" x14ac:dyDescent="0.3"/>
    <row r="368" ht="14.15" customHeight="1" x14ac:dyDescent="0.3"/>
    <row r="369" ht="14.15" customHeight="1" x14ac:dyDescent="0.3"/>
    <row r="370" ht="14.15" customHeight="1" x14ac:dyDescent="0.3"/>
    <row r="371" ht="14.15" customHeight="1" x14ac:dyDescent="0.3"/>
    <row r="372" ht="28.4" customHeight="1" x14ac:dyDescent="0.3"/>
    <row r="373" ht="14.15" customHeight="1" x14ac:dyDescent="0.3"/>
    <row r="374" ht="28.4" customHeight="1" x14ac:dyDescent="0.3"/>
    <row r="375" ht="42" customHeight="1" x14ac:dyDescent="0.3"/>
    <row r="376" ht="10.4" customHeight="1" x14ac:dyDescent="0.3"/>
    <row r="377" ht="28.4" customHeight="1" x14ac:dyDescent="0.3"/>
    <row r="378" ht="28.4" customHeight="1" x14ac:dyDescent="0.3"/>
    <row r="379" ht="14.15" customHeight="1" x14ac:dyDescent="0.3"/>
    <row r="380" ht="14.15" customHeight="1" x14ac:dyDescent="0.3"/>
    <row r="381" ht="14.15" customHeight="1" x14ac:dyDescent="0.3"/>
    <row r="382" ht="14.15" customHeight="1" x14ac:dyDescent="0.3"/>
    <row r="383" ht="14.15" customHeight="1" x14ac:dyDescent="0.3"/>
    <row r="384" ht="14.15" customHeight="1" x14ac:dyDescent="0.3"/>
    <row r="385" ht="14.15" customHeight="1" x14ac:dyDescent="0.3"/>
    <row r="386" ht="14.15" customHeight="1" x14ac:dyDescent="0.3"/>
    <row r="387" ht="14.15" customHeight="1" x14ac:dyDescent="0.3"/>
    <row r="388" ht="14.15" customHeight="1" x14ac:dyDescent="0.3"/>
    <row r="389" ht="14.15" customHeight="1" x14ac:dyDescent="0.3"/>
    <row r="390" ht="14.15" customHeight="1" x14ac:dyDescent="0.3"/>
    <row r="391" ht="14.15" customHeight="1" x14ac:dyDescent="0.3"/>
    <row r="392" ht="14.15" customHeight="1" x14ac:dyDescent="0.3"/>
    <row r="393" ht="14.15" customHeight="1" x14ac:dyDescent="0.3"/>
    <row r="394" ht="14.15" customHeight="1" x14ac:dyDescent="0.3"/>
    <row r="395" ht="14.15" customHeight="1" x14ac:dyDescent="0.3"/>
    <row r="396" ht="14.15" customHeight="1" x14ac:dyDescent="0.3"/>
    <row r="397" ht="14.15" customHeight="1" x14ac:dyDescent="0.3"/>
    <row r="398" ht="14.15" customHeight="1" x14ac:dyDescent="0.3"/>
    <row r="399" ht="14.15" customHeight="1" x14ac:dyDescent="0.3"/>
    <row r="400" ht="14.15" customHeight="1" x14ac:dyDescent="0.3"/>
    <row r="401" ht="14.15" customHeight="1" x14ac:dyDescent="0.3"/>
    <row r="402" ht="14.15" customHeight="1" x14ac:dyDescent="0.3"/>
    <row r="403" ht="14.15" customHeight="1" x14ac:dyDescent="0.3"/>
    <row r="404" ht="14.15" customHeight="1" x14ac:dyDescent="0.3"/>
    <row r="405" ht="14.15" customHeight="1" x14ac:dyDescent="0.3"/>
    <row r="406" ht="14.15" customHeight="1" x14ac:dyDescent="0.3"/>
    <row r="407" ht="14.15" customHeight="1" x14ac:dyDescent="0.3"/>
    <row r="408" ht="14.15" customHeight="1" x14ac:dyDescent="0.3"/>
    <row r="409" ht="14.15" customHeight="1" x14ac:dyDescent="0.3"/>
    <row r="410" ht="14.15" customHeight="1" x14ac:dyDescent="0.3"/>
    <row r="411" ht="14.15" customHeight="1" x14ac:dyDescent="0.3"/>
    <row r="412" ht="14.15" customHeight="1" x14ac:dyDescent="0.3"/>
    <row r="413" ht="14.15" customHeight="1" x14ac:dyDescent="0.3"/>
    <row r="414" ht="14.15" customHeight="1" x14ac:dyDescent="0.3"/>
    <row r="415" ht="14.15" customHeight="1" x14ac:dyDescent="0.3"/>
    <row r="416" ht="14.15" customHeight="1" x14ac:dyDescent="0.3"/>
    <row r="417" ht="14.15" customHeight="1" x14ac:dyDescent="0.3"/>
    <row r="418" ht="14.15" customHeight="1" x14ac:dyDescent="0.3"/>
    <row r="419" ht="14.15" customHeight="1" x14ac:dyDescent="0.3"/>
    <row r="420" ht="14.15" customHeight="1" x14ac:dyDescent="0.3"/>
    <row r="421" ht="14.15" customHeight="1" x14ac:dyDescent="0.3"/>
    <row r="422" ht="14.15" customHeight="1" x14ac:dyDescent="0.3"/>
    <row r="423" ht="14.15" customHeight="1" x14ac:dyDescent="0.3"/>
    <row r="424" ht="28.4" customHeight="1" x14ac:dyDescent="0.3"/>
    <row r="425" ht="14.15" customHeight="1" x14ac:dyDescent="0.3"/>
    <row r="426" ht="28.4" customHeight="1" x14ac:dyDescent="0.3"/>
    <row r="427" ht="42" customHeight="1" x14ac:dyDescent="0.3"/>
    <row r="428" ht="10.4" customHeight="1" x14ac:dyDescent="0.3"/>
  </sheetData>
  <sheetProtection selectLockedCells="1"/>
  <mergeCells count="59">
    <mergeCell ref="F111:F112"/>
    <mergeCell ref="A111:A112"/>
    <mergeCell ref="B111:B112"/>
    <mergeCell ref="C111:C112"/>
    <mergeCell ref="D111:D112"/>
    <mergeCell ref="E111:E112"/>
    <mergeCell ref="F95:F96"/>
    <mergeCell ref="B102:B103"/>
    <mergeCell ref="A102:A103"/>
    <mergeCell ref="C102:C103"/>
    <mergeCell ref="D102:D103"/>
    <mergeCell ref="E102:E103"/>
    <mergeCell ref="F102:F103"/>
    <mergeCell ref="A95:A96"/>
    <mergeCell ref="B95:B96"/>
    <mergeCell ref="C95:C96"/>
    <mergeCell ref="D95:D96"/>
    <mergeCell ref="E95:E96"/>
    <mergeCell ref="E79:E80"/>
    <mergeCell ref="F79:F80"/>
    <mergeCell ref="B92:B93"/>
    <mergeCell ref="A92:A93"/>
    <mergeCell ref="C92:C93"/>
    <mergeCell ref="D92:D93"/>
    <mergeCell ref="E92:E93"/>
    <mergeCell ref="F92:F93"/>
    <mergeCell ref="F18:F19"/>
    <mergeCell ref="B40:B41"/>
    <mergeCell ref="A40:A41"/>
    <mergeCell ref="C40:C41"/>
    <mergeCell ref="D40:D41"/>
    <mergeCell ref="E40:E41"/>
    <mergeCell ref="F40:F41"/>
    <mergeCell ref="B18:B19"/>
    <mergeCell ref="A18:A19"/>
    <mergeCell ref="C18:C19"/>
    <mergeCell ref="D18:D19"/>
    <mergeCell ref="E18:E19"/>
    <mergeCell ref="A48:E48"/>
    <mergeCell ref="A50:D50"/>
    <mergeCell ref="E50:F50"/>
    <mergeCell ref="A51:D51"/>
    <mergeCell ref="E51:F51"/>
    <mergeCell ref="A54:E54"/>
    <mergeCell ref="A113:E113"/>
    <mergeCell ref="A115:D115"/>
    <mergeCell ref="E115:F115"/>
    <mergeCell ref="A116:D116"/>
    <mergeCell ref="E116:F116"/>
    <mergeCell ref="B70:B71"/>
    <mergeCell ref="A70:A71"/>
    <mergeCell ref="C70:C71"/>
    <mergeCell ref="D70:D71"/>
    <mergeCell ref="E70:E71"/>
    <mergeCell ref="F70:F71"/>
    <mergeCell ref="B79:B80"/>
    <mergeCell ref="A79:A80"/>
    <mergeCell ref="C79:C80"/>
    <mergeCell ref="D79:D80"/>
  </mergeCells>
  <phoneticPr fontId="1" type="noConversion"/>
  <conditionalFormatting sqref="D9 D11 D14 D18 D25 D27 D31 D33 D40 D43 D57 D60 D64 D66 D75 D78 D82:D90">
    <cfRule type="cellIs" dxfId="235" priority="13" operator="greaterThan">
      <formula>0</formula>
    </cfRule>
  </conditionalFormatting>
  <conditionalFormatting sqref="E9 E11 E14 E18 E25 E27 E31 E33 E40 E43 E57 E60 E64 E66 E75 E78 E82 E90 E87">
    <cfRule type="cellIs" dxfId="234" priority="14" operator="greaterThan">
      <formula>0</formula>
    </cfRule>
  </conditionalFormatting>
  <conditionalFormatting sqref="F9 F11 F14 F18 F25 F27 F31 F33 F40 F43 F57 F60 F64 F66 F75 F78 F82 F87 F90">
    <cfRule type="cellIs" dxfId="233" priority="36" stopIfTrue="1" operator="equal">
      <formula>"ro"</formula>
    </cfRule>
    <cfRule type="cellIs" dxfId="232" priority="37" stopIfTrue="1" operator="equal">
      <formula>" "</formula>
    </cfRule>
  </conditionalFormatting>
  <conditionalFormatting sqref="E88">
    <cfRule type="cellIs" dxfId="11" priority="12" operator="greaterThan">
      <formula>0</formula>
    </cfRule>
  </conditionalFormatting>
  <conditionalFormatting sqref="E89">
    <cfRule type="cellIs" dxfId="10" priority="11" operator="greaterThan">
      <formula>0</formula>
    </cfRule>
  </conditionalFormatting>
  <conditionalFormatting sqref="E83">
    <cfRule type="cellIs" dxfId="9" priority="10" operator="greaterThan">
      <formula>0</formula>
    </cfRule>
  </conditionalFormatting>
  <conditionalFormatting sqref="E84">
    <cfRule type="cellIs" dxfId="8" priority="9" operator="greaterThan">
      <formula>0</formula>
    </cfRule>
  </conditionalFormatting>
  <conditionalFormatting sqref="E85">
    <cfRule type="cellIs" dxfId="7" priority="8" operator="greaterThan">
      <formula>0</formula>
    </cfRule>
  </conditionalFormatting>
  <conditionalFormatting sqref="E86">
    <cfRule type="cellIs" dxfId="6" priority="7" operator="greaterThan">
      <formula>0</formula>
    </cfRule>
  </conditionalFormatting>
  <conditionalFormatting sqref="F83">
    <cfRule type="cellIs" dxfId="5" priority="6" operator="greaterThan">
      <formula>0</formula>
    </cfRule>
  </conditionalFormatting>
  <conditionalFormatting sqref="F84">
    <cfRule type="cellIs" dxfId="4" priority="5" operator="greaterThan">
      <formula>0</formula>
    </cfRule>
  </conditionalFormatting>
  <conditionalFormatting sqref="F85">
    <cfRule type="cellIs" dxfId="3" priority="4" operator="greaterThan">
      <formula>0</formula>
    </cfRule>
  </conditionalFormatting>
  <conditionalFormatting sqref="F86">
    <cfRule type="cellIs" dxfId="2" priority="3" operator="greaterThan">
      <formula>0</formula>
    </cfRule>
  </conditionalFormatting>
  <conditionalFormatting sqref="F88">
    <cfRule type="cellIs" dxfId="1" priority="2" operator="greaterThan">
      <formula>0</formula>
    </cfRule>
  </conditionalFormatting>
  <conditionalFormatting sqref="F89">
    <cfRule type="cellIs" dxfId="0" priority="1" operator="greaterThan">
      <formula>0</formula>
    </cfRule>
  </conditionalFormatting>
  <printOptions horizontalCentered="1"/>
  <pageMargins left="0.78740157480314965" right="0.59055118110236227" top="0.98425196850393704" bottom="0.39370078740157483" header="0.39370078740157483" footer="0.19685039370078741"/>
  <pageSetup paperSize="9" scale="92" orientation="portrait" blackAndWhite="1" useFirstPageNumber="1" r:id="rId1"/>
  <headerFooter alignWithMargins="0">
    <oddHeader>&amp;L&amp;"-,Italic"&amp;8RTD01-2016/2017-TIDC32&amp;"-,Regular"
Part C2.2: Pricing Schedule&amp;R
&amp;"-,Regular"&amp;8Section 001: Page &amp;P of &amp;N</oddHeader>
  </headerFooter>
  <rowBreaks count="1" manualBreakCount="1">
    <brk id="51" max="5"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F470"/>
  <sheetViews>
    <sheetView showZeros="0" view="pageBreakPreview" topLeftCell="A26" zoomScale="120" zoomScaleNormal="100" zoomScaleSheetLayoutView="120" workbookViewId="0">
      <selection activeCell="G11" sqref="G11"/>
    </sheetView>
  </sheetViews>
  <sheetFormatPr defaultColWidth="9.1796875" defaultRowHeight="12" customHeight="1" x14ac:dyDescent="0.3"/>
  <cols>
    <col min="1" max="1" width="12.54296875" style="2" customWidth="1"/>
    <col min="2" max="2" width="27.453125" style="2" customWidth="1"/>
    <col min="3" max="3" width="10.54296875" style="2" customWidth="1"/>
    <col min="4" max="4" width="12.54296875" style="147" customWidth="1"/>
    <col min="5" max="5" width="13.54296875" style="35" customWidth="1"/>
    <col min="6" max="6" width="15.54296875" style="35" customWidth="1"/>
    <col min="7" max="16384" width="9.1796875" style="2"/>
  </cols>
  <sheetData>
    <row r="1" spans="1:6" ht="28.4" customHeight="1" thickBot="1" x14ac:dyDescent="0.35">
      <c r="A1" s="41" t="s">
        <v>1321</v>
      </c>
      <c r="B1" s="42" t="s">
        <v>1322</v>
      </c>
      <c r="C1" s="42" t="s">
        <v>1323</v>
      </c>
      <c r="D1" s="43" t="s">
        <v>1324</v>
      </c>
      <c r="E1" s="44" t="s">
        <v>1325</v>
      </c>
      <c r="F1" s="45" t="s">
        <v>1326</v>
      </c>
    </row>
    <row r="2" spans="1:6" ht="14.15" customHeight="1" x14ac:dyDescent="0.3">
      <c r="A2" s="8"/>
      <c r="B2" s="9"/>
      <c r="C2" s="10"/>
      <c r="D2" s="132"/>
      <c r="E2" s="133"/>
      <c r="F2" s="134"/>
    </row>
    <row r="3" spans="1:6" ht="14.15" customHeight="1" x14ac:dyDescent="0.3">
      <c r="A3" s="13" t="s">
        <v>1319</v>
      </c>
      <c r="B3" s="14" t="s">
        <v>1320</v>
      </c>
      <c r="C3" s="3"/>
      <c r="D3" s="135"/>
      <c r="E3" s="136"/>
      <c r="F3" s="137"/>
    </row>
    <row r="4" spans="1:6" ht="14.15" customHeight="1" x14ac:dyDescent="0.3">
      <c r="A4" s="13"/>
      <c r="B4" s="14"/>
      <c r="C4" s="3"/>
      <c r="D4" s="135"/>
      <c r="E4" s="136"/>
      <c r="F4" s="137"/>
    </row>
    <row r="5" spans="1:6" ht="14.15" customHeight="1" x14ac:dyDescent="0.3">
      <c r="A5" s="13" t="s">
        <v>1344</v>
      </c>
      <c r="B5" s="14" t="s">
        <v>1345</v>
      </c>
      <c r="C5" s="3"/>
      <c r="D5" s="135"/>
      <c r="E5" s="136"/>
      <c r="F5" s="137"/>
    </row>
    <row r="6" spans="1:6" ht="14.15" customHeight="1" x14ac:dyDescent="0.3">
      <c r="A6" s="5"/>
      <c r="B6" s="7"/>
      <c r="C6" s="3"/>
      <c r="D6" s="135"/>
      <c r="E6" s="136"/>
      <c r="F6" s="137"/>
    </row>
    <row r="7" spans="1:6" ht="14.15" customHeight="1" x14ac:dyDescent="0.3">
      <c r="A7" s="13" t="s">
        <v>1532</v>
      </c>
      <c r="B7" s="14" t="s">
        <v>1346</v>
      </c>
      <c r="C7" s="3"/>
      <c r="D7" s="135"/>
      <c r="E7" s="136"/>
      <c r="F7" s="137"/>
    </row>
    <row r="8" spans="1:6" ht="14.15" customHeight="1" x14ac:dyDescent="0.3">
      <c r="A8" s="5"/>
      <c r="B8" s="6"/>
      <c r="C8" s="3"/>
      <c r="D8" s="135"/>
      <c r="E8" s="136"/>
      <c r="F8" s="137"/>
    </row>
    <row r="9" spans="1:6" ht="14.15" customHeight="1" x14ac:dyDescent="0.3">
      <c r="A9" s="5" t="s">
        <v>1533</v>
      </c>
      <c r="B9" s="6" t="s">
        <v>2268</v>
      </c>
      <c r="C9" s="3" t="s">
        <v>2269</v>
      </c>
      <c r="D9" s="135">
        <v>1</v>
      </c>
      <c r="E9" s="136"/>
      <c r="F9" s="137"/>
    </row>
    <row r="10" spans="1:6" ht="14.15" customHeight="1" x14ac:dyDescent="0.3">
      <c r="A10" s="5"/>
      <c r="B10" s="6"/>
      <c r="C10" s="3"/>
      <c r="D10" s="135"/>
      <c r="E10" s="136"/>
      <c r="F10" s="137">
        <f>E10*D10</f>
        <v>0</v>
      </c>
    </row>
    <row r="11" spans="1:6" ht="14.15" customHeight="1" x14ac:dyDescent="0.3">
      <c r="A11" s="13" t="s">
        <v>2270</v>
      </c>
      <c r="B11" s="14" t="s">
        <v>2271</v>
      </c>
      <c r="C11" s="3"/>
      <c r="D11" s="135"/>
      <c r="E11" s="136"/>
      <c r="F11" s="137"/>
    </row>
    <row r="12" spans="1:6" ht="14.15" customHeight="1" x14ac:dyDescent="0.3">
      <c r="A12" s="5"/>
      <c r="B12" s="14" t="s">
        <v>2272</v>
      </c>
      <c r="C12" s="3" t="s">
        <v>2269</v>
      </c>
      <c r="D12" s="135">
        <v>1</v>
      </c>
      <c r="E12" s="136"/>
      <c r="F12" s="137">
        <f>E12*D12</f>
        <v>0</v>
      </c>
    </row>
    <row r="13" spans="1:6" ht="14.15" customHeight="1" x14ac:dyDescent="0.3">
      <c r="A13" s="13"/>
      <c r="B13" s="14"/>
      <c r="C13" s="3"/>
      <c r="D13" s="135"/>
      <c r="E13" s="211"/>
      <c r="F13" s="137"/>
    </row>
    <row r="14" spans="1:6" ht="14.15" hidden="1" customHeight="1" x14ac:dyDescent="0.3">
      <c r="A14" s="5" t="s">
        <v>2224</v>
      </c>
      <c r="B14" s="260" t="s">
        <v>2267</v>
      </c>
      <c r="C14" s="3" t="s">
        <v>1520</v>
      </c>
      <c r="D14" s="135">
        <v>1</v>
      </c>
      <c r="E14" s="136"/>
      <c r="F14" s="137">
        <f>E14*D14</f>
        <v>0</v>
      </c>
    </row>
    <row r="15" spans="1:6" ht="14.15" hidden="1" customHeight="1" x14ac:dyDescent="0.3">
      <c r="A15" s="5"/>
      <c r="B15" s="260"/>
      <c r="C15" s="3"/>
      <c r="D15" s="135"/>
      <c r="E15" s="136"/>
      <c r="F15" s="137"/>
    </row>
    <row r="16" spans="1:6" ht="14.15" customHeight="1" x14ac:dyDescent="0.3">
      <c r="A16" s="5" t="s">
        <v>2273</v>
      </c>
      <c r="B16" s="14" t="s">
        <v>2274</v>
      </c>
      <c r="C16" s="3"/>
      <c r="D16" s="135"/>
      <c r="E16" s="136"/>
      <c r="F16" s="137"/>
    </row>
    <row r="17" spans="1:6" ht="14.15" hidden="1" customHeight="1" x14ac:dyDescent="0.3">
      <c r="A17" s="262"/>
      <c r="B17" s="261"/>
      <c r="C17" s="263"/>
      <c r="D17" s="264"/>
      <c r="E17" s="265"/>
      <c r="F17" s="266"/>
    </row>
    <row r="18" spans="1:6" ht="14.15" hidden="1" customHeight="1" x14ac:dyDescent="0.3">
      <c r="A18" s="262"/>
      <c r="B18" s="261"/>
      <c r="C18" s="263"/>
      <c r="D18" s="264"/>
      <c r="E18" s="265"/>
      <c r="F18" s="266"/>
    </row>
    <row r="19" spans="1:6" ht="14.15" hidden="1" customHeight="1" x14ac:dyDescent="0.3">
      <c r="A19" s="5"/>
      <c r="B19" s="6"/>
      <c r="C19" s="3"/>
      <c r="D19" s="135"/>
      <c r="E19" s="136"/>
      <c r="F19" s="137"/>
    </row>
    <row r="20" spans="1:6" ht="14.15" hidden="1" customHeight="1" x14ac:dyDescent="0.3">
      <c r="A20" s="5"/>
      <c r="B20" s="6"/>
      <c r="C20" s="3"/>
      <c r="D20" s="135"/>
      <c r="E20" s="136"/>
      <c r="F20" s="137">
        <f>E20*D20</f>
        <v>0</v>
      </c>
    </row>
    <row r="21" spans="1:6" ht="14.15" hidden="1" customHeight="1" x14ac:dyDescent="0.3">
      <c r="A21" s="13"/>
      <c r="B21" s="14"/>
      <c r="C21" s="3"/>
      <c r="D21" s="135"/>
      <c r="E21" s="136"/>
      <c r="F21" s="137"/>
    </row>
    <row r="22" spans="1:6" ht="14.15" hidden="1" customHeight="1" x14ac:dyDescent="0.3">
      <c r="A22" s="13"/>
      <c r="B22" s="14"/>
      <c r="C22" s="3"/>
      <c r="D22" s="135"/>
      <c r="E22" s="211">
        <f>E17</f>
        <v>0</v>
      </c>
      <c r="F22" s="137"/>
    </row>
    <row r="23" spans="1:6" ht="14.15" customHeight="1" x14ac:dyDescent="0.3">
      <c r="A23" s="5"/>
      <c r="B23" s="6"/>
      <c r="C23" s="3"/>
      <c r="D23" s="135"/>
      <c r="E23" s="136"/>
      <c r="F23" s="137"/>
    </row>
    <row r="24" spans="1:6" ht="14.15" customHeight="1" x14ac:dyDescent="0.3">
      <c r="A24" s="248" t="s">
        <v>2225</v>
      </c>
      <c r="B24" s="242" t="s">
        <v>2300</v>
      </c>
      <c r="C24" s="244" t="s">
        <v>2275</v>
      </c>
      <c r="D24" s="245">
        <v>1</v>
      </c>
      <c r="E24" s="246"/>
      <c r="F24" s="247">
        <f>E24*D24</f>
        <v>0</v>
      </c>
    </row>
    <row r="25" spans="1:6" ht="14.15" customHeight="1" x14ac:dyDescent="0.3">
      <c r="A25" s="248"/>
      <c r="B25" s="242"/>
      <c r="C25" s="244"/>
      <c r="D25" s="245"/>
      <c r="E25" s="246"/>
      <c r="F25" s="247"/>
    </row>
    <row r="26" spans="1:6" ht="14.15" customHeight="1" x14ac:dyDescent="0.3">
      <c r="A26" s="5"/>
      <c r="B26" s="6"/>
      <c r="C26" s="3"/>
      <c r="D26" s="135"/>
      <c r="E26" s="136"/>
      <c r="F26" s="137"/>
    </row>
    <row r="27" spans="1:6" ht="14.15" customHeight="1" x14ac:dyDescent="0.3">
      <c r="A27" s="13" t="s">
        <v>2276</v>
      </c>
      <c r="B27" s="14" t="s">
        <v>2277</v>
      </c>
      <c r="C27" s="3"/>
      <c r="D27" s="135"/>
      <c r="E27" s="136"/>
      <c r="F27" s="137"/>
    </row>
    <row r="28" spans="1:6" ht="14.15" customHeight="1" x14ac:dyDescent="0.3">
      <c r="A28" s="5"/>
      <c r="B28" s="14" t="s">
        <v>2278</v>
      </c>
      <c r="C28" s="3" t="s">
        <v>2269</v>
      </c>
      <c r="D28" s="135">
        <v>1</v>
      </c>
      <c r="E28" s="136"/>
      <c r="F28" s="137"/>
    </row>
    <row r="29" spans="1:6" ht="14.15" customHeight="1" x14ac:dyDescent="0.3">
      <c r="A29" s="5"/>
      <c r="B29" s="6"/>
      <c r="C29" s="3"/>
      <c r="D29" s="135"/>
      <c r="E29" s="136"/>
      <c r="F29" s="137"/>
    </row>
    <row r="30" spans="1:6" ht="14.15" customHeight="1" x14ac:dyDescent="0.3">
      <c r="A30" s="5"/>
      <c r="B30" s="6"/>
      <c r="C30" s="3"/>
      <c r="D30" s="135"/>
      <c r="E30" s="136"/>
      <c r="F30" s="137"/>
    </row>
    <row r="31" spans="1:6" ht="14.15" customHeight="1" x14ac:dyDescent="0.3">
      <c r="A31" s="5"/>
      <c r="B31" s="6"/>
      <c r="C31" s="3"/>
      <c r="D31" s="135"/>
      <c r="E31" s="136"/>
      <c r="F31" s="137"/>
    </row>
    <row r="32" spans="1:6" ht="14.15" customHeight="1" x14ac:dyDescent="0.3">
      <c r="A32" s="5"/>
      <c r="B32" s="6"/>
      <c r="C32" s="3"/>
      <c r="D32" s="135"/>
      <c r="E32" s="136"/>
      <c r="F32" s="137"/>
    </row>
    <row r="33" spans="1:6" ht="14.15" customHeight="1" x14ac:dyDescent="0.3">
      <c r="A33" s="5"/>
      <c r="B33" s="6"/>
      <c r="C33" s="3"/>
      <c r="D33" s="135"/>
      <c r="E33" s="136"/>
      <c r="F33" s="137"/>
    </row>
    <row r="34" spans="1:6" ht="14.15" customHeight="1" x14ac:dyDescent="0.3">
      <c r="A34" s="5"/>
      <c r="B34" s="6"/>
      <c r="C34" s="3"/>
      <c r="D34" s="135"/>
      <c r="E34" s="136"/>
      <c r="F34" s="137"/>
    </row>
    <row r="35" spans="1:6" ht="14.15" customHeight="1" x14ac:dyDescent="0.3">
      <c r="A35" s="5"/>
      <c r="B35" s="6"/>
      <c r="C35" s="3"/>
      <c r="D35" s="135"/>
      <c r="E35" s="136"/>
      <c r="F35" s="137"/>
    </row>
    <row r="36" spans="1:6" ht="14.15" customHeight="1" x14ac:dyDescent="0.3">
      <c r="A36" s="5"/>
      <c r="B36" s="6"/>
      <c r="C36" s="3"/>
      <c r="D36" s="135"/>
      <c r="E36" s="136"/>
      <c r="F36" s="137"/>
    </row>
    <row r="37" spans="1:6" ht="14.15" customHeight="1" x14ac:dyDescent="0.3">
      <c r="A37" s="5"/>
      <c r="B37" s="6"/>
      <c r="C37" s="3"/>
      <c r="D37" s="135"/>
      <c r="E37" s="136"/>
      <c r="F37" s="137"/>
    </row>
    <row r="38" spans="1:6" ht="14.15" customHeight="1" x14ac:dyDescent="0.3">
      <c r="A38" s="5"/>
      <c r="B38" s="6"/>
      <c r="C38" s="3"/>
      <c r="D38" s="135"/>
      <c r="E38" s="136"/>
      <c r="F38" s="137"/>
    </row>
    <row r="39" spans="1:6" ht="14.15" customHeight="1" x14ac:dyDescent="0.3">
      <c r="A39" s="5"/>
      <c r="B39" s="6"/>
      <c r="C39" s="3"/>
      <c r="D39" s="135"/>
      <c r="E39" s="136"/>
      <c r="F39" s="137"/>
    </row>
    <row r="40" spans="1:6" ht="14.15" customHeight="1" x14ac:dyDescent="0.3">
      <c r="A40" s="5"/>
      <c r="B40" s="6"/>
      <c r="C40" s="3"/>
      <c r="D40" s="135"/>
      <c r="E40" s="136"/>
      <c r="F40" s="137"/>
    </row>
    <row r="41" spans="1:6" ht="14.15" customHeight="1" x14ac:dyDescent="0.3">
      <c r="A41" s="5"/>
      <c r="B41" s="6"/>
      <c r="C41" s="3"/>
      <c r="D41" s="135"/>
      <c r="E41" s="136"/>
      <c r="F41" s="137"/>
    </row>
    <row r="42" spans="1:6" ht="14.15" customHeight="1" x14ac:dyDescent="0.3">
      <c r="A42" s="5"/>
      <c r="B42" s="6"/>
      <c r="C42" s="3"/>
      <c r="D42" s="135"/>
      <c r="E42" s="136"/>
      <c r="F42" s="137"/>
    </row>
    <row r="43" spans="1:6" ht="14.15" customHeight="1" x14ac:dyDescent="0.3">
      <c r="A43" s="5"/>
      <c r="B43" s="6"/>
      <c r="C43" s="3"/>
      <c r="D43" s="135"/>
      <c r="E43" s="136"/>
      <c r="F43" s="137"/>
    </row>
    <row r="44" spans="1:6" ht="14.15" customHeight="1" x14ac:dyDescent="0.3">
      <c r="A44" s="5"/>
      <c r="B44" s="6"/>
      <c r="C44" s="3"/>
      <c r="D44" s="135"/>
      <c r="E44" s="136"/>
      <c r="F44" s="137"/>
    </row>
    <row r="45" spans="1:6" ht="14.15" customHeight="1" x14ac:dyDescent="0.3">
      <c r="A45" s="5"/>
      <c r="B45" s="6"/>
      <c r="C45" s="3"/>
      <c r="D45" s="135"/>
      <c r="E45" s="136"/>
      <c r="F45" s="137"/>
    </row>
    <row r="46" spans="1:6" ht="14.15" customHeight="1" x14ac:dyDescent="0.3">
      <c r="A46" s="5"/>
      <c r="B46" s="6"/>
      <c r="C46" s="3"/>
      <c r="D46" s="135"/>
      <c r="E46" s="136"/>
      <c r="F46" s="137"/>
    </row>
    <row r="47" spans="1:6" ht="14.15" customHeight="1" x14ac:dyDescent="0.3">
      <c r="A47" s="5"/>
      <c r="B47" s="6"/>
      <c r="C47" s="3"/>
      <c r="D47" s="135"/>
      <c r="E47" s="136"/>
      <c r="F47" s="137"/>
    </row>
    <row r="48" spans="1:6" ht="14.15" customHeight="1" x14ac:dyDescent="0.3">
      <c r="A48" s="5"/>
      <c r="B48" s="6"/>
      <c r="C48" s="3"/>
      <c r="D48" s="135"/>
      <c r="E48" s="136"/>
      <c r="F48" s="137"/>
    </row>
    <row r="49" spans="1:6" ht="14.15" customHeight="1" thickBot="1" x14ac:dyDescent="0.35">
      <c r="A49" s="15"/>
      <c r="B49" s="16"/>
      <c r="C49" s="17"/>
      <c r="D49" s="141"/>
      <c r="E49" s="142"/>
      <c r="F49" s="143"/>
    </row>
    <row r="50" spans="1:6" ht="28.4" customHeight="1" thickBot="1" x14ac:dyDescent="0.35">
      <c r="A50" s="231" t="s">
        <v>1327</v>
      </c>
      <c r="B50" s="232"/>
      <c r="C50" s="232"/>
      <c r="D50" s="232"/>
      <c r="E50" s="233"/>
      <c r="F50" s="45">
        <f>SUM(F2:F49)</f>
        <v>0</v>
      </c>
    </row>
    <row r="51" spans="1:6" ht="14.15" customHeight="1" thickBot="1" x14ac:dyDescent="0.35">
      <c r="A51" s="20"/>
      <c r="B51" s="20"/>
      <c r="C51" s="20"/>
      <c r="D51" s="144"/>
      <c r="E51" s="145"/>
      <c r="F51" s="146"/>
    </row>
    <row r="52" spans="1:6" ht="28.4" customHeight="1" x14ac:dyDescent="0.3">
      <c r="A52" s="234" t="s">
        <v>1328</v>
      </c>
      <c r="B52" s="235"/>
      <c r="C52" s="235"/>
      <c r="D52" s="235"/>
      <c r="E52" s="236" t="s">
        <v>1329</v>
      </c>
      <c r="F52" s="237"/>
    </row>
    <row r="53" spans="1:6" ht="42" customHeight="1" thickBot="1" x14ac:dyDescent="0.35">
      <c r="A53" s="238"/>
      <c r="B53" s="239"/>
      <c r="C53" s="239"/>
      <c r="D53" s="239"/>
      <c r="E53" s="240"/>
      <c r="F53" s="241"/>
    </row>
    <row r="54" spans="1:6" ht="10.4" customHeight="1" x14ac:dyDescent="0.3"/>
    <row r="55" spans="1:6" ht="28.4" customHeight="1" x14ac:dyDescent="0.3"/>
    <row r="56" spans="1:6" ht="28.4" customHeight="1" x14ac:dyDescent="0.3"/>
    <row r="57" spans="1:6" ht="14.15" customHeight="1" x14ac:dyDescent="0.3"/>
    <row r="58" spans="1:6" ht="14.15" customHeight="1" x14ac:dyDescent="0.3"/>
    <row r="59" spans="1:6" ht="14.15" customHeight="1" x14ac:dyDescent="0.3"/>
    <row r="60" spans="1:6" ht="14.15" customHeight="1" x14ac:dyDescent="0.3"/>
    <row r="61" spans="1:6" ht="14.15" customHeight="1" x14ac:dyDescent="0.3"/>
    <row r="62" spans="1:6" ht="14.15" customHeight="1" x14ac:dyDescent="0.3"/>
    <row r="63" spans="1:6" ht="14.15" customHeight="1" x14ac:dyDescent="0.3"/>
    <row r="64" spans="1:6" ht="14.15" customHeight="1" x14ac:dyDescent="0.3"/>
    <row r="65" ht="14.15" customHeight="1" x14ac:dyDescent="0.3"/>
    <row r="66" ht="14.15" customHeight="1" x14ac:dyDescent="0.3"/>
    <row r="67" ht="14.15" customHeight="1" x14ac:dyDescent="0.3"/>
    <row r="68" ht="14.15" customHeight="1" x14ac:dyDescent="0.3"/>
    <row r="69" ht="14.15" customHeight="1" x14ac:dyDescent="0.3"/>
    <row r="70" ht="14.15" customHeight="1" x14ac:dyDescent="0.3"/>
    <row r="71" ht="14.15" customHeight="1" x14ac:dyDescent="0.3"/>
    <row r="72" ht="14.15" customHeight="1" x14ac:dyDescent="0.3"/>
    <row r="73" ht="14.15" customHeight="1" x14ac:dyDescent="0.3"/>
    <row r="74" ht="14.15" customHeight="1" x14ac:dyDescent="0.3"/>
    <row r="75" ht="14.15" customHeight="1" x14ac:dyDescent="0.3"/>
    <row r="76" ht="14.15" customHeight="1" x14ac:dyDescent="0.3"/>
    <row r="77" ht="14.15" customHeight="1" x14ac:dyDescent="0.3"/>
    <row r="78" ht="14.15" customHeight="1" x14ac:dyDescent="0.3"/>
    <row r="79" ht="14.15" customHeight="1" x14ac:dyDescent="0.3"/>
    <row r="80" ht="14.15" customHeight="1" x14ac:dyDescent="0.3"/>
    <row r="81" ht="14.15" customHeight="1" x14ac:dyDescent="0.3"/>
    <row r="82" ht="14.15" customHeight="1" x14ac:dyDescent="0.3"/>
    <row r="83" ht="14.15" customHeight="1" x14ac:dyDescent="0.3"/>
    <row r="84" ht="14.15" customHeight="1" x14ac:dyDescent="0.3"/>
    <row r="85" ht="14.15" customHeight="1" x14ac:dyDescent="0.3"/>
    <row r="86" ht="14.15" customHeight="1" x14ac:dyDescent="0.3"/>
    <row r="87" ht="14.15" customHeight="1" x14ac:dyDescent="0.3"/>
    <row r="88" ht="14.15" customHeight="1" x14ac:dyDescent="0.3"/>
    <row r="89" ht="14.15" customHeight="1" x14ac:dyDescent="0.3"/>
    <row r="90" ht="14.15" customHeight="1" x14ac:dyDescent="0.3"/>
    <row r="91" ht="14.15" customHeight="1" x14ac:dyDescent="0.3"/>
    <row r="92" ht="14.15" customHeight="1" x14ac:dyDescent="0.3"/>
    <row r="93" ht="14.15" customHeight="1" x14ac:dyDescent="0.3"/>
    <row r="94" ht="14.15" customHeight="1" x14ac:dyDescent="0.3"/>
    <row r="95" ht="14.15" customHeight="1" x14ac:dyDescent="0.3"/>
    <row r="96" ht="14.15" customHeight="1" x14ac:dyDescent="0.3"/>
    <row r="97" ht="14.15" customHeight="1" x14ac:dyDescent="0.3"/>
    <row r="98" ht="14.15" customHeight="1" x14ac:dyDescent="0.3"/>
    <row r="99" ht="14.15" customHeight="1" x14ac:dyDescent="0.3"/>
    <row r="100" ht="14.15" customHeight="1" x14ac:dyDescent="0.3"/>
    <row r="101" ht="14.15" customHeight="1" x14ac:dyDescent="0.3"/>
    <row r="102" ht="28.4" customHeight="1" x14ac:dyDescent="0.3"/>
    <row r="103" ht="14.15" customHeight="1" x14ac:dyDescent="0.3"/>
    <row r="104" ht="28.4" customHeight="1" x14ac:dyDescent="0.3"/>
    <row r="105" ht="42" customHeight="1" x14ac:dyDescent="0.3"/>
    <row r="106" ht="10.4" customHeight="1" x14ac:dyDescent="0.3"/>
    <row r="107" ht="28.4" customHeight="1" x14ac:dyDescent="0.3"/>
    <row r="108" ht="28.4" customHeight="1" x14ac:dyDescent="0.3"/>
    <row r="109" ht="14.15" customHeight="1" x14ac:dyDescent="0.3"/>
    <row r="110" ht="14.15" customHeight="1" x14ac:dyDescent="0.3"/>
    <row r="111" ht="14.15" customHeight="1" x14ac:dyDescent="0.3"/>
    <row r="112" ht="14.15" customHeight="1" x14ac:dyDescent="0.3"/>
    <row r="113" ht="14.15" customHeight="1" x14ac:dyDescent="0.3"/>
    <row r="114" ht="14.15" customHeight="1" x14ac:dyDescent="0.3"/>
    <row r="115" ht="14.15" customHeight="1" x14ac:dyDescent="0.3"/>
    <row r="116" ht="14.15" customHeight="1" x14ac:dyDescent="0.3"/>
    <row r="117" ht="14.15" customHeight="1" x14ac:dyDescent="0.3"/>
    <row r="118" ht="14.15" customHeight="1" x14ac:dyDescent="0.3"/>
    <row r="119" ht="14.15" customHeight="1" x14ac:dyDescent="0.3"/>
    <row r="120" ht="14.15" customHeight="1" x14ac:dyDescent="0.3"/>
    <row r="121" ht="14.15" customHeight="1" x14ac:dyDescent="0.3"/>
    <row r="122" ht="14.15" customHeight="1" x14ac:dyDescent="0.3"/>
    <row r="123" ht="14.15" customHeight="1" x14ac:dyDescent="0.3"/>
    <row r="124" ht="14.15" customHeight="1" x14ac:dyDescent="0.3"/>
    <row r="125" ht="14.15" customHeight="1" x14ac:dyDescent="0.3"/>
    <row r="126" ht="14.15" customHeight="1" x14ac:dyDescent="0.3"/>
    <row r="127" ht="14.15" customHeight="1" x14ac:dyDescent="0.3"/>
    <row r="128" ht="14.15" customHeight="1" x14ac:dyDescent="0.3"/>
    <row r="129" ht="14.15" customHeight="1" x14ac:dyDescent="0.3"/>
    <row r="130" ht="14.15" customHeight="1" x14ac:dyDescent="0.3"/>
    <row r="131" ht="14.15" customHeight="1" x14ac:dyDescent="0.3"/>
    <row r="132" ht="14.15" customHeight="1" x14ac:dyDescent="0.3"/>
    <row r="133" ht="14.15" customHeight="1" x14ac:dyDescent="0.3"/>
    <row r="134" ht="14.15" customHeight="1" x14ac:dyDescent="0.3"/>
    <row r="135" ht="14.15" customHeight="1" x14ac:dyDescent="0.3"/>
    <row r="136" ht="14.15" customHeight="1" x14ac:dyDescent="0.3"/>
    <row r="137" ht="14.15" customHeight="1" x14ac:dyDescent="0.3"/>
    <row r="138" ht="14.15" customHeight="1" x14ac:dyDescent="0.3"/>
    <row r="139" ht="14.15" customHeight="1" x14ac:dyDescent="0.3"/>
    <row r="140" ht="14.15" customHeight="1" x14ac:dyDescent="0.3"/>
    <row r="141" ht="14.15" customHeight="1" x14ac:dyDescent="0.3"/>
    <row r="142" ht="14.15" customHeight="1" x14ac:dyDescent="0.3"/>
    <row r="143" ht="14.15" customHeight="1" x14ac:dyDescent="0.3"/>
    <row r="144" ht="14.15" customHeight="1" x14ac:dyDescent="0.3"/>
    <row r="145" ht="14.15" customHeight="1" x14ac:dyDescent="0.3"/>
    <row r="146" ht="14.15" customHeight="1" x14ac:dyDescent="0.3"/>
    <row r="147" ht="14.15" customHeight="1" x14ac:dyDescent="0.3"/>
    <row r="148" ht="14.15" customHeight="1" x14ac:dyDescent="0.3"/>
    <row r="149" ht="14.15" customHeight="1" x14ac:dyDescent="0.3"/>
    <row r="150" ht="14.15" customHeight="1" x14ac:dyDescent="0.3"/>
    <row r="151" ht="14.15" customHeight="1" x14ac:dyDescent="0.3"/>
    <row r="152" ht="14.15" customHeight="1" x14ac:dyDescent="0.3"/>
    <row r="153" ht="14.15" customHeight="1" x14ac:dyDescent="0.3"/>
    <row r="154" ht="28.4" customHeight="1" x14ac:dyDescent="0.3"/>
    <row r="155" ht="14.15" customHeight="1" x14ac:dyDescent="0.3"/>
    <row r="156" ht="28.4" customHeight="1" x14ac:dyDescent="0.3"/>
    <row r="157" ht="42" customHeight="1" x14ac:dyDescent="0.3"/>
    <row r="158" ht="10.4" customHeight="1" x14ac:dyDescent="0.3"/>
    <row r="159" ht="28.4" customHeight="1" x14ac:dyDescent="0.3"/>
    <row r="160" ht="28.4" customHeight="1" x14ac:dyDescent="0.3"/>
    <row r="161" ht="14.15" customHeight="1" x14ac:dyDescent="0.3"/>
    <row r="162" ht="14.15" customHeight="1" x14ac:dyDescent="0.3"/>
    <row r="163" ht="14.15" customHeight="1" x14ac:dyDescent="0.3"/>
    <row r="164" ht="14.15" customHeight="1" x14ac:dyDescent="0.3"/>
    <row r="165" ht="14.15" customHeight="1" x14ac:dyDescent="0.3"/>
    <row r="166" ht="14.15" customHeight="1" x14ac:dyDescent="0.3"/>
    <row r="167" ht="14.15" customHeight="1" x14ac:dyDescent="0.3"/>
    <row r="168" ht="14.15" customHeight="1" x14ac:dyDescent="0.3"/>
    <row r="169" ht="14.15" customHeight="1" x14ac:dyDescent="0.3"/>
    <row r="170" ht="14.15" customHeight="1" x14ac:dyDescent="0.3"/>
    <row r="171" ht="14.15" customHeight="1" x14ac:dyDescent="0.3"/>
    <row r="172" ht="14.15" customHeight="1" x14ac:dyDescent="0.3"/>
    <row r="173" ht="14.15" customHeight="1" x14ac:dyDescent="0.3"/>
    <row r="174" ht="14.15" customHeight="1" x14ac:dyDescent="0.3"/>
    <row r="175" ht="14.15" customHeight="1" x14ac:dyDescent="0.3"/>
    <row r="176" ht="14.15" customHeight="1" x14ac:dyDescent="0.3"/>
    <row r="177" ht="14.15" customHeight="1" x14ac:dyDescent="0.3"/>
    <row r="178" ht="14.15" customHeight="1" x14ac:dyDescent="0.3"/>
    <row r="179" ht="14.15" customHeight="1" x14ac:dyDescent="0.3"/>
    <row r="180" ht="14.15" customHeight="1" x14ac:dyDescent="0.3"/>
    <row r="181" ht="14.15" customHeight="1" x14ac:dyDescent="0.3"/>
    <row r="182" ht="14.15" customHeight="1" x14ac:dyDescent="0.3"/>
    <row r="183" ht="14.15" customHeight="1" x14ac:dyDescent="0.3"/>
    <row r="184" ht="14.15" customHeight="1" x14ac:dyDescent="0.3"/>
    <row r="185" ht="14.15" customHeight="1" x14ac:dyDescent="0.3"/>
    <row r="186" ht="14.15" customHeight="1" x14ac:dyDescent="0.3"/>
    <row r="187" ht="14.15" customHeight="1" x14ac:dyDescent="0.3"/>
    <row r="188" ht="14.15" customHeight="1" x14ac:dyDescent="0.3"/>
    <row r="189" ht="14.15" customHeight="1" x14ac:dyDescent="0.3"/>
    <row r="190" ht="14.15" customHeight="1" x14ac:dyDescent="0.3"/>
    <row r="191" ht="14.15" customHeight="1" x14ac:dyDescent="0.3"/>
    <row r="192" ht="14.15" customHeight="1" x14ac:dyDescent="0.3"/>
    <row r="193" ht="14.15" customHeight="1" x14ac:dyDescent="0.3"/>
    <row r="194" ht="14.15" customHeight="1" x14ac:dyDescent="0.3"/>
    <row r="195" ht="14.15" customHeight="1" x14ac:dyDescent="0.3"/>
    <row r="196" ht="14.15" customHeight="1" x14ac:dyDescent="0.3"/>
    <row r="197" ht="14.15" customHeight="1" x14ac:dyDescent="0.3"/>
    <row r="198" ht="14.15" customHeight="1" x14ac:dyDescent="0.3"/>
    <row r="199" ht="14.15" customHeight="1" x14ac:dyDescent="0.3"/>
    <row r="200" ht="14.15" customHeight="1" x14ac:dyDescent="0.3"/>
    <row r="201" ht="14.15" customHeight="1" x14ac:dyDescent="0.3"/>
    <row r="202" ht="14.15" customHeight="1" x14ac:dyDescent="0.3"/>
    <row r="203" ht="14.15" customHeight="1" x14ac:dyDescent="0.3"/>
    <row r="204" ht="14.15" customHeight="1" x14ac:dyDescent="0.3"/>
    <row r="205" ht="14.15" customHeight="1" x14ac:dyDescent="0.3"/>
    <row r="206" ht="28.4" customHeight="1" x14ac:dyDescent="0.3"/>
    <row r="207" ht="14.15" customHeight="1" x14ac:dyDescent="0.3"/>
    <row r="208" ht="28.4" customHeight="1" x14ac:dyDescent="0.3"/>
    <row r="209" ht="42" customHeight="1" x14ac:dyDescent="0.3"/>
    <row r="210" ht="10.4" customHeight="1" x14ac:dyDescent="0.3"/>
    <row r="211" ht="28.4" customHeight="1" x14ac:dyDescent="0.3"/>
    <row r="212" ht="28.4" customHeight="1" x14ac:dyDescent="0.3"/>
    <row r="213" ht="14.15" customHeight="1" x14ac:dyDescent="0.3"/>
    <row r="214" ht="14.15" customHeight="1" x14ac:dyDescent="0.3"/>
    <row r="215" ht="14.15" customHeight="1" x14ac:dyDescent="0.3"/>
    <row r="216" ht="14.15" customHeight="1" x14ac:dyDescent="0.3"/>
    <row r="217" ht="14.15" customHeight="1" x14ac:dyDescent="0.3"/>
    <row r="218" ht="14.15" customHeight="1" x14ac:dyDescent="0.3"/>
    <row r="219" ht="14.15" customHeight="1" x14ac:dyDescent="0.3"/>
    <row r="220" ht="14.15" customHeight="1" x14ac:dyDescent="0.3"/>
    <row r="221" ht="14.15" customHeight="1" x14ac:dyDescent="0.3"/>
    <row r="222" ht="14.15" customHeight="1" x14ac:dyDescent="0.3"/>
    <row r="223" ht="14.15" customHeight="1" x14ac:dyDescent="0.3"/>
    <row r="224" ht="14.15" customHeight="1" x14ac:dyDescent="0.3"/>
    <row r="225" ht="14.15" customHeight="1" x14ac:dyDescent="0.3"/>
    <row r="226" ht="14.15" customHeight="1" x14ac:dyDescent="0.3"/>
    <row r="227" ht="14.15" customHeight="1" x14ac:dyDescent="0.3"/>
    <row r="228" ht="14.15" customHeight="1" x14ac:dyDescent="0.3"/>
    <row r="229" ht="14.15" customHeight="1" x14ac:dyDescent="0.3"/>
    <row r="230" ht="14.15" customHeight="1" x14ac:dyDescent="0.3"/>
    <row r="231" ht="14.15" customHeight="1" x14ac:dyDescent="0.3"/>
    <row r="232" ht="14.15" customHeight="1" x14ac:dyDescent="0.3"/>
    <row r="233" ht="14.15" customHeight="1" x14ac:dyDescent="0.3"/>
    <row r="234" ht="14.15" customHeight="1" x14ac:dyDescent="0.3"/>
    <row r="235" ht="14.15" customHeight="1" x14ac:dyDescent="0.3"/>
    <row r="236" ht="14.15" customHeight="1" x14ac:dyDescent="0.3"/>
    <row r="237" ht="14.15" customHeight="1" x14ac:dyDescent="0.3"/>
    <row r="238" ht="14.15" customHeight="1" x14ac:dyDescent="0.3"/>
    <row r="239" ht="14.15" customHeight="1" x14ac:dyDescent="0.3"/>
    <row r="240" ht="14.15" customHeight="1" x14ac:dyDescent="0.3"/>
    <row r="241" ht="14.15" customHeight="1" x14ac:dyDescent="0.3"/>
    <row r="242" ht="14.15" customHeight="1" x14ac:dyDescent="0.3"/>
    <row r="243" ht="14.15" customHeight="1" x14ac:dyDescent="0.3"/>
    <row r="244" ht="14.15" customHeight="1" x14ac:dyDescent="0.3"/>
    <row r="245" ht="14.15" customHeight="1" x14ac:dyDescent="0.3"/>
    <row r="246" ht="14.15" customHeight="1" x14ac:dyDescent="0.3"/>
    <row r="247" ht="14.15" customHeight="1" x14ac:dyDescent="0.3"/>
    <row r="248" ht="14.15" customHeight="1" x14ac:dyDescent="0.3"/>
    <row r="249" ht="14.15" customHeight="1" x14ac:dyDescent="0.3"/>
    <row r="250" ht="14.15" customHeight="1" x14ac:dyDescent="0.3"/>
    <row r="251" ht="14.15" customHeight="1" x14ac:dyDescent="0.3"/>
    <row r="252" ht="14.15" customHeight="1" x14ac:dyDescent="0.3"/>
    <row r="253" ht="14.15" customHeight="1" x14ac:dyDescent="0.3"/>
    <row r="254" ht="14.15" customHeight="1" x14ac:dyDescent="0.3"/>
    <row r="255" ht="14.15" customHeight="1" x14ac:dyDescent="0.3"/>
    <row r="256" ht="14.15" customHeight="1" x14ac:dyDescent="0.3"/>
    <row r="257" ht="14.15" customHeight="1" x14ac:dyDescent="0.3"/>
    <row r="258" ht="28.4" customHeight="1" x14ac:dyDescent="0.3"/>
    <row r="259" ht="14.15" customHeight="1" x14ac:dyDescent="0.3"/>
    <row r="260" ht="28.4" customHeight="1" x14ac:dyDescent="0.3"/>
    <row r="261" ht="42" customHeight="1" x14ac:dyDescent="0.3"/>
    <row r="262" ht="10.4" customHeight="1" x14ac:dyDescent="0.3"/>
    <row r="263" ht="28.4" customHeight="1" x14ac:dyDescent="0.3"/>
    <row r="264" ht="28.4" customHeight="1" x14ac:dyDescent="0.3"/>
    <row r="265" ht="14.15" customHeight="1" x14ac:dyDescent="0.3"/>
    <row r="266" ht="14.15" customHeight="1" x14ac:dyDescent="0.3"/>
    <row r="267" ht="14.15" customHeight="1" x14ac:dyDescent="0.3"/>
    <row r="268" ht="14.15" customHeight="1" x14ac:dyDescent="0.3"/>
    <row r="269" ht="14.15" customHeight="1" x14ac:dyDescent="0.3"/>
    <row r="270" ht="14.15" customHeight="1" x14ac:dyDescent="0.3"/>
    <row r="271" ht="14.15" customHeight="1" x14ac:dyDescent="0.3"/>
    <row r="272" ht="14.15" customHeight="1" x14ac:dyDescent="0.3"/>
    <row r="273" ht="14.15" customHeight="1" x14ac:dyDescent="0.3"/>
    <row r="274" ht="14.15" customHeight="1" x14ac:dyDescent="0.3"/>
    <row r="275" ht="14.15" customHeight="1" x14ac:dyDescent="0.3"/>
    <row r="276" ht="14.15" customHeight="1" x14ac:dyDescent="0.3"/>
    <row r="277" ht="14.15" customHeight="1" x14ac:dyDescent="0.3"/>
    <row r="278" ht="14.15" customHeight="1" x14ac:dyDescent="0.3"/>
    <row r="279" ht="14.15" customHeight="1" x14ac:dyDescent="0.3"/>
    <row r="280" ht="14.15" customHeight="1" x14ac:dyDescent="0.3"/>
    <row r="281" ht="14.15" customHeight="1" x14ac:dyDescent="0.3"/>
    <row r="282" ht="14.15" customHeight="1" x14ac:dyDescent="0.3"/>
    <row r="283" ht="14.15" customHeight="1" x14ac:dyDescent="0.3"/>
    <row r="284" ht="14.15" customHeight="1" x14ac:dyDescent="0.3"/>
    <row r="285" ht="14.15" customHeight="1" x14ac:dyDescent="0.3"/>
    <row r="286" ht="14.15" customHeight="1" x14ac:dyDescent="0.3"/>
    <row r="287" ht="14.15" customHeight="1" x14ac:dyDescent="0.3"/>
    <row r="288" ht="14.15" customHeight="1" x14ac:dyDescent="0.3"/>
    <row r="289" ht="14.15" customHeight="1" x14ac:dyDescent="0.3"/>
    <row r="290" ht="14.15" customHeight="1" x14ac:dyDescent="0.3"/>
    <row r="291" ht="14.15" customHeight="1" x14ac:dyDescent="0.3"/>
    <row r="292" ht="14.15" customHeight="1" x14ac:dyDescent="0.3"/>
    <row r="293" ht="14.15" customHeight="1" x14ac:dyDescent="0.3"/>
    <row r="294" ht="14.15" customHeight="1" x14ac:dyDescent="0.3"/>
    <row r="295" ht="14.15" customHeight="1" x14ac:dyDescent="0.3"/>
    <row r="296" ht="14.15" customHeight="1" x14ac:dyDescent="0.3"/>
    <row r="297" ht="14.15" customHeight="1" x14ac:dyDescent="0.3"/>
    <row r="298" ht="14.15" customHeight="1" x14ac:dyDescent="0.3"/>
    <row r="299" ht="14.15" customHeight="1" x14ac:dyDescent="0.3"/>
    <row r="300" ht="14.15" customHeight="1" x14ac:dyDescent="0.3"/>
    <row r="301" ht="14.15" customHeight="1" x14ac:dyDescent="0.3"/>
    <row r="302" ht="14.15" customHeight="1" x14ac:dyDescent="0.3"/>
    <row r="303" ht="14.15" customHeight="1" x14ac:dyDescent="0.3"/>
    <row r="304" ht="14.15" customHeight="1" x14ac:dyDescent="0.3"/>
    <row r="305" ht="14.15" customHeight="1" x14ac:dyDescent="0.3"/>
    <row r="306" ht="14.15" customHeight="1" x14ac:dyDescent="0.3"/>
    <row r="307" ht="14.15" customHeight="1" x14ac:dyDescent="0.3"/>
    <row r="308" ht="14.15" customHeight="1" x14ac:dyDescent="0.3"/>
    <row r="309" ht="14.15" customHeight="1" x14ac:dyDescent="0.3"/>
    <row r="310" ht="28.4" customHeight="1" x14ac:dyDescent="0.3"/>
    <row r="311" ht="14.15" customHeight="1" x14ac:dyDescent="0.3"/>
    <row r="312" ht="28.4" customHeight="1" x14ac:dyDescent="0.3"/>
    <row r="313" ht="42" customHeight="1" x14ac:dyDescent="0.3"/>
    <row r="314" ht="10.4" customHeight="1" x14ac:dyDescent="0.3"/>
    <row r="315" ht="28.4" customHeight="1" x14ac:dyDescent="0.3"/>
    <row r="316" ht="28.4" customHeight="1" x14ac:dyDescent="0.3"/>
    <row r="317" ht="14.15" customHeight="1" x14ac:dyDescent="0.3"/>
    <row r="318" ht="14.15" customHeight="1" x14ac:dyDescent="0.3"/>
    <row r="319" ht="14.15" customHeight="1" x14ac:dyDescent="0.3"/>
    <row r="320" ht="14.15" customHeight="1" x14ac:dyDescent="0.3"/>
    <row r="321" ht="14.15" customHeight="1" x14ac:dyDescent="0.3"/>
    <row r="322" ht="14.15" customHeight="1" x14ac:dyDescent="0.3"/>
    <row r="323" ht="14.15" customHeight="1" x14ac:dyDescent="0.3"/>
    <row r="324" ht="14.15" customHeight="1" x14ac:dyDescent="0.3"/>
    <row r="325" ht="14.15" customHeight="1" x14ac:dyDescent="0.3"/>
    <row r="326" ht="14.15" customHeight="1" x14ac:dyDescent="0.3"/>
    <row r="327" ht="14.15" customHeight="1" x14ac:dyDescent="0.3"/>
    <row r="328" ht="14.15" customHeight="1" x14ac:dyDescent="0.3"/>
    <row r="329" ht="14.15" customHeight="1" x14ac:dyDescent="0.3"/>
    <row r="330" ht="14.15" customHeight="1" x14ac:dyDescent="0.3"/>
    <row r="331" ht="14.15" customHeight="1" x14ac:dyDescent="0.3"/>
    <row r="332" ht="14.15" customHeight="1" x14ac:dyDescent="0.3"/>
    <row r="333" ht="14.15" customHeight="1" x14ac:dyDescent="0.3"/>
    <row r="334" ht="14.15" customHeight="1" x14ac:dyDescent="0.3"/>
    <row r="335" ht="14.15" customHeight="1" x14ac:dyDescent="0.3"/>
    <row r="336" ht="14.15" customHeight="1" x14ac:dyDescent="0.3"/>
    <row r="337" ht="14.15" customHeight="1" x14ac:dyDescent="0.3"/>
    <row r="338" ht="14.15" customHeight="1" x14ac:dyDescent="0.3"/>
    <row r="339" ht="14.15" customHeight="1" x14ac:dyDescent="0.3"/>
    <row r="340" ht="14.15" customHeight="1" x14ac:dyDescent="0.3"/>
    <row r="341" ht="14.15" customHeight="1" x14ac:dyDescent="0.3"/>
    <row r="342" ht="14.15" customHeight="1" x14ac:dyDescent="0.3"/>
    <row r="343" ht="14.15" customHeight="1" x14ac:dyDescent="0.3"/>
    <row r="344" ht="14.15" customHeight="1" x14ac:dyDescent="0.3"/>
    <row r="345" ht="14.15" customHeight="1" x14ac:dyDescent="0.3"/>
    <row r="346" ht="14.15" customHeight="1" x14ac:dyDescent="0.3"/>
    <row r="347" ht="14.15" customHeight="1" x14ac:dyDescent="0.3"/>
    <row r="348" ht="14.15" customHeight="1" x14ac:dyDescent="0.3"/>
    <row r="349" ht="14.15" customHeight="1" x14ac:dyDescent="0.3"/>
    <row r="350" ht="14.15" customHeight="1" x14ac:dyDescent="0.3"/>
    <row r="351" ht="14.15" customHeight="1" x14ac:dyDescent="0.3"/>
    <row r="352" ht="14.15" customHeight="1" x14ac:dyDescent="0.3"/>
    <row r="353" ht="14.15" customHeight="1" x14ac:dyDescent="0.3"/>
    <row r="354" ht="14.15" customHeight="1" x14ac:dyDescent="0.3"/>
    <row r="355" ht="14.15" customHeight="1" x14ac:dyDescent="0.3"/>
    <row r="356" ht="14.15" customHeight="1" x14ac:dyDescent="0.3"/>
    <row r="357" ht="14.15" customHeight="1" x14ac:dyDescent="0.3"/>
    <row r="358" ht="14.15" customHeight="1" x14ac:dyDescent="0.3"/>
    <row r="359" ht="14.15" customHeight="1" x14ac:dyDescent="0.3"/>
    <row r="360" ht="14.15" customHeight="1" x14ac:dyDescent="0.3"/>
    <row r="361" ht="14.15" customHeight="1" x14ac:dyDescent="0.3"/>
    <row r="362" ht="28.4" customHeight="1" x14ac:dyDescent="0.3"/>
    <row r="363" ht="14.15" customHeight="1" x14ac:dyDescent="0.3"/>
    <row r="364" ht="28.4" customHeight="1" x14ac:dyDescent="0.3"/>
    <row r="365" ht="42" customHeight="1" x14ac:dyDescent="0.3"/>
    <row r="366" ht="10.4" customHeight="1" x14ac:dyDescent="0.3"/>
    <row r="367" ht="28.4" customHeight="1" x14ac:dyDescent="0.3"/>
    <row r="368" ht="28.4" customHeight="1" x14ac:dyDescent="0.3"/>
    <row r="369" ht="14.15" customHeight="1" x14ac:dyDescent="0.3"/>
    <row r="370" ht="14.15" customHeight="1" x14ac:dyDescent="0.3"/>
    <row r="371" ht="14.15" customHeight="1" x14ac:dyDescent="0.3"/>
    <row r="372" ht="14.15" customHeight="1" x14ac:dyDescent="0.3"/>
    <row r="373" ht="14.15" customHeight="1" x14ac:dyDescent="0.3"/>
    <row r="374" ht="14.15" customHeight="1" x14ac:dyDescent="0.3"/>
    <row r="375" ht="14.15" customHeight="1" x14ac:dyDescent="0.3"/>
    <row r="376" ht="14.15" customHeight="1" x14ac:dyDescent="0.3"/>
    <row r="377" ht="14.15" customHeight="1" x14ac:dyDescent="0.3"/>
    <row r="378" ht="14.15" customHeight="1" x14ac:dyDescent="0.3"/>
    <row r="379" ht="14.15" customHeight="1" x14ac:dyDescent="0.3"/>
    <row r="380" ht="14.15" customHeight="1" x14ac:dyDescent="0.3"/>
    <row r="381" ht="14.15" customHeight="1" x14ac:dyDescent="0.3"/>
    <row r="382" ht="14.15" customHeight="1" x14ac:dyDescent="0.3"/>
    <row r="383" ht="14.15" customHeight="1" x14ac:dyDescent="0.3"/>
    <row r="384" ht="14.15" customHeight="1" x14ac:dyDescent="0.3"/>
    <row r="385" ht="14.15" customHeight="1" x14ac:dyDescent="0.3"/>
    <row r="386" ht="14.15" customHeight="1" x14ac:dyDescent="0.3"/>
    <row r="387" ht="14.15" customHeight="1" x14ac:dyDescent="0.3"/>
    <row r="388" ht="14.15" customHeight="1" x14ac:dyDescent="0.3"/>
    <row r="389" ht="14.15" customHeight="1" x14ac:dyDescent="0.3"/>
    <row r="390" ht="14.15" customHeight="1" x14ac:dyDescent="0.3"/>
    <row r="391" ht="14.15" customHeight="1" x14ac:dyDescent="0.3"/>
    <row r="392" ht="14.15" customHeight="1" x14ac:dyDescent="0.3"/>
    <row r="393" ht="14.15" customHeight="1" x14ac:dyDescent="0.3"/>
    <row r="394" ht="14.15" customHeight="1" x14ac:dyDescent="0.3"/>
    <row r="395" ht="14.15" customHeight="1" x14ac:dyDescent="0.3"/>
    <row r="396" ht="14.15" customHeight="1" x14ac:dyDescent="0.3"/>
    <row r="397" ht="14.15" customHeight="1" x14ac:dyDescent="0.3"/>
    <row r="398" ht="14.15" customHeight="1" x14ac:dyDescent="0.3"/>
    <row r="399" ht="14.15" customHeight="1" x14ac:dyDescent="0.3"/>
    <row r="400" ht="14.15" customHeight="1" x14ac:dyDescent="0.3"/>
    <row r="401" ht="14.15" customHeight="1" x14ac:dyDescent="0.3"/>
    <row r="402" ht="14.15" customHeight="1" x14ac:dyDescent="0.3"/>
    <row r="403" ht="14.15" customHeight="1" x14ac:dyDescent="0.3"/>
    <row r="404" ht="14.15" customHeight="1" x14ac:dyDescent="0.3"/>
    <row r="405" ht="14.15" customHeight="1" x14ac:dyDescent="0.3"/>
    <row r="406" ht="14.15" customHeight="1" x14ac:dyDescent="0.3"/>
    <row r="407" ht="14.15" customHeight="1" x14ac:dyDescent="0.3"/>
    <row r="408" ht="14.15" customHeight="1" x14ac:dyDescent="0.3"/>
    <row r="409" ht="14.15" customHeight="1" x14ac:dyDescent="0.3"/>
    <row r="410" ht="14.15" customHeight="1" x14ac:dyDescent="0.3"/>
    <row r="411" ht="14.15" customHeight="1" x14ac:dyDescent="0.3"/>
    <row r="412" ht="14.15" customHeight="1" x14ac:dyDescent="0.3"/>
    <row r="413" ht="14.15" customHeight="1" x14ac:dyDescent="0.3"/>
    <row r="414" ht="28.4" customHeight="1" x14ac:dyDescent="0.3"/>
    <row r="415" ht="14.15" customHeight="1" x14ac:dyDescent="0.3"/>
    <row r="416" ht="28.4" customHeight="1" x14ac:dyDescent="0.3"/>
    <row r="417" ht="42" customHeight="1" x14ac:dyDescent="0.3"/>
    <row r="418" ht="10.4" customHeight="1" x14ac:dyDescent="0.3"/>
    <row r="419" ht="28.4" customHeight="1" x14ac:dyDescent="0.3"/>
    <row r="420" ht="28.4" customHeight="1" x14ac:dyDescent="0.3"/>
    <row r="421" ht="14.15" customHeight="1" x14ac:dyDescent="0.3"/>
    <row r="422" ht="14.15" customHeight="1" x14ac:dyDescent="0.3"/>
    <row r="423" ht="14.15" customHeight="1" x14ac:dyDescent="0.3"/>
    <row r="424" ht="14.15" customHeight="1" x14ac:dyDescent="0.3"/>
    <row r="425" ht="14.15" customHeight="1" x14ac:dyDescent="0.3"/>
    <row r="426" ht="14.15" customHeight="1" x14ac:dyDescent="0.3"/>
    <row r="427" ht="14.15" customHeight="1" x14ac:dyDescent="0.3"/>
    <row r="428" ht="14.15" customHeight="1" x14ac:dyDescent="0.3"/>
    <row r="429" ht="14.15" customHeight="1" x14ac:dyDescent="0.3"/>
    <row r="430" ht="14.15" customHeight="1" x14ac:dyDescent="0.3"/>
    <row r="431" ht="14.15" customHeight="1" x14ac:dyDescent="0.3"/>
    <row r="432" ht="14.15" customHeight="1" x14ac:dyDescent="0.3"/>
    <row r="433" ht="14.15" customHeight="1" x14ac:dyDescent="0.3"/>
    <row r="434" ht="14.15" customHeight="1" x14ac:dyDescent="0.3"/>
    <row r="435" ht="14.15" customHeight="1" x14ac:dyDescent="0.3"/>
    <row r="436" ht="14.15" customHeight="1" x14ac:dyDescent="0.3"/>
    <row r="437" ht="14.15" customHeight="1" x14ac:dyDescent="0.3"/>
    <row r="438" ht="14.15" customHeight="1" x14ac:dyDescent="0.3"/>
    <row r="439" ht="14.15" customHeight="1" x14ac:dyDescent="0.3"/>
    <row r="440" ht="14.15" customHeight="1" x14ac:dyDescent="0.3"/>
    <row r="441" ht="14.15" customHeight="1" x14ac:dyDescent="0.3"/>
    <row r="442" ht="14.15" customHeight="1" x14ac:dyDescent="0.3"/>
    <row r="443" ht="14.15" customHeight="1" x14ac:dyDescent="0.3"/>
    <row r="444" ht="14.15" customHeight="1" x14ac:dyDescent="0.3"/>
    <row r="445" ht="14.15" customHeight="1" x14ac:dyDescent="0.3"/>
    <row r="446" ht="14.15" customHeight="1" x14ac:dyDescent="0.3"/>
    <row r="447" ht="14.15" customHeight="1" x14ac:dyDescent="0.3"/>
    <row r="448" ht="14.15" customHeight="1" x14ac:dyDescent="0.3"/>
    <row r="449" ht="14.15" customHeight="1" x14ac:dyDescent="0.3"/>
    <row r="450" ht="14.15" customHeight="1" x14ac:dyDescent="0.3"/>
    <row r="451" ht="14.15" customHeight="1" x14ac:dyDescent="0.3"/>
    <row r="452" ht="14.15" customHeight="1" x14ac:dyDescent="0.3"/>
    <row r="453" ht="14.15" customHeight="1" x14ac:dyDescent="0.3"/>
    <row r="454" ht="14.15" customHeight="1" x14ac:dyDescent="0.3"/>
    <row r="455" ht="14.15" customHeight="1" x14ac:dyDescent="0.3"/>
    <row r="456" ht="14.15" customHeight="1" x14ac:dyDescent="0.3"/>
    <row r="457" ht="14.15" customHeight="1" x14ac:dyDescent="0.3"/>
    <row r="458" ht="14.15" customHeight="1" x14ac:dyDescent="0.3"/>
    <row r="459" ht="14.15" customHeight="1" x14ac:dyDescent="0.3"/>
    <row r="460" ht="14.15" customHeight="1" x14ac:dyDescent="0.3"/>
    <row r="461" ht="14.15" customHeight="1" x14ac:dyDescent="0.3"/>
    <row r="462" ht="14.15" customHeight="1" x14ac:dyDescent="0.3"/>
    <row r="463" ht="14.15" customHeight="1" x14ac:dyDescent="0.3"/>
    <row r="464" ht="14.15" customHeight="1" x14ac:dyDescent="0.3"/>
    <row r="465" ht="14.15" customHeight="1" x14ac:dyDescent="0.3"/>
    <row r="466" ht="28.4" customHeight="1" x14ac:dyDescent="0.3"/>
    <row r="467" ht="14.15" customHeight="1" x14ac:dyDescent="0.3"/>
    <row r="468" ht="28.4" customHeight="1" x14ac:dyDescent="0.3"/>
    <row r="469" ht="42" customHeight="1" x14ac:dyDescent="0.3"/>
    <row r="470" ht="10.4" customHeight="1" x14ac:dyDescent="0.3"/>
  </sheetData>
  <mergeCells count="18">
    <mergeCell ref="B14:B15"/>
    <mergeCell ref="F24:F25"/>
    <mergeCell ref="B17:B18"/>
    <mergeCell ref="A17:A18"/>
    <mergeCell ref="C17:C18"/>
    <mergeCell ref="D17:D18"/>
    <mergeCell ref="E17:E18"/>
    <mergeCell ref="F17:F18"/>
    <mergeCell ref="B24:B25"/>
    <mergeCell ref="A24:A25"/>
    <mergeCell ref="C24:C25"/>
    <mergeCell ref="D24:D25"/>
    <mergeCell ref="E24:E25"/>
    <mergeCell ref="A50:E50"/>
    <mergeCell ref="A52:D52"/>
    <mergeCell ref="E52:F52"/>
    <mergeCell ref="A53:D53"/>
    <mergeCell ref="E53:F53"/>
  </mergeCells>
  <phoneticPr fontId="1" type="noConversion"/>
  <conditionalFormatting sqref="D13 D17 D22">
    <cfRule type="cellIs" dxfId="231" priority="1" operator="greaterThan">
      <formula>0</formula>
    </cfRule>
  </conditionalFormatting>
  <conditionalFormatting sqref="E13 E17 E22">
    <cfRule type="cellIs" dxfId="230" priority="2" operator="greaterThan">
      <formula>0</formula>
    </cfRule>
  </conditionalFormatting>
  <conditionalFormatting sqref="F13 F17 F22">
    <cfRule type="cellIs" dxfId="229" priority="3" stopIfTrue="1" operator="equal">
      <formula>"ro"</formula>
    </cfRule>
    <cfRule type="cellIs" dxfId="228" priority="4" stopIfTrue="1" operator="equal">
      <formula>" "</formula>
    </cfRule>
  </conditionalFormatting>
  <printOptions horizontalCentered="1"/>
  <pageMargins left="0.78740157480314965" right="0.59055118110236227" top="0.98425196850393704" bottom="0.39370078740157483" header="0.39370078740157483" footer="0.19685039370078741"/>
  <pageSetup paperSize="9" scale="93" orientation="portrait" blackAndWhite="1" useFirstPageNumber="1" r:id="rId1"/>
  <headerFooter alignWithMargins="0">
    <oddHeader>&amp;L&amp;"-,Italic"&amp;8RTD01-2016/2017-TIDC51&amp;"-,Regular"
Part C2.2: Pricing Schedule&amp;R
&amp;"-,Regular"&amp;8Section 002: Page &amp;P of &amp;N</oddHeader>
  </headerFooter>
  <rowBreaks count="1" manualBreakCount="1">
    <brk id="53" max="5" man="1"/>
  </row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50"/>
  </sheetPr>
  <dimension ref="A1:F453"/>
  <sheetViews>
    <sheetView showZeros="0" tabSelected="1" view="pageBreakPreview" topLeftCell="A21" zoomScaleNormal="100" zoomScaleSheetLayoutView="100" workbookViewId="0">
      <selection activeCell="I34" sqref="I34"/>
    </sheetView>
  </sheetViews>
  <sheetFormatPr defaultColWidth="9.1796875" defaultRowHeight="12" customHeight="1" x14ac:dyDescent="0.3"/>
  <cols>
    <col min="1" max="1" width="12.54296875" style="2" customWidth="1"/>
    <col min="2" max="2" width="28.54296875" style="2" customWidth="1"/>
    <col min="3" max="3" width="10.54296875" style="2" customWidth="1"/>
    <col min="4" max="4" width="12.54296875" style="147" customWidth="1"/>
    <col min="5" max="5" width="13.54296875" style="35" customWidth="1"/>
    <col min="6" max="6" width="15.54296875" style="35" customWidth="1"/>
    <col min="7" max="16384" width="9.1796875" style="2"/>
  </cols>
  <sheetData>
    <row r="1" spans="1:6" ht="28.4" customHeight="1" thickBot="1" x14ac:dyDescent="0.35">
      <c r="A1" s="46" t="s">
        <v>1321</v>
      </c>
      <c r="B1" s="47" t="s">
        <v>1322</v>
      </c>
      <c r="C1" s="47" t="s">
        <v>1323</v>
      </c>
      <c r="D1" s="48" t="s">
        <v>1324</v>
      </c>
      <c r="E1" s="49" t="s">
        <v>1325</v>
      </c>
      <c r="F1" s="50" t="s">
        <v>1326</v>
      </c>
    </row>
    <row r="2" spans="1:6" ht="14.15" customHeight="1" x14ac:dyDescent="0.3">
      <c r="A2" s="8"/>
      <c r="B2" s="9"/>
      <c r="C2" s="10"/>
      <c r="D2" s="132"/>
      <c r="E2" s="133"/>
      <c r="F2" s="134"/>
    </row>
    <row r="3" spans="1:6" ht="14.15" customHeight="1" x14ac:dyDescent="0.3">
      <c r="A3" s="13" t="s">
        <v>1364</v>
      </c>
      <c r="B3" s="14" t="s">
        <v>1347</v>
      </c>
      <c r="C3" s="3"/>
      <c r="D3" s="135"/>
      <c r="E3" s="136"/>
      <c r="F3" s="137"/>
    </row>
    <row r="4" spans="1:6" ht="14.15" customHeight="1" x14ac:dyDescent="0.3">
      <c r="A4" s="5"/>
      <c r="B4" s="6"/>
      <c r="C4" s="3"/>
      <c r="D4" s="135"/>
      <c r="E4" s="136"/>
      <c r="F4" s="137"/>
    </row>
    <row r="5" spans="1:6" ht="14.15" customHeight="1" x14ac:dyDescent="0.3">
      <c r="A5" s="13" t="s">
        <v>1365</v>
      </c>
      <c r="B5" s="14" t="s">
        <v>1296</v>
      </c>
      <c r="C5" s="3"/>
      <c r="D5" s="135"/>
      <c r="E5" s="136"/>
      <c r="F5" s="137"/>
    </row>
    <row r="6" spans="1:6" ht="14.15" customHeight="1" x14ac:dyDescent="0.3">
      <c r="A6" s="5"/>
      <c r="B6" s="7"/>
      <c r="C6" s="3"/>
      <c r="D6" s="135"/>
      <c r="E6" s="136"/>
      <c r="F6" s="137"/>
    </row>
    <row r="7" spans="1:6" ht="14.15" customHeight="1" x14ac:dyDescent="0.3">
      <c r="A7" s="13" t="s">
        <v>1366</v>
      </c>
      <c r="B7" s="14" t="s">
        <v>1367</v>
      </c>
      <c r="C7" s="3"/>
      <c r="D7" s="135"/>
      <c r="E7" s="136"/>
      <c r="F7" s="137"/>
    </row>
    <row r="8" spans="1:6" ht="14.15" customHeight="1" x14ac:dyDescent="0.3">
      <c r="A8" s="5"/>
      <c r="B8" s="6"/>
      <c r="C8" s="3"/>
      <c r="D8" s="135"/>
      <c r="E8" s="136"/>
      <c r="F8" s="137"/>
    </row>
    <row r="9" spans="1:6" ht="14.15" customHeight="1" x14ac:dyDescent="0.3">
      <c r="A9" s="5" t="s">
        <v>1368</v>
      </c>
      <c r="B9" s="6" t="s">
        <v>1536</v>
      </c>
      <c r="C9" s="3"/>
      <c r="D9" s="135"/>
      <c r="E9" s="136"/>
      <c r="F9" s="137"/>
    </row>
    <row r="10" spans="1:6" ht="14.15" customHeight="1" x14ac:dyDescent="0.3">
      <c r="A10" s="5"/>
      <c r="B10" s="6"/>
      <c r="C10" s="3"/>
      <c r="D10" s="135"/>
      <c r="E10" s="136"/>
      <c r="F10" s="137"/>
    </row>
    <row r="11" spans="1:6" ht="14.15" customHeight="1" x14ac:dyDescent="0.3">
      <c r="A11" s="108" t="s">
        <v>2014</v>
      </c>
      <c r="B11" s="38" t="s">
        <v>2077</v>
      </c>
      <c r="C11" s="3" t="s">
        <v>1369</v>
      </c>
      <c r="D11" s="138">
        <f>'Earthworks-Layerworks'!B27</f>
        <v>3971</v>
      </c>
      <c r="E11" s="139"/>
      <c r="F11" s="140">
        <f>E11*G11</f>
        <v>0</v>
      </c>
    </row>
    <row r="12" spans="1:6" ht="14.15" customHeight="1" x14ac:dyDescent="0.3">
      <c r="A12" s="5"/>
      <c r="B12" s="6"/>
      <c r="C12" s="3"/>
      <c r="D12" s="135"/>
      <c r="E12" s="136"/>
      <c r="F12" s="137"/>
    </row>
    <row r="13" spans="1:6" ht="14.15" customHeight="1" x14ac:dyDescent="0.3">
      <c r="A13" s="39" t="s">
        <v>1538</v>
      </c>
      <c r="B13" s="38" t="s">
        <v>1539</v>
      </c>
      <c r="C13" s="40" t="s">
        <v>1394</v>
      </c>
      <c r="D13" s="138">
        <f>23%*D11</f>
        <v>913.33</v>
      </c>
      <c r="E13" s="139"/>
      <c r="F13" s="140" t="str">
        <f>IF(TRIM(D13)="rate only","ro",IF(OR(ISBLANK(D13),ISBLANK(E13))," ",D13*E13))</f>
        <v xml:space="preserve"> </v>
      </c>
    </row>
    <row r="14" spans="1:6" ht="14.15" customHeight="1" x14ac:dyDescent="0.3">
      <c r="A14" s="5"/>
      <c r="B14" s="6"/>
      <c r="C14" s="3"/>
      <c r="D14" s="135"/>
      <c r="E14" s="136"/>
      <c r="F14" s="137"/>
    </row>
    <row r="15" spans="1:6" ht="14.15" customHeight="1" x14ac:dyDescent="0.3">
      <c r="A15" s="5"/>
      <c r="B15" s="6"/>
      <c r="C15" s="3"/>
      <c r="D15" s="135"/>
      <c r="E15" s="136"/>
      <c r="F15" s="137"/>
    </row>
    <row r="16" spans="1:6" ht="14.15" customHeight="1" x14ac:dyDescent="0.3">
      <c r="A16" s="108" t="s">
        <v>2013</v>
      </c>
      <c r="B16" s="6" t="s">
        <v>1388</v>
      </c>
      <c r="C16" s="3" t="s">
        <v>1369</v>
      </c>
      <c r="D16" s="138">
        <f>5%*D11</f>
        <v>198.55</v>
      </c>
      <c r="E16" s="139"/>
      <c r="F16" s="140" t="str">
        <f>IF(TRIM(D16)="rate only","ro",IF(OR(ISBLANK(D16),ISBLANK(E16))," ",D16*E16))</f>
        <v xml:space="preserve"> </v>
      </c>
    </row>
    <row r="17" spans="1:6" ht="14.15" customHeight="1" x14ac:dyDescent="0.3">
      <c r="A17" s="5"/>
      <c r="B17" s="6"/>
      <c r="C17" s="3"/>
      <c r="D17" s="135"/>
      <c r="E17" s="136"/>
      <c r="F17" s="137"/>
    </row>
    <row r="18" spans="1:6" ht="14.15" customHeight="1" x14ac:dyDescent="0.3">
      <c r="A18" s="5"/>
      <c r="B18" s="6"/>
      <c r="C18" s="3"/>
      <c r="D18" s="135"/>
      <c r="E18" s="136"/>
      <c r="F18" s="137"/>
    </row>
    <row r="19" spans="1:6" ht="14.15" customHeight="1" x14ac:dyDescent="0.3">
      <c r="A19" s="13" t="s">
        <v>1370</v>
      </c>
      <c r="B19" s="14" t="s">
        <v>1371</v>
      </c>
      <c r="C19" s="3"/>
      <c r="D19" s="135"/>
      <c r="E19" s="136"/>
      <c r="F19" s="137"/>
    </row>
    <row r="20" spans="1:6" ht="14.15" customHeight="1" x14ac:dyDescent="0.3">
      <c r="A20" s="13"/>
      <c r="B20" s="14" t="s">
        <v>1372</v>
      </c>
      <c r="C20" s="3"/>
      <c r="D20" s="135"/>
      <c r="E20" s="136"/>
      <c r="F20" s="137"/>
    </row>
    <row r="21" spans="1:6" ht="14.15" customHeight="1" x14ac:dyDescent="0.3">
      <c r="A21" s="5"/>
      <c r="B21" s="6"/>
      <c r="C21" s="3"/>
      <c r="D21" s="135"/>
      <c r="E21" s="136"/>
      <c r="F21" s="137"/>
    </row>
    <row r="22" spans="1:6" ht="14.15" customHeight="1" x14ac:dyDescent="0.3">
      <c r="A22" s="108" t="s">
        <v>2012</v>
      </c>
      <c r="B22" s="6" t="s">
        <v>1253</v>
      </c>
      <c r="C22" s="3" t="s">
        <v>1378</v>
      </c>
      <c r="D22" s="138">
        <v>10</v>
      </c>
      <c r="E22" s="139"/>
      <c r="F22" s="140" t="str">
        <f>IF(TRIM(D22)="rate only","ro",IF(OR(ISBLANK(D22),ISBLANK(E22))," ",D22*E22))</f>
        <v xml:space="preserve"> </v>
      </c>
    </row>
    <row r="23" spans="1:6" ht="14.15" customHeight="1" x14ac:dyDescent="0.3">
      <c r="A23" s="5"/>
      <c r="B23" s="6" t="s">
        <v>1373</v>
      </c>
      <c r="C23" s="3"/>
      <c r="D23" s="135"/>
      <c r="E23" s="136"/>
      <c r="F23" s="137"/>
    </row>
    <row r="24" spans="1:6" ht="14.15" customHeight="1" x14ac:dyDescent="0.3">
      <c r="A24" s="5"/>
      <c r="B24" s="6"/>
      <c r="C24" s="3"/>
      <c r="D24" s="135"/>
      <c r="E24" s="136"/>
      <c r="F24" s="137"/>
    </row>
    <row r="25" spans="1:6" ht="14.15" customHeight="1" x14ac:dyDescent="0.3">
      <c r="A25" s="5" t="s">
        <v>1374</v>
      </c>
      <c r="B25" s="6" t="s">
        <v>1254</v>
      </c>
      <c r="C25" s="3" t="s">
        <v>1378</v>
      </c>
      <c r="D25" s="138">
        <v>10</v>
      </c>
      <c r="E25" s="139"/>
      <c r="F25" s="140" t="str">
        <f>IF(TRIM(D25)="rate only","ro",IF(OR(ISBLANK(D25),ISBLANK(E25))," ",D25*E25))</f>
        <v xml:space="preserve"> </v>
      </c>
    </row>
    <row r="26" spans="1:6" ht="14.15" customHeight="1" x14ac:dyDescent="0.3">
      <c r="A26" s="5"/>
      <c r="B26" s="6" t="s">
        <v>1376</v>
      </c>
      <c r="C26" s="3"/>
      <c r="D26" s="135"/>
      <c r="E26" s="136"/>
      <c r="F26" s="137"/>
    </row>
    <row r="27" spans="1:6" ht="14.15" customHeight="1" x14ac:dyDescent="0.3">
      <c r="A27" s="5"/>
      <c r="B27" s="6"/>
      <c r="C27" s="3"/>
      <c r="D27" s="135"/>
      <c r="E27" s="136"/>
      <c r="F27" s="137"/>
    </row>
    <row r="28" spans="1:6" ht="14.15" customHeight="1" x14ac:dyDescent="0.3">
      <c r="A28" s="5" t="s">
        <v>1375</v>
      </c>
      <c r="B28" s="6" t="s">
        <v>1255</v>
      </c>
      <c r="C28" s="3" t="s">
        <v>1378</v>
      </c>
      <c r="D28" s="138">
        <v>5</v>
      </c>
      <c r="E28" s="139"/>
      <c r="F28" s="140" t="str">
        <f>IF(TRIM(D28)="rate only","ro",IF(OR(ISBLANK(D28),ISBLANK(E28))," ",D28*E28))</f>
        <v xml:space="preserve"> </v>
      </c>
    </row>
    <row r="29" spans="1:6" ht="14.15" customHeight="1" x14ac:dyDescent="0.3">
      <c r="A29" s="5"/>
      <c r="B29" s="6" t="s">
        <v>1377</v>
      </c>
      <c r="C29" s="3"/>
      <c r="D29" s="135"/>
      <c r="E29" s="136"/>
      <c r="F29" s="137"/>
    </row>
    <row r="30" spans="1:6" ht="14.15" customHeight="1" x14ac:dyDescent="0.3">
      <c r="A30" s="5"/>
      <c r="B30" s="6"/>
      <c r="C30" s="3"/>
      <c r="D30" s="135"/>
      <c r="E30" s="136"/>
      <c r="F30" s="137"/>
    </row>
    <row r="31" spans="1:6" ht="14.15" customHeight="1" x14ac:dyDescent="0.3">
      <c r="A31" s="5"/>
      <c r="B31" s="6"/>
      <c r="C31" s="3"/>
      <c r="D31" s="135"/>
      <c r="E31" s="136"/>
      <c r="F31" s="137"/>
    </row>
    <row r="32" spans="1:6" ht="14.15" customHeight="1" x14ac:dyDescent="0.3">
      <c r="A32" s="13" t="s">
        <v>1379</v>
      </c>
      <c r="B32" s="14" t="s">
        <v>1380</v>
      </c>
      <c r="C32" s="3"/>
      <c r="D32" s="135"/>
      <c r="E32" s="136"/>
      <c r="F32" s="137"/>
    </row>
    <row r="33" spans="1:6" ht="14.15" customHeight="1" x14ac:dyDescent="0.3">
      <c r="A33" s="13"/>
      <c r="B33" s="14" t="s">
        <v>1381</v>
      </c>
      <c r="C33" s="3"/>
      <c r="D33" s="135"/>
      <c r="E33" s="136"/>
      <c r="F33" s="137"/>
    </row>
    <row r="34" spans="1:6" ht="14.15" customHeight="1" x14ac:dyDescent="0.3">
      <c r="A34" s="13"/>
      <c r="B34" s="14" t="s">
        <v>1382</v>
      </c>
      <c r="C34" s="3"/>
      <c r="D34" s="135"/>
      <c r="E34" s="136"/>
      <c r="F34" s="137"/>
    </row>
    <row r="35" spans="1:6" ht="14.15" customHeight="1" x14ac:dyDescent="0.3">
      <c r="A35" s="5"/>
      <c r="B35" s="6"/>
      <c r="C35" s="3"/>
      <c r="D35" s="135"/>
      <c r="E35" s="136"/>
      <c r="F35" s="137"/>
    </row>
    <row r="36" spans="1:6" ht="14.15" customHeight="1" x14ac:dyDescent="0.3">
      <c r="A36" s="108" t="s">
        <v>2015</v>
      </c>
      <c r="B36" s="6" t="s">
        <v>1253</v>
      </c>
      <c r="C36" s="3" t="s">
        <v>1378</v>
      </c>
      <c r="D36" s="138">
        <f>D22</f>
        <v>10</v>
      </c>
      <c r="E36" s="139"/>
      <c r="F36" s="140" t="str">
        <f>IF(TRIM(D36)="rate only","ro",IF(OR(ISBLANK(D36),ISBLANK(E36))," ",D36*E36))</f>
        <v xml:space="preserve"> </v>
      </c>
    </row>
    <row r="37" spans="1:6" ht="14.15" customHeight="1" x14ac:dyDescent="0.3">
      <c r="A37" s="5"/>
      <c r="B37" s="6" t="s">
        <v>1373</v>
      </c>
      <c r="C37" s="3"/>
      <c r="D37" s="135"/>
      <c r="E37" s="136"/>
      <c r="F37" s="137"/>
    </row>
    <row r="38" spans="1:6" ht="14.15" customHeight="1" x14ac:dyDescent="0.3">
      <c r="A38" s="5"/>
      <c r="B38" s="6"/>
      <c r="C38" s="3"/>
      <c r="D38" s="135"/>
      <c r="E38" s="136"/>
      <c r="F38" s="137"/>
    </row>
    <row r="39" spans="1:6" ht="14.15" customHeight="1" x14ac:dyDescent="0.3">
      <c r="A39" s="5" t="s">
        <v>1383</v>
      </c>
      <c r="B39" s="6" t="s">
        <v>1254</v>
      </c>
      <c r="C39" s="3" t="s">
        <v>1378</v>
      </c>
      <c r="D39" s="138">
        <f>D25</f>
        <v>10</v>
      </c>
      <c r="E39" s="139"/>
      <c r="F39" s="140" t="str">
        <f>IF(TRIM(D39)="rate only","ro",IF(OR(ISBLANK(D39),ISBLANK(E39))," ",D39*E39))</f>
        <v xml:space="preserve"> </v>
      </c>
    </row>
    <row r="40" spans="1:6" ht="14.15" customHeight="1" x14ac:dyDescent="0.3">
      <c r="A40" s="5"/>
      <c r="B40" s="6" t="s">
        <v>1376</v>
      </c>
      <c r="C40" s="3"/>
      <c r="D40" s="135"/>
      <c r="E40" s="136"/>
      <c r="F40" s="137"/>
    </row>
    <row r="41" spans="1:6" ht="14.15" customHeight="1" x14ac:dyDescent="0.3">
      <c r="A41" s="5"/>
      <c r="B41" s="6"/>
      <c r="C41" s="3"/>
      <c r="D41" s="135"/>
      <c r="E41" s="136"/>
      <c r="F41" s="137"/>
    </row>
    <row r="42" spans="1:6" ht="14.15" customHeight="1" x14ac:dyDescent="0.3">
      <c r="A42" s="5" t="s">
        <v>1384</v>
      </c>
      <c r="B42" s="6" t="s">
        <v>1255</v>
      </c>
      <c r="C42" s="3" t="s">
        <v>1378</v>
      </c>
      <c r="D42" s="138">
        <f>D28</f>
        <v>5</v>
      </c>
      <c r="E42" s="139"/>
      <c r="F42" s="140" t="str">
        <f>IF(TRIM(D42)="rate only","ro",IF(OR(ISBLANK(D42),ISBLANK(E42))," ",D42*E42))</f>
        <v xml:space="preserve"> </v>
      </c>
    </row>
    <row r="43" spans="1:6" ht="14.15" customHeight="1" x14ac:dyDescent="0.3">
      <c r="A43" s="5"/>
      <c r="B43" s="6" t="s">
        <v>1377</v>
      </c>
      <c r="C43" s="3"/>
      <c r="D43" s="135"/>
      <c r="E43" s="136"/>
      <c r="F43" s="137"/>
    </row>
    <row r="44" spans="1:6" ht="14.15" customHeight="1" x14ac:dyDescent="0.3">
      <c r="A44" s="5"/>
      <c r="B44" s="6"/>
      <c r="C44" s="3"/>
      <c r="D44" s="135"/>
      <c r="E44" s="136"/>
      <c r="F44" s="137"/>
    </row>
    <row r="45" spans="1:6" ht="14.15" customHeight="1" x14ac:dyDescent="0.3">
      <c r="A45" s="5" t="s">
        <v>1389</v>
      </c>
      <c r="B45" s="6" t="s">
        <v>1390</v>
      </c>
      <c r="C45" s="3" t="s">
        <v>1394</v>
      </c>
      <c r="D45" s="135">
        <v>150</v>
      </c>
      <c r="E45" s="136"/>
      <c r="F45" s="137"/>
    </row>
    <row r="46" spans="1:6" ht="14.15" customHeight="1" x14ac:dyDescent="0.3">
      <c r="A46" s="5"/>
      <c r="B46" s="6" t="s">
        <v>1391</v>
      </c>
      <c r="C46" s="3"/>
      <c r="D46" s="135"/>
      <c r="E46" s="136"/>
      <c r="F46" s="137"/>
    </row>
    <row r="47" spans="1:6" ht="14.15" customHeight="1" x14ac:dyDescent="0.3">
      <c r="A47" s="5"/>
      <c r="B47" s="6"/>
      <c r="C47" s="3"/>
      <c r="D47" s="135"/>
      <c r="E47" s="136"/>
      <c r="F47" s="137"/>
    </row>
    <row r="48" spans="1:6" ht="14.15" customHeight="1" thickBot="1" x14ac:dyDescent="0.35">
      <c r="A48" s="15" t="s">
        <v>1402</v>
      </c>
      <c r="B48" s="16" t="s">
        <v>1392</v>
      </c>
      <c r="C48" s="17" t="s">
        <v>1369</v>
      </c>
      <c r="D48" s="141">
        <v>50</v>
      </c>
      <c r="E48" s="142"/>
      <c r="F48" s="143"/>
    </row>
    <row r="49" spans="1:6" ht="28.4" customHeight="1" thickBot="1" x14ac:dyDescent="0.35">
      <c r="A49" s="278"/>
      <c r="B49" s="279" t="s">
        <v>1393</v>
      </c>
      <c r="C49" s="279" t="s">
        <v>1394</v>
      </c>
      <c r="D49" s="279" t="e">
        <f>('Earthworks-Layerworks'!#REF!+'Earthworks-Layerworks'!#REF!+'Earthworks-Layerworks'!#REF!)*2</f>
        <v>#REF!</v>
      </c>
      <c r="E49" s="280"/>
      <c r="F49" s="50">
        <f>SUM(F2:F48)</f>
        <v>0</v>
      </c>
    </row>
    <row r="50" spans="1:6" ht="14.15" customHeight="1" thickBot="1" x14ac:dyDescent="0.35">
      <c r="A50" s="20"/>
      <c r="B50" s="20"/>
      <c r="C50" s="20"/>
      <c r="D50" s="144"/>
      <c r="E50" s="145"/>
      <c r="F50" s="146"/>
    </row>
    <row r="51" spans="1:6" ht="28.4" customHeight="1" x14ac:dyDescent="0.3">
      <c r="A51" s="234" t="s">
        <v>1404</v>
      </c>
      <c r="B51" s="235" t="s">
        <v>1401</v>
      </c>
      <c r="C51" s="235" t="s">
        <v>1369</v>
      </c>
      <c r="D51" s="235" t="e">
        <f>('Earthworks-Layerworks'!#REF!+'Earthworks-Layerworks'!#REF!+'Earthworks-Layerworks'!#REF!)*6</f>
        <v>#REF!</v>
      </c>
      <c r="E51" s="236"/>
      <c r="F51" s="237" t="e">
        <f>IF(TRIM(D51)="rate only","ro",IF(OR(ISBLANK(D51),ISBLANK(E51))," ",D51*E51))</f>
        <v>#REF!</v>
      </c>
    </row>
    <row r="52" spans="1:6" ht="42" customHeight="1" thickBot="1" x14ac:dyDescent="0.35">
      <c r="A52" s="238"/>
      <c r="B52" s="239"/>
      <c r="C52" s="239"/>
      <c r="D52" s="239"/>
      <c r="E52" s="240"/>
      <c r="F52" s="241"/>
    </row>
    <row r="53" spans="1:6" ht="10.4" hidden="1" customHeight="1" thickBot="1" x14ac:dyDescent="0.35">
      <c r="A53" s="23"/>
      <c r="E53" s="148"/>
    </row>
    <row r="54" spans="1:6" ht="28.4" hidden="1" customHeight="1" thickBot="1" x14ac:dyDescent="0.35">
      <c r="A54" s="46" t="s">
        <v>1321</v>
      </c>
      <c r="B54" s="47" t="s">
        <v>1322</v>
      </c>
      <c r="C54" s="47" t="s">
        <v>1323</v>
      </c>
      <c r="D54" s="48" t="s">
        <v>1324</v>
      </c>
      <c r="E54" s="49" t="s">
        <v>1325</v>
      </c>
      <c r="F54" s="50" t="s">
        <v>1326</v>
      </c>
    </row>
    <row r="55" spans="1:6" ht="28.4" hidden="1" customHeight="1" x14ac:dyDescent="0.3">
      <c r="A55" s="275" t="s">
        <v>1331</v>
      </c>
      <c r="B55" s="276"/>
      <c r="C55" s="276"/>
      <c r="D55" s="276"/>
      <c r="E55" s="277"/>
      <c r="F55" s="149">
        <f>F49</f>
        <v>0</v>
      </c>
    </row>
    <row r="56" spans="1:6" ht="14.15" hidden="1" customHeight="1" x14ac:dyDescent="0.3">
      <c r="A56" s="5"/>
      <c r="B56" s="6"/>
      <c r="C56" s="3"/>
      <c r="D56" s="135"/>
      <c r="E56" s="136"/>
      <c r="F56" s="137"/>
    </row>
    <row r="57" spans="1:6" ht="14.15" hidden="1" customHeight="1" x14ac:dyDescent="0.3">
      <c r="A57" s="13" t="s">
        <v>1385</v>
      </c>
      <c r="B57" s="14" t="s">
        <v>1386</v>
      </c>
      <c r="C57" s="3"/>
      <c r="D57" s="135"/>
      <c r="E57" s="136"/>
      <c r="F57" s="137"/>
    </row>
    <row r="58" spans="1:6" ht="14.15" hidden="1" customHeight="1" x14ac:dyDescent="0.3">
      <c r="A58" s="13"/>
      <c r="B58" s="14" t="s">
        <v>1387</v>
      </c>
      <c r="C58" s="3"/>
      <c r="D58" s="135"/>
      <c r="E58" s="136"/>
      <c r="F58" s="137"/>
    </row>
    <row r="59" spans="1:6" ht="14.15" hidden="1" customHeight="1" x14ac:dyDescent="0.3">
      <c r="A59" s="5"/>
      <c r="B59" s="6"/>
      <c r="C59" s="3"/>
      <c r="D59" s="135"/>
      <c r="E59" s="136"/>
      <c r="F59" s="137"/>
    </row>
    <row r="60" spans="1:6" ht="14.15" hidden="1" customHeight="1" x14ac:dyDescent="0.3">
      <c r="A60" s="5" t="s">
        <v>1540</v>
      </c>
      <c r="B60" s="6" t="s">
        <v>1536</v>
      </c>
      <c r="C60" s="3"/>
      <c r="D60" s="135"/>
      <c r="E60" s="136"/>
      <c r="F60" s="137"/>
    </row>
    <row r="61" spans="1:6" ht="14.15" hidden="1" customHeight="1" x14ac:dyDescent="0.3">
      <c r="A61" s="5"/>
      <c r="B61" s="6"/>
      <c r="C61" s="3"/>
      <c r="D61" s="135"/>
      <c r="E61" s="136"/>
      <c r="F61" s="137"/>
    </row>
    <row r="62" spans="1:6" ht="14.15" hidden="1" customHeight="1" x14ac:dyDescent="0.3">
      <c r="A62" s="108" t="s">
        <v>2088</v>
      </c>
      <c r="B62" s="38" t="s">
        <v>1537</v>
      </c>
      <c r="C62" s="3" t="s">
        <v>1394</v>
      </c>
      <c r="D62" s="138">
        <v>0</v>
      </c>
      <c r="E62" s="139"/>
      <c r="F62" s="140" t="str">
        <f>IF(TRIM(D62)="rate only","ro",IF(OR(ISBLANK(D62),ISBLANK(E62))," ",D62*E62))</f>
        <v xml:space="preserve"> </v>
      </c>
    </row>
    <row r="63" spans="1:6" ht="14.15" hidden="1" customHeight="1" x14ac:dyDescent="0.3">
      <c r="A63" s="5"/>
      <c r="B63" s="6"/>
      <c r="C63" s="3"/>
      <c r="D63" s="135"/>
      <c r="E63" s="136"/>
      <c r="F63" s="137"/>
    </row>
    <row r="64" spans="1:6" ht="14.15" hidden="1" customHeight="1" x14ac:dyDescent="0.3">
      <c r="A64" s="39" t="s">
        <v>1541</v>
      </c>
      <c r="B64" s="38" t="s">
        <v>1539</v>
      </c>
      <c r="C64" s="40" t="s">
        <v>1394</v>
      </c>
      <c r="D64" s="138" t="s">
        <v>2083</v>
      </c>
      <c r="E64" s="139"/>
      <c r="F64" s="140" t="str">
        <f>IF(TRIM(D64)="rate only","ro",IF(OR(ISBLANK(D64),ISBLANK(E64))," ",D64*E64))</f>
        <v>ro</v>
      </c>
    </row>
    <row r="65" spans="1:6" ht="14.15" hidden="1" customHeight="1" x14ac:dyDescent="0.3">
      <c r="A65" s="5"/>
      <c r="B65" s="6"/>
      <c r="C65" s="3"/>
      <c r="D65" s="135"/>
      <c r="E65" s="136"/>
      <c r="F65" s="137"/>
    </row>
    <row r="66" spans="1:6" ht="14.15" hidden="1" customHeight="1" x14ac:dyDescent="0.3">
      <c r="A66" s="5"/>
      <c r="B66" s="6"/>
      <c r="C66" s="3"/>
      <c r="D66" s="135"/>
      <c r="E66" s="136"/>
      <c r="F66" s="137"/>
    </row>
    <row r="67" spans="1:6" ht="14.15" hidden="1" customHeight="1" x14ac:dyDescent="0.3">
      <c r="A67" s="108" t="s">
        <v>2089</v>
      </c>
      <c r="B67" s="6" t="s">
        <v>1388</v>
      </c>
      <c r="C67" s="3" t="s">
        <v>1369</v>
      </c>
      <c r="D67" s="138" t="s">
        <v>2083</v>
      </c>
      <c r="E67" s="139"/>
      <c r="F67" s="140" t="str">
        <f>IF(TRIM(D67)="rate only","ro",IF(OR(ISBLANK(D67),ISBLANK(E67))," ",D67*E67))</f>
        <v>ro</v>
      </c>
    </row>
    <row r="68" spans="1:6" ht="14.15" hidden="1" customHeight="1" x14ac:dyDescent="0.3">
      <c r="A68" s="5"/>
      <c r="B68" s="6"/>
      <c r="C68" s="3"/>
      <c r="D68" s="135"/>
      <c r="E68" s="136"/>
      <c r="F68" s="137"/>
    </row>
    <row r="69" spans="1:6" ht="14.15" hidden="1" customHeight="1" x14ac:dyDescent="0.3">
      <c r="A69" s="5"/>
      <c r="B69" s="6"/>
      <c r="C69" s="3"/>
      <c r="D69" s="135"/>
      <c r="E69" s="136"/>
      <c r="F69" s="137"/>
    </row>
    <row r="70" spans="1:6" ht="14.15" hidden="1" customHeight="1" x14ac:dyDescent="0.3">
      <c r="A70" s="13" t="s">
        <v>1389</v>
      </c>
      <c r="B70" s="14" t="s">
        <v>1390</v>
      </c>
      <c r="C70" s="3"/>
      <c r="D70" s="135"/>
      <c r="E70" s="136"/>
      <c r="F70" s="137"/>
    </row>
    <row r="71" spans="1:6" ht="14.15" hidden="1" customHeight="1" x14ac:dyDescent="0.3">
      <c r="A71" s="13"/>
      <c r="B71" s="37" t="s">
        <v>1391</v>
      </c>
      <c r="C71" s="3"/>
      <c r="D71" s="135"/>
      <c r="E71" s="136"/>
      <c r="F71" s="137"/>
    </row>
    <row r="72" spans="1:6" ht="14.15" hidden="1" customHeight="1" x14ac:dyDescent="0.3">
      <c r="A72" s="5"/>
      <c r="B72" s="6"/>
      <c r="C72" s="3"/>
      <c r="D72" s="135"/>
      <c r="E72" s="136"/>
      <c r="F72" s="137"/>
    </row>
    <row r="73" spans="1:6" ht="14.15" hidden="1" customHeight="1" x14ac:dyDescent="0.3">
      <c r="A73" s="5" t="s">
        <v>1402</v>
      </c>
      <c r="B73" s="6" t="s">
        <v>1392</v>
      </c>
      <c r="C73" s="3"/>
      <c r="D73" s="135"/>
      <c r="E73" s="136"/>
      <c r="F73" s="137"/>
    </row>
    <row r="74" spans="1:6" ht="14.15" hidden="1" customHeight="1" x14ac:dyDescent="0.3">
      <c r="A74" s="5"/>
      <c r="B74" s="6" t="s">
        <v>1393</v>
      </c>
      <c r="C74" s="3" t="s">
        <v>1394</v>
      </c>
      <c r="D74" s="138" t="s">
        <v>2083</v>
      </c>
      <c r="E74" s="139"/>
      <c r="F74" s="140" t="str">
        <f>IF(TRIM(D74)="rate only","ro",IF(OR(ISBLANK(D74),ISBLANK(E74))," ",D74*E74))</f>
        <v>ro</v>
      </c>
    </row>
    <row r="75" spans="1:6" ht="14.15" hidden="1" customHeight="1" x14ac:dyDescent="0.3">
      <c r="A75" s="5"/>
      <c r="B75" s="6"/>
      <c r="C75" s="3"/>
      <c r="D75" s="135"/>
      <c r="E75" s="136"/>
      <c r="F75" s="137"/>
    </row>
    <row r="76" spans="1:6" ht="14.15" hidden="1" customHeight="1" x14ac:dyDescent="0.3">
      <c r="A76" s="5" t="s">
        <v>1403</v>
      </c>
      <c r="B76" s="6" t="s">
        <v>1395</v>
      </c>
      <c r="C76" s="3"/>
      <c r="D76" s="135"/>
      <c r="E76" s="136"/>
      <c r="F76" s="137"/>
    </row>
    <row r="77" spans="1:6" ht="14.15" hidden="1" customHeight="1" x14ac:dyDescent="0.3">
      <c r="A77" s="5"/>
      <c r="B77" s="6" t="s">
        <v>1396</v>
      </c>
      <c r="C77" s="3"/>
      <c r="D77" s="135"/>
      <c r="E77" s="136"/>
      <c r="F77" s="137"/>
    </row>
    <row r="78" spans="1:6" ht="14.15" hidden="1" customHeight="1" x14ac:dyDescent="0.3">
      <c r="A78" s="5"/>
      <c r="B78" s="6"/>
      <c r="C78" s="3"/>
      <c r="D78" s="135"/>
      <c r="E78" s="136"/>
      <c r="F78" s="137"/>
    </row>
    <row r="79" spans="1:6" ht="14.15" hidden="1" customHeight="1" x14ac:dyDescent="0.3">
      <c r="A79" s="108" t="s">
        <v>2090</v>
      </c>
      <c r="B79" s="6" t="s">
        <v>1397</v>
      </c>
      <c r="C79" s="3" t="s">
        <v>1369</v>
      </c>
      <c r="D79" s="138" t="s">
        <v>2083</v>
      </c>
      <c r="E79" s="139"/>
      <c r="F79" s="140" t="str">
        <f>IF(TRIM(D79)="rate only","ro",IF(OR(ISBLANK(D79),ISBLANK(E79))," ",D79*E79))</f>
        <v>ro</v>
      </c>
    </row>
    <row r="80" spans="1:6" ht="14.15" hidden="1" customHeight="1" x14ac:dyDescent="0.3">
      <c r="A80" s="5"/>
      <c r="B80" s="6"/>
      <c r="C80" s="3"/>
      <c r="D80" s="135"/>
      <c r="E80" s="136"/>
      <c r="F80" s="137"/>
    </row>
    <row r="81" spans="1:6" ht="14.15" hidden="1" customHeight="1" x14ac:dyDescent="0.3">
      <c r="A81" s="108" t="s">
        <v>2091</v>
      </c>
      <c r="B81" s="6" t="s">
        <v>1398</v>
      </c>
      <c r="C81" s="3" t="s">
        <v>1369</v>
      </c>
      <c r="D81" s="138" t="s">
        <v>2083</v>
      </c>
      <c r="E81" s="139"/>
      <c r="F81" s="140" t="str">
        <f>IF(TRIM(D81)="rate only","ro",IF(OR(ISBLANK(D81),ISBLANK(E81))," ",D81*E81))</f>
        <v>ro</v>
      </c>
    </row>
    <row r="82" spans="1:6" ht="14.15" hidden="1" customHeight="1" x14ac:dyDescent="0.3">
      <c r="A82" s="5"/>
      <c r="B82" s="6"/>
      <c r="C82" s="3"/>
      <c r="D82" s="135"/>
      <c r="E82" s="136"/>
      <c r="F82" s="137"/>
    </row>
    <row r="83" spans="1:6" ht="14.15" hidden="1" customHeight="1" x14ac:dyDescent="0.3">
      <c r="A83" s="5" t="s">
        <v>1405</v>
      </c>
      <c r="B83" s="6" t="s">
        <v>1243</v>
      </c>
      <c r="C83" s="3" t="s">
        <v>1334</v>
      </c>
      <c r="D83" s="138" t="s">
        <v>2083</v>
      </c>
      <c r="E83" s="139"/>
      <c r="F83" s="140" t="str">
        <f>IF(TRIM(D83)="rate only","ro",IF(OR(ISBLANK(D83),ISBLANK(E83))," ",D83*E83))</f>
        <v>ro</v>
      </c>
    </row>
    <row r="84" spans="1:6" ht="14.15" hidden="1" customHeight="1" x14ac:dyDescent="0.3">
      <c r="A84" s="5"/>
      <c r="B84" s="6"/>
      <c r="C84" s="3"/>
      <c r="D84" s="135"/>
      <c r="E84" s="136"/>
      <c r="F84" s="137"/>
    </row>
    <row r="85" spans="1:6" ht="14.15" hidden="1" customHeight="1" x14ac:dyDescent="0.3">
      <c r="A85" s="5" t="s">
        <v>1245</v>
      </c>
      <c r="B85" s="6" t="s">
        <v>1244</v>
      </c>
      <c r="C85" s="3" t="s">
        <v>1334</v>
      </c>
      <c r="D85" s="138" t="s">
        <v>2083</v>
      </c>
      <c r="E85" s="139"/>
      <c r="F85" s="140" t="str">
        <f>IF(TRIM(D85)="rate only","ro",IF(OR(ISBLANK(D85),ISBLANK(E85))," ",D85*E85))</f>
        <v>ro</v>
      </c>
    </row>
    <row r="86" spans="1:6" ht="14.15" hidden="1" customHeight="1" x14ac:dyDescent="0.3">
      <c r="A86" s="5"/>
      <c r="B86" s="6"/>
      <c r="C86" s="3"/>
      <c r="D86" s="135"/>
      <c r="E86" s="136"/>
      <c r="F86" s="137"/>
    </row>
    <row r="87" spans="1:6" ht="14.15" hidden="1" customHeight="1" x14ac:dyDescent="0.3">
      <c r="A87" s="5"/>
      <c r="B87" s="6"/>
      <c r="C87" s="3"/>
      <c r="D87" s="135"/>
      <c r="E87" s="136"/>
      <c r="F87" s="137"/>
    </row>
    <row r="88" spans="1:6" ht="14.15" hidden="1" customHeight="1" x14ac:dyDescent="0.3">
      <c r="A88" s="5" t="s">
        <v>1404</v>
      </c>
      <c r="B88" s="6" t="s">
        <v>1401</v>
      </c>
      <c r="C88" s="3" t="s">
        <v>1369</v>
      </c>
      <c r="D88" s="138" t="s">
        <v>2083</v>
      </c>
      <c r="E88" s="139"/>
      <c r="F88" s="140" t="str">
        <f>IF(TRIM(D88)="rate only","ro",IF(OR(ISBLANK(D88),ISBLANK(E88))," ",D88*E88))</f>
        <v>ro</v>
      </c>
    </row>
    <row r="89" spans="1:6" ht="14.15" hidden="1" customHeight="1" x14ac:dyDescent="0.3">
      <c r="A89" s="5"/>
      <c r="B89" s="6"/>
      <c r="C89" s="3"/>
      <c r="D89" s="135"/>
      <c r="E89" s="136"/>
      <c r="F89" s="137"/>
    </row>
    <row r="90" spans="1:6" ht="14.15" hidden="1" customHeight="1" x14ac:dyDescent="0.3">
      <c r="A90" s="108" t="s">
        <v>2092</v>
      </c>
      <c r="B90" s="6" t="s">
        <v>1399</v>
      </c>
      <c r="C90" s="3"/>
      <c r="D90" s="135"/>
      <c r="E90" s="136"/>
      <c r="F90" s="137"/>
    </row>
    <row r="91" spans="1:6" ht="14.15" hidden="1" customHeight="1" x14ac:dyDescent="0.3">
      <c r="A91" s="5"/>
      <c r="B91" s="6" t="s">
        <v>1400</v>
      </c>
      <c r="C91" s="3" t="s">
        <v>1369</v>
      </c>
      <c r="D91" s="138" t="s">
        <v>2083</v>
      </c>
      <c r="E91" s="139"/>
      <c r="F91" s="140" t="str">
        <f>IF(TRIM(D91)="rate only","ro",IF(OR(ISBLANK(D91),ISBLANK(E91))," ",D91*E91))</f>
        <v>ro</v>
      </c>
    </row>
    <row r="92" spans="1:6" ht="14.15" hidden="1" customHeight="1" x14ac:dyDescent="0.3">
      <c r="A92" s="5"/>
      <c r="B92" s="6"/>
      <c r="C92" s="3"/>
      <c r="D92" s="135"/>
      <c r="E92" s="136"/>
      <c r="F92" s="137"/>
    </row>
    <row r="93" spans="1:6" ht="14.15" hidden="1" customHeight="1" x14ac:dyDescent="0.3">
      <c r="A93" s="5" t="s">
        <v>1534</v>
      </c>
      <c r="B93" s="38" t="s">
        <v>1535</v>
      </c>
      <c r="C93" s="40"/>
      <c r="D93" s="138" t="s">
        <v>2083</v>
      </c>
      <c r="E93" s="139"/>
      <c r="F93" s="140" t="str">
        <f>IF(TRIM(D93)="rate only","ro",IF(OR(ISBLANK(D93),ISBLANK(E93))," ",D93*E93))</f>
        <v>ro</v>
      </c>
    </row>
    <row r="94" spans="1:6" ht="14.15" hidden="1" customHeight="1" x14ac:dyDescent="0.3">
      <c r="A94" s="5"/>
      <c r="B94" s="6"/>
      <c r="C94" s="3"/>
      <c r="D94" s="135"/>
      <c r="E94" s="136"/>
      <c r="F94" s="137"/>
    </row>
    <row r="95" spans="1:6" ht="14.15" hidden="1" customHeight="1" x14ac:dyDescent="0.3">
      <c r="A95" s="5"/>
      <c r="B95" s="6"/>
      <c r="C95" s="3"/>
      <c r="D95" s="135"/>
      <c r="E95" s="136"/>
      <c r="F95" s="137"/>
    </row>
    <row r="96" spans="1:6" ht="14.15" hidden="1" customHeight="1" x14ac:dyDescent="0.3">
      <c r="A96" s="5"/>
      <c r="B96" s="6"/>
      <c r="C96" s="3"/>
      <c r="D96" s="135"/>
      <c r="E96" s="136"/>
      <c r="F96" s="137"/>
    </row>
    <row r="97" spans="1:6" ht="14.15" hidden="1" customHeight="1" x14ac:dyDescent="0.3">
      <c r="A97" s="5"/>
      <c r="B97" s="6"/>
      <c r="C97" s="3"/>
      <c r="D97" s="135"/>
      <c r="E97" s="136"/>
      <c r="F97" s="137"/>
    </row>
    <row r="98" spans="1:6" ht="14.15" hidden="1" customHeight="1" x14ac:dyDescent="0.3">
      <c r="A98" s="5"/>
      <c r="B98" s="6"/>
      <c r="C98" s="3"/>
      <c r="D98" s="135"/>
      <c r="E98" s="136"/>
      <c r="F98" s="137"/>
    </row>
    <row r="99" spans="1:6" ht="14.15" hidden="1" customHeight="1" x14ac:dyDescent="0.3">
      <c r="A99" s="5"/>
      <c r="B99" s="6"/>
      <c r="C99" s="3"/>
      <c r="D99" s="135"/>
      <c r="E99" s="136"/>
      <c r="F99" s="137"/>
    </row>
    <row r="100" spans="1:6" ht="14.15" hidden="1" customHeight="1" thickBot="1" x14ac:dyDescent="0.35">
      <c r="A100" s="15"/>
      <c r="B100" s="16"/>
      <c r="C100" s="17"/>
      <c r="D100" s="141"/>
      <c r="E100" s="142"/>
      <c r="F100" s="143"/>
    </row>
    <row r="101" spans="1:6" ht="28.4" hidden="1" customHeight="1" thickBot="1" x14ac:dyDescent="0.35">
      <c r="A101" s="278" t="s">
        <v>1327</v>
      </c>
      <c r="B101" s="279"/>
      <c r="C101" s="279"/>
      <c r="D101" s="279"/>
      <c r="E101" s="280"/>
      <c r="F101" s="50">
        <f>SUM(F55:F100)</f>
        <v>0</v>
      </c>
    </row>
    <row r="102" spans="1:6" ht="14.15" hidden="1" customHeight="1" thickBot="1" x14ac:dyDescent="0.35">
      <c r="A102" s="23"/>
      <c r="C102" s="35"/>
      <c r="E102" s="148"/>
      <c r="F102" s="148"/>
    </row>
    <row r="103" spans="1:6" ht="28.4" hidden="1" customHeight="1" x14ac:dyDescent="0.3">
      <c r="A103" s="234" t="s">
        <v>1328</v>
      </c>
      <c r="B103" s="235"/>
      <c r="C103" s="235"/>
      <c r="D103" s="235"/>
      <c r="E103" s="236" t="s">
        <v>1329</v>
      </c>
      <c r="F103" s="237"/>
    </row>
    <row r="104" spans="1:6" ht="42" hidden="1" customHeight="1" thickBot="1" x14ac:dyDescent="0.35">
      <c r="A104" s="238"/>
      <c r="B104" s="239"/>
      <c r="C104" s="239"/>
      <c r="D104" s="239"/>
      <c r="E104" s="240"/>
      <c r="F104" s="241"/>
    </row>
    <row r="105" spans="1:6" ht="10.4" customHeight="1" x14ac:dyDescent="0.3"/>
    <row r="106" spans="1:6" ht="28.4" hidden="1" customHeight="1" thickBot="1" x14ac:dyDescent="0.35">
      <c r="A106" s="46"/>
      <c r="B106" s="47"/>
      <c r="C106" s="47"/>
      <c r="D106" s="48"/>
      <c r="E106" s="49"/>
      <c r="F106" s="50"/>
    </row>
    <row r="107" spans="1:6" ht="28.4" hidden="1" customHeight="1" x14ac:dyDescent="0.3">
      <c r="A107" s="13"/>
      <c r="B107" s="14"/>
      <c r="C107" s="3"/>
      <c r="D107" s="138"/>
    </row>
    <row r="108" spans="1:6" ht="14.15" hidden="1" customHeight="1" x14ac:dyDescent="0.3">
      <c r="A108" s="13"/>
      <c r="B108" s="37"/>
      <c r="C108" s="3"/>
      <c r="D108" s="135"/>
    </row>
    <row r="109" spans="1:6" ht="14.15" hidden="1" customHeight="1" x14ac:dyDescent="0.3">
      <c r="A109" s="5"/>
      <c r="B109" s="6"/>
      <c r="C109" s="3"/>
      <c r="D109" s="135"/>
    </row>
    <row r="110" spans="1:6" ht="14.15" hidden="1" customHeight="1" x14ac:dyDescent="0.3">
      <c r="A110" s="5"/>
      <c r="B110" s="6"/>
      <c r="C110" s="3"/>
      <c r="D110" s="135"/>
    </row>
    <row r="111" spans="1:6" ht="14.15" hidden="1" customHeight="1" x14ac:dyDescent="0.3">
      <c r="A111" s="5"/>
      <c r="B111" s="6"/>
      <c r="C111" s="3"/>
      <c r="D111" s="138"/>
      <c r="E111" s="139"/>
      <c r="F111" s="140"/>
    </row>
    <row r="112" spans="1:6" ht="14.15" hidden="1" customHeight="1" x14ac:dyDescent="0.3">
      <c r="A112" s="5"/>
      <c r="B112" s="6"/>
      <c r="C112" s="3"/>
      <c r="D112" s="135"/>
      <c r="E112" s="136"/>
      <c r="F112" s="137"/>
    </row>
    <row r="113" spans="1:6" ht="14.15" hidden="1" customHeight="1" x14ac:dyDescent="0.3">
      <c r="A113" s="5"/>
      <c r="B113" s="6"/>
      <c r="C113" s="3"/>
      <c r="D113" s="138"/>
      <c r="E113" s="139"/>
      <c r="F113" s="140"/>
    </row>
    <row r="114" spans="1:6" ht="14.15" hidden="1" customHeight="1" thickBot="1" x14ac:dyDescent="0.35">
      <c r="A114" s="5"/>
      <c r="B114" s="6"/>
      <c r="C114" s="3"/>
      <c r="D114" s="135"/>
      <c r="E114" s="136"/>
      <c r="F114" s="137"/>
    </row>
    <row r="115" spans="1:6" ht="14.15" hidden="1" customHeight="1" x14ac:dyDescent="0.3">
      <c r="A115" s="267"/>
      <c r="B115" s="268"/>
      <c r="C115" s="268"/>
      <c r="D115" s="268"/>
      <c r="E115" s="269"/>
      <c r="F115" s="273"/>
    </row>
    <row r="116" spans="1:6" ht="14.15" hidden="1" customHeight="1" thickBot="1" x14ac:dyDescent="0.35">
      <c r="A116" s="270"/>
      <c r="B116" s="271"/>
      <c r="C116" s="271"/>
      <c r="D116" s="271"/>
      <c r="E116" s="272"/>
      <c r="F116" s="274"/>
    </row>
    <row r="117" spans="1:6" ht="14.15" hidden="1" customHeight="1" x14ac:dyDescent="0.3"/>
    <row r="118" spans="1:6" ht="14.15" customHeight="1" x14ac:dyDescent="0.3"/>
    <row r="119" spans="1:6" ht="14.15" customHeight="1" x14ac:dyDescent="0.3"/>
    <row r="120" spans="1:6" ht="14.15" customHeight="1" x14ac:dyDescent="0.3"/>
    <row r="121" spans="1:6" ht="14.15" customHeight="1" x14ac:dyDescent="0.3"/>
    <row r="122" spans="1:6" ht="14.15" customHeight="1" x14ac:dyDescent="0.3"/>
    <row r="123" spans="1:6" ht="14.15" customHeight="1" x14ac:dyDescent="0.3"/>
    <row r="124" spans="1:6" ht="14.15" customHeight="1" x14ac:dyDescent="0.3"/>
    <row r="125" spans="1:6" ht="14.15" customHeight="1" x14ac:dyDescent="0.3"/>
    <row r="126" spans="1:6" ht="14.15" customHeight="1" x14ac:dyDescent="0.3"/>
    <row r="127" spans="1:6" ht="14.15" customHeight="1" x14ac:dyDescent="0.3"/>
    <row r="128" spans="1:6" ht="14.15" customHeight="1" x14ac:dyDescent="0.3"/>
    <row r="129" ht="14.15" customHeight="1" x14ac:dyDescent="0.3"/>
    <row r="130" ht="14.15" customHeight="1" x14ac:dyDescent="0.3"/>
    <row r="131" ht="14.15" customHeight="1" x14ac:dyDescent="0.3"/>
    <row r="132" ht="14.15" customHeight="1" x14ac:dyDescent="0.3"/>
    <row r="133" ht="14.15" customHeight="1" x14ac:dyDescent="0.3"/>
    <row r="134" ht="14.15" customHeight="1" x14ac:dyDescent="0.3"/>
    <row r="135" ht="14.15" customHeight="1" x14ac:dyDescent="0.3"/>
    <row r="136" ht="14.15" customHeight="1" x14ac:dyDescent="0.3"/>
    <row r="137" ht="28.4" customHeight="1" x14ac:dyDescent="0.3"/>
    <row r="138" ht="14.15" customHeight="1" x14ac:dyDescent="0.3"/>
    <row r="139" ht="28.4" customHeight="1" x14ac:dyDescent="0.3"/>
    <row r="140" ht="42" customHeight="1" x14ac:dyDescent="0.3"/>
    <row r="141" ht="10.4" customHeight="1" x14ac:dyDescent="0.3"/>
    <row r="142" ht="28.4" customHeight="1" x14ac:dyDescent="0.3"/>
    <row r="143" ht="28.4" customHeight="1" x14ac:dyDescent="0.3"/>
    <row r="144" ht="14.15" customHeight="1" x14ac:dyDescent="0.3"/>
    <row r="145" ht="14.15" customHeight="1" x14ac:dyDescent="0.3"/>
    <row r="146" ht="14.15" customHeight="1" x14ac:dyDescent="0.3"/>
    <row r="147" ht="14.15" customHeight="1" x14ac:dyDescent="0.3"/>
    <row r="148" ht="14.15" customHeight="1" x14ac:dyDescent="0.3"/>
    <row r="149" ht="14.15" customHeight="1" x14ac:dyDescent="0.3"/>
    <row r="150" ht="14.15" customHeight="1" x14ac:dyDescent="0.3"/>
    <row r="151" ht="14.15" customHeight="1" x14ac:dyDescent="0.3"/>
    <row r="152" ht="14.15" customHeight="1" x14ac:dyDescent="0.3"/>
    <row r="153" ht="14.15" customHeight="1" x14ac:dyDescent="0.3"/>
    <row r="154" ht="14.15" customHeight="1" x14ac:dyDescent="0.3"/>
    <row r="155" ht="14.15" customHeight="1" x14ac:dyDescent="0.3"/>
    <row r="156" ht="14.15" customHeight="1" x14ac:dyDescent="0.3"/>
    <row r="157" ht="14.15" customHeight="1" x14ac:dyDescent="0.3"/>
    <row r="158" ht="14.15" customHeight="1" x14ac:dyDescent="0.3"/>
    <row r="159" ht="14.15" customHeight="1" x14ac:dyDescent="0.3"/>
    <row r="160" ht="14.15" customHeight="1" x14ac:dyDescent="0.3"/>
    <row r="161" ht="14.15" customHeight="1" x14ac:dyDescent="0.3"/>
    <row r="162" ht="14.15" customHeight="1" x14ac:dyDescent="0.3"/>
    <row r="163" ht="14.15" customHeight="1" x14ac:dyDescent="0.3"/>
    <row r="164" ht="14.15" customHeight="1" x14ac:dyDescent="0.3"/>
    <row r="165" ht="14.15" customHeight="1" x14ac:dyDescent="0.3"/>
    <row r="166" ht="14.15" customHeight="1" x14ac:dyDescent="0.3"/>
    <row r="167" ht="14.15" customHeight="1" x14ac:dyDescent="0.3"/>
    <row r="168" ht="14.15" customHeight="1" x14ac:dyDescent="0.3"/>
    <row r="169" ht="14.15" customHeight="1" x14ac:dyDescent="0.3"/>
    <row r="170" ht="14.15" customHeight="1" x14ac:dyDescent="0.3"/>
    <row r="171" ht="14.15" customHeight="1" x14ac:dyDescent="0.3"/>
    <row r="172" ht="14.15" customHeight="1" x14ac:dyDescent="0.3"/>
    <row r="173" ht="14.15" customHeight="1" x14ac:dyDescent="0.3"/>
    <row r="174" ht="14.15" customHeight="1" x14ac:dyDescent="0.3"/>
    <row r="175" ht="14.15" customHeight="1" x14ac:dyDescent="0.3"/>
    <row r="176" ht="14.15" customHeight="1" x14ac:dyDescent="0.3"/>
    <row r="177" ht="14.15" customHeight="1" x14ac:dyDescent="0.3"/>
    <row r="178" ht="14.15" customHeight="1" x14ac:dyDescent="0.3"/>
    <row r="179" ht="14.15" customHeight="1" x14ac:dyDescent="0.3"/>
    <row r="180" ht="14.15" customHeight="1" x14ac:dyDescent="0.3"/>
    <row r="181" ht="14.15" customHeight="1" x14ac:dyDescent="0.3"/>
    <row r="182" ht="14.15" customHeight="1" x14ac:dyDescent="0.3"/>
    <row r="183" ht="14.15" customHeight="1" x14ac:dyDescent="0.3"/>
    <row r="184" ht="14.15" customHeight="1" x14ac:dyDescent="0.3"/>
    <row r="185" ht="14.15" customHeight="1" x14ac:dyDescent="0.3"/>
    <row r="186" ht="14.15" customHeight="1" x14ac:dyDescent="0.3"/>
    <row r="187" ht="14.15" customHeight="1" x14ac:dyDescent="0.3"/>
    <row r="188" ht="14.15" customHeight="1" x14ac:dyDescent="0.3"/>
    <row r="189" ht="28.4" customHeight="1" x14ac:dyDescent="0.3"/>
    <row r="190" ht="14.15" customHeight="1" x14ac:dyDescent="0.3"/>
    <row r="191" ht="28.4" customHeight="1" x14ac:dyDescent="0.3"/>
    <row r="192" ht="42" customHeight="1" x14ac:dyDescent="0.3"/>
    <row r="193" ht="10.4" customHeight="1" x14ac:dyDescent="0.3"/>
    <row r="194" ht="28.4" customHeight="1" x14ac:dyDescent="0.3"/>
    <row r="195" ht="28.4" customHeight="1" x14ac:dyDescent="0.3"/>
    <row r="196" ht="14.15" customHeight="1" x14ac:dyDescent="0.3"/>
    <row r="197" ht="14.15" customHeight="1" x14ac:dyDescent="0.3"/>
    <row r="198" ht="14.15" customHeight="1" x14ac:dyDescent="0.3"/>
    <row r="199" ht="14.15" customHeight="1" x14ac:dyDescent="0.3"/>
    <row r="200" ht="14.15" customHeight="1" x14ac:dyDescent="0.3"/>
    <row r="201" ht="14.15" customHeight="1" x14ac:dyDescent="0.3"/>
    <row r="202" ht="14.15" customHeight="1" x14ac:dyDescent="0.3"/>
    <row r="203" ht="14.15" customHeight="1" x14ac:dyDescent="0.3"/>
    <row r="204" ht="14.15" customHeight="1" x14ac:dyDescent="0.3"/>
    <row r="205" ht="14.15" customHeight="1" x14ac:dyDescent="0.3"/>
    <row r="206" ht="14.15" customHeight="1" x14ac:dyDescent="0.3"/>
    <row r="207" ht="14.15" customHeight="1" x14ac:dyDescent="0.3"/>
    <row r="208" ht="14.15" customHeight="1" x14ac:dyDescent="0.3"/>
    <row r="209" ht="14.15" customHeight="1" x14ac:dyDescent="0.3"/>
    <row r="210" ht="14.15" customHeight="1" x14ac:dyDescent="0.3"/>
    <row r="211" ht="14.15" customHeight="1" x14ac:dyDescent="0.3"/>
    <row r="212" ht="14.15" customHeight="1" x14ac:dyDescent="0.3"/>
    <row r="213" ht="14.15" customHeight="1" x14ac:dyDescent="0.3"/>
    <row r="214" ht="14.15" customHeight="1" x14ac:dyDescent="0.3"/>
    <row r="215" ht="14.15" customHeight="1" x14ac:dyDescent="0.3"/>
    <row r="216" ht="14.15" customHeight="1" x14ac:dyDescent="0.3"/>
    <row r="217" ht="14.15" customHeight="1" x14ac:dyDescent="0.3"/>
    <row r="218" ht="14.15" customHeight="1" x14ac:dyDescent="0.3"/>
    <row r="219" ht="14.15" customHeight="1" x14ac:dyDescent="0.3"/>
    <row r="220" ht="14.15" customHeight="1" x14ac:dyDescent="0.3"/>
    <row r="221" ht="14.15" customHeight="1" x14ac:dyDescent="0.3"/>
    <row r="222" ht="14.15" customHeight="1" x14ac:dyDescent="0.3"/>
    <row r="223" ht="14.15" customHeight="1" x14ac:dyDescent="0.3"/>
    <row r="224" ht="14.15" customHeight="1" x14ac:dyDescent="0.3"/>
    <row r="225" ht="14.15" customHeight="1" x14ac:dyDescent="0.3"/>
    <row r="226" ht="14.15" customHeight="1" x14ac:dyDescent="0.3"/>
    <row r="227" ht="14.15" customHeight="1" x14ac:dyDescent="0.3"/>
    <row r="228" ht="14.15" customHeight="1" x14ac:dyDescent="0.3"/>
    <row r="229" ht="14.15" customHeight="1" x14ac:dyDescent="0.3"/>
    <row r="230" ht="14.15" customHeight="1" x14ac:dyDescent="0.3"/>
    <row r="231" ht="14.15" customHeight="1" x14ac:dyDescent="0.3"/>
    <row r="232" ht="14.15" customHeight="1" x14ac:dyDescent="0.3"/>
    <row r="233" ht="14.15" customHeight="1" x14ac:dyDescent="0.3"/>
    <row r="234" ht="14.15" customHeight="1" x14ac:dyDescent="0.3"/>
    <row r="235" ht="14.15" customHeight="1" x14ac:dyDescent="0.3"/>
    <row r="236" ht="14.15" customHeight="1" x14ac:dyDescent="0.3"/>
    <row r="237" ht="14.15" customHeight="1" x14ac:dyDescent="0.3"/>
    <row r="238" ht="14.15" customHeight="1" x14ac:dyDescent="0.3"/>
    <row r="239" ht="14.15" customHeight="1" x14ac:dyDescent="0.3"/>
    <row r="240" ht="14.15" customHeight="1" x14ac:dyDescent="0.3"/>
    <row r="241" ht="28.4" customHeight="1" x14ac:dyDescent="0.3"/>
    <row r="242" ht="14.15" customHeight="1" x14ac:dyDescent="0.3"/>
    <row r="243" ht="28.4" customHeight="1" x14ac:dyDescent="0.3"/>
    <row r="244" ht="42" customHeight="1" x14ac:dyDescent="0.3"/>
    <row r="245" ht="10.4" customHeight="1" x14ac:dyDescent="0.3"/>
    <row r="246" ht="28.4" customHeight="1" x14ac:dyDescent="0.3"/>
    <row r="247" ht="28.4" customHeight="1" x14ac:dyDescent="0.3"/>
    <row r="248" ht="14.15" customHeight="1" x14ac:dyDescent="0.3"/>
    <row r="249" ht="14.15" customHeight="1" x14ac:dyDescent="0.3"/>
    <row r="250" ht="14.15" customHeight="1" x14ac:dyDescent="0.3"/>
    <row r="251" ht="14.15" customHeight="1" x14ac:dyDescent="0.3"/>
    <row r="252" ht="14.15" customHeight="1" x14ac:dyDescent="0.3"/>
    <row r="253" ht="14.15" customHeight="1" x14ac:dyDescent="0.3"/>
    <row r="254" ht="14.15" customHeight="1" x14ac:dyDescent="0.3"/>
    <row r="255" ht="14.15" customHeight="1" x14ac:dyDescent="0.3"/>
    <row r="256" ht="14.15" customHeight="1" x14ac:dyDescent="0.3"/>
    <row r="257" ht="14.15" customHeight="1" x14ac:dyDescent="0.3"/>
    <row r="258" ht="14.15" customHeight="1" x14ac:dyDescent="0.3"/>
    <row r="259" ht="14.15" customHeight="1" x14ac:dyDescent="0.3"/>
    <row r="260" ht="14.15" customHeight="1" x14ac:dyDescent="0.3"/>
    <row r="261" ht="14.15" customHeight="1" x14ac:dyDescent="0.3"/>
    <row r="262" ht="14.15" customHeight="1" x14ac:dyDescent="0.3"/>
    <row r="263" ht="14.15" customHeight="1" x14ac:dyDescent="0.3"/>
    <row r="264" ht="14.15" customHeight="1" x14ac:dyDescent="0.3"/>
    <row r="265" ht="14.15" customHeight="1" x14ac:dyDescent="0.3"/>
    <row r="266" ht="14.15" customHeight="1" x14ac:dyDescent="0.3"/>
    <row r="267" ht="14.15" customHeight="1" x14ac:dyDescent="0.3"/>
    <row r="268" ht="14.15" customHeight="1" x14ac:dyDescent="0.3"/>
    <row r="269" ht="14.15" customHeight="1" x14ac:dyDescent="0.3"/>
    <row r="270" ht="14.15" customHeight="1" x14ac:dyDescent="0.3"/>
    <row r="271" ht="14.15" customHeight="1" x14ac:dyDescent="0.3"/>
    <row r="272" ht="14.15" customHeight="1" x14ac:dyDescent="0.3"/>
    <row r="273" ht="14.15" customHeight="1" x14ac:dyDescent="0.3"/>
    <row r="274" ht="14.15" customHeight="1" x14ac:dyDescent="0.3"/>
    <row r="275" ht="14.15" customHeight="1" x14ac:dyDescent="0.3"/>
    <row r="276" ht="14.15" customHeight="1" x14ac:dyDescent="0.3"/>
    <row r="277" ht="14.15" customHeight="1" x14ac:dyDescent="0.3"/>
    <row r="278" ht="14.15" customHeight="1" x14ac:dyDescent="0.3"/>
    <row r="279" ht="14.15" customHeight="1" x14ac:dyDescent="0.3"/>
    <row r="280" ht="14.15" customHeight="1" x14ac:dyDescent="0.3"/>
    <row r="281" ht="14.15" customHeight="1" x14ac:dyDescent="0.3"/>
    <row r="282" ht="14.15" customHeight="1" x14ac:dyDescent="0.3"/>
    <row r="283" ht="14.15" customHeight="1" x14ac:dyDescent="0.3"/>
    <row r="284" ht="14.15" customHeight="1" x14ac:dyDescent="0.3"/>
    <row r="285" ht="14.15" customHeight="1" x14ac:dyDescent="0.3"/>
    <row r="286" ht="14.15" customHeight="1" x14ac:dyDescent="0.3"/>
    <row r="287" ht="14.15" customHeight="1" x14ac:dyDescent="0.3"/>
    <row r="288" ht="14.15" customHeight="1" x14ac:dyDescent="0.3"/>
    <row r="289" ht="14.15" customHeight="1" x14ac:dyDescent="0.3"/>
    <row r="290" ht="14.15" customHeight="1" x14ac:dyDescent="0.3"/>
    <row r="291" ht="14.15" customHeight="1" x14ac:dyDescent="0.3"/>
    <row r="292" ht="14.15" customHeight="1" x14ac:dyDescent="0.3"/>
    <row r="293" ht="28.4" customHeight="1" x14ac:dyDescent="0.3"/>
    <row r="294" ht="14.15" customHeight="1" x14ac:dyDescent="0.3"/>
    <row r="295" ht="28.4" customHeight="1" x14ac:dyDescent="0.3"/>
    <row r="296" ht="42" customHeight="1" x14ac:dyDescent="0.3"/>
    <row r="297" ht="10.4" customHeight="1" x14ac:dyDescent="0.3"/>
    <row r="298" ht="28.4" customHeight="1" x14ac:dyDescent="0.3"/>
    <row r="299" ht="28.4" customHeight="1" x14ac:dyDescent="0.3"/>
    <row r="300" ht="14.15" customHeight="1" x14ac:dyDescent="0.3"/>
    <row r="301" ht="14.15" customHeight="1" x14ac:dyDescent="0.3"/>
    <row r="302" ht="14.15" customHeight="1" x14ac:dyDescent="0.3"/>
    <row r="303" ht="14.15" customHeight="1" x14ac:dyDescent="0.3"/>
    <row r="304" ht="14.15" customHeight="1" x14ac:dyDescent="0.3"/>
    <row r="305" ht="14.15" customHeight="1" x14ac:dyDescent="0.3"/>
    <row r="306" ht="14.15" customHeight="1" x14ac:dyDescent="0.3"/>
    <row r="307" ht="14.15" customHeight="1" x14ac:dyDescent="0.3"/>
    <row r="308" ht="14.15" customHeight="1" x14ac:dyDescent="0.3"/>
    <row r="309" ht="14.15" customHeight="1" x14ac:dyDescent="0.3"/>
    <row r="310" ht="14.15" customHeight="1" x14ac:dyDescent="0.3"/>
    <row r="311" ht="14.15" customHeight="1" x14ac:dyDescent="0.3"/>
    <row r="312" ht="14.15" customHeight="1" x14ac:dyDescent="0.3"/>
    <row r="313" ht="14.15" customHeight="1" x14ac:dyDescent="0.3"/>
    <row r="314" ht="14.15" customHeight="1" x14ac:dyDescent="0.3"/>
    <row r="315" ht="14.15" customHeight="1" x14ac:dyDescent="0.3"/>
    <row r="316" ht="14.15" customHeight="1" x14ac:dyDescent="0.3"/>
    <row r="317" ht="14.15" customHeight="1" x14ac:dyDescent="0.3"/>
    <row r="318" ht="14.15" customHeight="1" x14ac:dyDescent="0.3"/>
    <row r="319" ht="14.15" customHeight="1" x14ac:dyDescent="0.3"/>
    <row r="320" ht="14.15" customHeight="1" x14ac:dyDescent="0.3"/>
    <row r="321" ht="14.15" customHeight="1" x14ac:dyDescent="0.3"/>
    <row r="322" ht="14.15" customHeight="1" x14ac:dyDescent="0.3"/>
    <row r="323" ht="14.15" customHeight="1" x14ac:dyDescent="0.3"/>
    <row r="324" ht="14.15" customHeight="1" x14ac:dyDescent="0.3"/>
    <row r="325" ht="14.15" customHeight="1" x14ac:dyDescent="0.3"/>
    <row r="326" ht="14.15" customHeight="1" x14ac:dyDescent="0.3"/>
    <row r="327" ht="14.15" customHeight="1" x14ac:dyDescent="0.3"/>
    <row r="328" ht="14.15" customHeight="1" x14ac:dyDescent="0.3"/>
    <row r="329" ht="14.15" customHeight="1" x14ac:dyDescent="0.3"/>
    <row r="330" ht="14.15" customHeight="1" x14ac:dyDescent="0.3"/>
    <row r="331" ht="14.15" customHeight="1" x14ac:dyDescent="0.3"/>
    <row r="332" ht="14.15" customHeight="1" x14ac:dyDescent="0.3"/>
    <row r="333" ht="14.15" customHeight="1" x14ac:dyDescent="0.3"/>
    <row r="334" ht="14.15" customHeight="1" x14ac:dyDescent="0.3"/>
    <row r="335" ht="14.15" customHeight="1" x14ac:dyDescent="0.3"/>
    <row r="336" ht="14.15" customHeight="1" x14ac:dyDescent="0.3"/>
    <row r="337" ht="14.15" customHeight="1" x14ac:dyDescent="0.3"/>
    <row r="338" ht="14.15" customHeight="1" x14ac:dyDescent="0.3"/>
    <row r="339" ht="14.15" customHeight="1" x14ac:dyDescent="0.3"/>
    <row r="340" ht="14.15" customHeight="1" x14ac:dyDescent="0.3"/>
    <row r="341" ht="14.15" customHeight="1" x14ac:dyDescent="0.3"/>
    <row r="342" ht="14.15" customHeight="1" x14ac:dyDescent="0.3"/>
    <row r="343" ht="14.15" customHeight="1" x14ac:dyDescent="0.3"/>
    <row r="344" ht="14.15" customHeight="1" x14ac:dyDescent="0.3"/>
    <row r="345" ht="28.4" customHeight="1" x14ac:dyDescent="0.3"/>
    <row r="346" ht="14.15" customHeight="1" x14ac:dyDescent="0.3"/>
    <row r="347" ht="28.4" customHeight="1" x14ac:dyDescent="0.3"/>
    <row r="348" ht="42" customHeight="1" x14ac:dyDescent="0.3"/>
    <row r="349" ht="10.4" customHeight="1" x14ac:dyDescent="0.3"/>
    <row r="350" ht="28.4" customHeight="1" x14ac:dyDescent="0.3"/>
    <row r="351" ht="28.4" customHeight="1" x14ac:dyDescent="0.3"/>
    <row r="352" ht="14.15" customHeight="1" x14ac:dyDescent="0.3"/>
    <row r="353" ht="14.15" customHeight="1" x14ac:dyDescent="0.3"/>
    <row r="354" ht="14.15" customHeight="1" x14ac:dyDescent="0.3"/>
    <row r="355" ht="14.15" customHeight="1" x14ac:dyDescent="0.3"/>
    <row r="356" ht="14.15" customHeight="1" x14ac:dyDescent="0.3"/>
    <row r="357" ht="14.15" customHeight="1" x14ac:dyDescent="0.3"/>
    <row r="358" ht="14.15" customHeight="1" x14ac:dyDescent="0.3"/>
    <row r="359" ht="14.15" customHeight="1" x14ac:dyDescent="0.3"/>
    <row r="360" ht="14.15" customHeight="1" x14ac:dyDescent="0.3"/>
    <row r="361" ht="14.15" customHeight="1" x14ac:dyDescent="0.3"/>
    <row r="362" ht="14.15" customHeight="1" x14ac:dyDescent="0.3"/>
    <row r="363" ht="14.15" customHeight="1" x14ac:dyDescent="0.3"/>
    <row r="364" ht="14.15" customHeight="1" x14ac:dyDescent="0.3"/>
    <row r="365" ht="14.15" customHeight="1" x14ac:dyDescent="0.3"/>
    <row r="366" ht="14.15" customHeight="1" x14ac:dyDescent="0.3"/>
    <row r="367" ht="14.15" customHeight="1" x14ac:dyDescent="0.3"/>
    <row r="368" ht="14.15" customHeight="1" x14ac:dyDescent="0.3"/>
    <row r="369" ht="14.15" customHeight="1" x14ac:dyDescent="0.3"/>
    <row r="370" ht="14.15" customHeight="1" x14ac:dyDescent="0.3"/>
    <row r="371" ht="14.15" customHeight="1" x14ac:dyDescent="0.3"/>
    <row r="372" ht="14.15" customHeight="1" x14ac:dyDescent="0.3"/>
    <row r="373" ht="14.15" customHeight="1" x14ac:dyDescent="0.3"/>
    <row r="374" ht="14.15" customHeight="1" x14ac:dyDescent="0.3"/>
    <row r="375" ht="14.15" customHeight="1" x14ac:dyDescent="0.3"/>
    <row r="376" ht="14.15" customHeight="1" x14ac:dyDescent="0.3"/>
    <row r="377" ht="14.15" customHeight="1" x14ac:dyDescent="0.3"/>
    <row r="378" ht="14.15" customHeight="1" x14ac:dyDescent="0.3"/>
    <row r="379" ht="14.15" customHeight="1" x14ac:dyDescent="0.3"/>
    <row r="380" ht="14.15" customHeight="1" x14ac:dyDescent="0.3"/>
    <row r="381" ht="14.15" customHeight="1" x14ac:dyDescent="0.3"/>
    <row r="382" ht="14.15" customHeight="1" x14ac:dyDescent="0.3"/>
    <row r="383" ht="14.15" customHeight="1" x14ac:dyDescent="0.3"/>
    <row r="384" ht="14.15" customHeight="1" x14ac:dyDescent="0.3"/>
    <row r="385" ht="14.15" customHeight="1" x14ac:dyDescent="0.3"/>
    <row r="386" ht="14.15" customHeight="1" x14ac:dyDescent="0.3"/>
    <row r="387" ht="14.15" customHeight="1" x14ac:dyDescent="0.3"/>
    <row r="388" ht="14.15" customHeight="1" x14ac:dyDescent="0.3"/>
    <row r="389" ht="14.15" customHeight="1" x14ac:dyDescent="0.3"/>
    <row r="390" ht="14.15" customHeight="1" x14ac:dyDescent="0.3"/>
    <row r="391" ht="14.15" customHeight="1" x14ac:dyDescent="0.3"/>
    <row r="392" ht="14.15" customHeight="1" x14ac:dyDescent="0.3"/>
    <row r="393" ht="14.15" customHeight="1" x14ac:dyDescent="0.3"/>
    <row r="394" ht="14.15" customHeight="1" x14ac:dyDescent="0.3"/>
    <row r="395" ht="14.15" customHeight="1" x14ac:dyDescent="0.3"/>
    <row r="396" ht="14.15" customHeight="1" x14ac:dyDescent="0.3"/>
    <row r="397" ht="28.4" customHeight="1" x14ac:dyDescent="0.3"/>
    <row r="398" ht="14.15" customHeight="1" x14ac:dyDescent="0.3"/>
    <row r="399" ht="28.4" customHeight="1" x14ac:dyDescent="0.3"/>
    <row r="400" ht="42" customHeight="1" x14ac:dyDescent="0.3"/>
    <row r="401" ht="10.4" customHeight="1" x14ac:dyDescent="0.3"/>
    <row r="402" ht="28.4" customHeight="1" x14ac:dyDescent="0.3"/>
    <row r="403" ht="28.4" customHeight="1" x14ac:dyDescent="0.3"/>
    <row r="404" ht="14.15" customHeight="1" x14ac:dyDescent="0.3"/>
    <row r="405" ht="14.15" customHeight="1" x14ac:dyDescent="0.3"/>
    <row r="406" ht="14.15" customHeight="1" x14ac:dyDescent="0.3"/>
    <row r="407" ht="14.15" customHeight="1" x14ac:dyDescent="0.3"/>
    <row r="408" ht="14.15" customHeight="1" x14ac:dyDescent="0.3"/>
    <row r="409" ht="14.15" customHeight="1" x14ac:dyDescent="0.3"/>
    <row r="410" ht="14.15" customHeight="1" x14ac:dyDescent="0.3"/>
    <row r="411" ht="14.15" customHeight="1" x14ac:dyDescent="0.3"/>
    <row r="412" ht="14.15" customHeight="1" x14ac:dyDescent="0.3"/>
    <row r="413" ht="14.15" customHeight="1" x14ac:dyDescent="0.3"/>
    <row r="414" ht="14.15" customHeight="1" x14ac:dyDescent="0.3"/>
    <row r="415" ht="14.15" customHeight="1" x14ac:dyDescent="0.3"/>
    <row r="416" ht="14.15" customHeight="1" x14ac:dyDescent="0.3"/>
    <row r="417" ht="14.15" customHeight="1" x14ac:dyDescent="0.3"/>
    <row r="418" ht="14.15" customHeight="1" x14ac:dyDescent="0.3"/>
    <row r="419" ht="14.15" customHeight="1" x14ac:dyDescent="0.3"/>
    <row r="420" ht="14.15" customHeight="1" x14ac:dyDescent="0.3"/>
    <row r="421" ht="14.15" customHeight="1" x14ac:dyDescent="0.3"/>
    <row r="422" ht="14.15" customHeight="1" x14ac:dyDescent="0.3"/>
    <row r="423" ht="14.15" customHeight="1" x14ac:dyDescent="0.3"/>
    <row r="424" ht="14.15" customHeight="1" x14ac:dyDescent="0.3"/>
    <row r="425" ht="14.15" customHeight="1" x14ac:dyDescent="0.3"/>
    <row r="426" ht="14.15" customHeight="1" x14ac:dyDescent="0.3"/>
    <row r="427" ht="14.15" customHeight="1" x14ac:dyDescent="0.3"/>
    <row r="428" ht="14.15" customHeight="1" x14ac:dyDescent="0.3"/>
    <row r="429" ht="14.15" customHeight="1" x14ac:dyDescent="0.3"/>
    <row r="430" ht="14.15" customHeight="1" x14ac:dyDescent="0.3"/>
    <row r="431" ht="14.15" customHeight="1" x14ac:dyDescent="0.3"/>
    <row r="432" ht="14.15" customHeight="1" x14ac:dyDescent="0.3"/>
    <row r="433" ht="14.15" customHeight="1" x14ac:dyDescent="0.3"/>
    <row r="434" ht="14.15" customHeight="1" x14ac:dyDescent="0.3"/>
    <row r="435" ht="14.15" customHeight="1" x14ac:dyDescent="0.3"/>
    <row r="436" ht="14.15" customHeight="1" x14ac:dyDescent="0.3"/>
    <row r="437" ht="14.15" customHeight="1" x14ac:dyDescent="0.3"/>
    <row r="438" ht="14.15" customHeight="1" x14ac:dyDescent="0.3"/>
    <row r="439" ht="14.15" customHeight="1" x14ac:dyDescent="0.3"/>
    <row r="440" ht="14.15" customHeight="1" x14ac:dyDescent="0.3"/>
    <row r="441" ht="14.15" customHeight="1" x14ac:dyDescent="0.3"/>
    <row r="442" ht="14.15" customHeight="1" x14ac:dyDescent="0.3"/>
    <row r="443" ht="14.15" customHeight="1" x14ac:dyDescent="0.3"/>
    <row r="444" ht="14.15" customHeight="1" x14ac:dyDescent="0.3"/>
    <row r="445" ht="14.15" customHeight="1" x14ac:dyDescent="0.3"/>
    <row r="446" ht="14.15" customHeight="1" x14ac:dyDescent="0.3"/>
    <row r="447" ht="14.15" customHeight="1" x14ac:dyDescent="0.3"/>
    <row r="448" ht="14.15" customHeight="1" x14ac:dyDescent="0.3"/>
    <row r="449" ht="28.4" customHeight="1" x14ac:dyDescent="0.3"/>
    <row r="450" ht="14.15" customHeight="1" x14ac:dyDescent="0.3"/>
    <row r="451" ht="28.4" customHeight="1" x14ac:dyDescent="0.3"/>
    <row r="452" ht="42" customHeight="1" x14ac:dyDescent="0.3"/>
    <row r="453" ht="10.4" customHeight="1" x14ac:dyDescent="0.3"/>
  </sheetData>
  <mergeCells count="13">
    <mergeCell ref="A49:E49"/>
    <mergeCell ref="A51:D51"/>
    <mergeCell ref="E51:F51"/>
    <mergeCell ref="A52:D52"/>
    <mergeCell ref="E52:F52"/>
    <mergeCell ref="A115:E116"/>
    <mergeCell ref="F115:F116"/>
    <mergeCell ref="A104:D104"/>
    <mergeCell ref="E104:F104"/>
    <mergeCell ref="A55:E55"/>
    <mergeCell ref="A101:E101"/>
    <mergeCell ref="A103:D103"/>
    <mergeCell ref="E103:F103"/>
  </mergeCells>
  <phoneticPr fontId="1" type="noConversion"/>
  <conditionalFormatting sqref="D11 D13 D16 D22 D25 D28 D36 D39 D42 D62 D64 D67 D74 D79 D81 D83 D85 D88 D91 D93">
    <cfRule type="cellIs" dxfId="227" priority="6" operator="greaterThan">
      <formula>0</formula>
    </cfRule>
  </conditionalFormatting>
  <conditionalFormatting sqref="D107">
    <cfRule type="cellIs" dxfId="226" priority="5" operator="greaterThan">
      <formula>0</formula>
    </cfRule>
  </conditionalFormatting>
  <conditionalFormatting sqref="D111 D113">
    <cfRule type="cellIs" dxfId="225" priority="4" operator="greaterThan">
      <formula>0</formula>
    </cfRule>
  </conditionalFormatting>
  <conditionalFormatting sqref="E11 E13 E16 E22 E25 E28 E36 E39 E42 E62 E64 E67 E74 E79 E81 E83 E85 E88 E91 E93">
    <cfRule type="cellIs" dxfId="224" priority="7" operator="greaterThan">
      <formula>0</formula>
    </cfRule>
  </conditionalFormatting>
  <conditionalFormatting sqref="E111 E113">
    <cfRule type="cellIs" dxfId="223" priority="1" operator="greaterThan">
      <formula>0</formula>
    </cfRule>
  </conditionalFormatting>
  <conditionalFormatting sqref="F11 F13 F16 F22 F25 F28 F36 F39 F42 F62 F64 F67 F74 F79 F81 F83 F85 F88 F91 F93">
    <cfRule type="cellIs" dxfId="222" priority="8" stopIfTrue="1" operator="equal">
      <formula>"ro"</formula>
    </cfRule>
    <cfRule type="cellIs" dxfId="221" priority="9" stopIfTrue="1" operator="equal">
      <formula>" "</formula>
    </cfRule>
  </conditionalFormatting>
  <conditionalFormatting sqref="F111 F113">
    <cfRule type="cellIs" dxfId="220" priority="2" stopIfTrue="1" operator="equal">
      <formula>"ro"</formula>
    </cfRule>
    <cfRule type="cellIs" dxfId="219" priority="3" stopIfTrue="1" operator="equal">
      <formula>" "</formula>
    </cfRule>
  </conditionalFormatting>
  <printOptions horizontalCentered="1"/>
  <pageMargins left="0.78740157480314965" right="0.59055118110236227" top="0.98425196850393704" bottom="0.39370078740157483" header="0.39370078740157483" footer="0.19685039370078741"/>
  <pageSetup paperSize="9" scale="92" orientation="portrait" blackAndWhite="1" useFirstPageNumber="1" r:id="rId1"/>
  <headerFooter alignWithMargins="0">
    <oddHeader>&amp;L&amp;"-,Italic"&amp;8RTD01-2016/2017-TIDC32&amp;"-,Regular"
Part C2.2: Pricing Schedule&amp;R
&amp;"-,Regular"&amp;8Section 101: Page &amp;P of &amp;N</oddHeader>
  </headerFooter>
  <rowBreaks count="2" manualBreakCount="2">
    <brk id="52" max="5" man="1"/>
    <brk id="104" max="5" man="1"/>
  </row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50"/>
  </sheetPr>
  <dimension ref="A1:F433"/>
  <sheetViews>
    <sheetView showZeros="0" showWhiteSpace="0" view="pageBreakPreview" topLeftCell="A64" zoomScale="120" zoomScaleNormal="100" zoomScaleSheetLayoutView="120" workbookViewId="0">
      <selection activeCell="E88" sqref="E88"/>
    </sheetView>
  </sheetViews>
  <sheetFormatPr defaultColWidth="9.1796875" defaultRowHeight="12" customHeight="1" x14ac:dyDescent="0.3"/>
  <cols>
    <col min="1" max="1" width="12.54296875" style="2" customWidth="1"/>
    <col min="2" max="2" width="28.54296875" style="2" customWidth="1"/>
    <col min="3" max="3" width="10.54296875" style="2" customWidth="1"/>
    <col min="4" max="4" width="12.54296875" style="147" customWidth="1"/>
    <col min="5" max="5" width="13.54296875" style="35" customWidth="1"/>
    <col min="6" max="6" width="15.54296875" style="35" customWidth="1"/>
    <col min="7" max="16384" width="9.1796875" style="2"/>
  </cols>
  <sheetData>
    <row r="1" spans="1:6" ht="28.4" customHeight="1" thickBot="1" x14ac:dyDescent="0.35">
      <c r="A1" s="46" t="s">
        <v>1321</v>
      </c>
      <c r="B1" s="47" t="s">
        <v>1322</v>
      </c>
      <c r="C1" s="47" t="s">
        <v>1323</v>
      </c>
      <c r="D1" s="48" t="s">
        <v>1324</v>
      </c>
      <c r="E1" s="49" t="s">
        <v>1325</v>
      </c>
      <c r="F1" s="50" t="s">
        <v>1326</v>
      </c>
    </row>
    <row r="2" spans="1:6" ht="14.15" customHeight="1" x14ac:dyDescent="0.3">
      <c r="A2" s="8"/>
      <c r="B2" s="9"/>
      <c r="C2" s="10"/>
      <c r="D2" s="132"/>
      <c r="E2" s="133"/>
      <c r="F2" s="134"/>
    </row>
    <row r="3" spans="1:6" ht="14.15" customHeight="1" x14ac:dyDescent="0.3">
      <c r="A3" s="13" t="s">
        <v>1364</v>
      </c>
      <c r="B3" s="14" t="s">
        <v>1347</v>
      </c>
      <c r="C3" s="3"/>
      <c r="D3" s="135"/>
      <c r="E3" s="136"/>
      <c r="F3" s="137"/>
    </row>
    <row r="4" spans="1:6" ht="14.15" customHeight="1" x14ac:dyDescent="0.3">
      <c r="A4" s="5"/>
      <c r="B4" s="6"/>
      <c r="C4" s="3"/>
      <c r="D4" s="135"/>
      <c r="E4" s="136"/>
      <c r="F4" s="137"/>
    </row>
    <row r="5" spans="1:6" ht="14.15" customHeight="1" x14ac:dyDescent="0.3">
      <c r="A5" s="13" t="s">
        <v>1406</v>
      </c>
      <c r="B5" s="14" t="s">
        <v>1407</v>
      </c>
      <c r="C5" s="3"/>
      <c r="D5" s="135"/>
      <c r="E5" s="136"/>
      <c r="F5" s="137"/>
    </row>
    <row r="6" spans="1:6" ht="14.15" customHeight="1" x14ac:dyDescent="0.3">
      <c r="A6" s="5"/>
      <c r="B6" s="7"/>
      <c r="C6" s="3"/>
      <c r="D6" s="135"/>
      <c r="E6" s="136"/>
      <c r="F6" s="137"/>
    </row>
    <row r="7" spans="1:6" ht="14.15" customHeight="1" x14ac:dyDescent="0.3">
      <c r="A7" s="13" t="s">
        <v>1542</v>
      </c>
      <c r="B7" s="14" t="s">
        <v>1256</v>
      </c>
      <c r="C7" s="3"/>
      <c r="D7" s="135"/>
      <c r="E7" s="136"/>
      <c r="F7" s="137"/>
    </row>
    <row r="8" spans="1:6" ht="14.15" customHeight="1" x14ac:dyDescent="0.3">
      <c r="A8" s="13"/>
      <c r="B8" s="14" t="s">
        <v>1408</v>
      </c>
      <c r="C8" s="3" t="s">
        <v>1394</v>
      </c>
      <c r="D8" s="138">
        <f>'Earthworks-Layerworks'!B27</f>
        <v>3971</v>
      </c>
      <c r="E8" s="139"/>
      <c r="F8" s="140" t="str">
        <f>IF(TRIM(D8)="rate only","ro",IF(OR(ISBLANK(D8),ISBLANK(E8))," ",D8*E8))</f>
        <v xml:space="preserve"> </v>
      </c>
    </row>
    <row r="9" spans="1:6" ht="14.15" customHeight="1" x14ac:dyDescent="0.3">
      <c r="A9" s="5"/>
      <c r="B9" s="6"/>
      <c r="C9" s="3"/>
      <c r="D9" s="135"/>
      <c r="E9" s="136"/>
      <c r="F9" s="137"/>
    </row>
    <row r="10" spans="1:6" ht="14.15" customHeight="1" x14ac:dyDescent="0.3">
      <c r="A10" s="13" t="s">
        <v>1421</v>
      </c>
      <c r="B10" s="14" t="s">
        <v>1409</v>
      </c>
      <c r="C10" s="3"/>
      <c r="D10" s="135"/>
      <c r="E10" s="136"/>
      <c r="F10" s="137"/>
    </row>
    <row r="11" spans="1:6" ht="14.15" customHeight="1" x14ac:dyDescent="0.3">
      <c r="A11" s="5"/>
      <c r="B11" s="6"/>
      <c r="C11" s="3"/>
      <c r="D11" s="135"/>
      <c r="E11" s="136"/>
      <c r="F11" s="137"/>
    </row>
    <row r="12" spans="1:6" ht="14.15" customHeight="1" x14ac:dyDescent="0.3">
      <c r="A12" s="5" t="s">
        <v>1544</v>
      </c>
      <c r="B12" s="6" t="s">
        <v>1410</v>
      </c>
      <c r="C12" s="3" t="s">
        <v>1394</v>
      </c>
      <c r="D12" s="138">
        <f>D8</f>
        <v>3971</v>
      </c>
      <c r="E12" s="139"/>
      <c r="F12" s="140" t="str">
        <f>IF(TRIM(D12)="rate only","ro",IF(OR(ISBLANK(D12),ISBLANK(E12))," ",D12*E12))</f>
        <v xml:space="preserve"> </v>
      </c>
    </row>
    <row r="13" spans="1:6" ht="14.15" customHeight="1" x14ac:dyDescent="0.3">
      <c r="A13" s="5"/>
      <c r="B13" s="6"/>
      <c r="C13" s="3"/>
      <c r="D13" s="135"/>
      <c r="E13" s="136"/>
      <c r="F13" s="137"/>
    </row>
    <row r="14" spans="1:6" ht="14.15" customHeight="1" x14ac:dyDescent="0.3">
      <c r="A14" s="5" t="s">
        <v>1422</v>
      </c>
      <c r="B14" s="6" t="s">
        <v>1411</v>
      </c>
      <c r="C14" s="3" t="s">
        <v>1334</v>
      </c>
      <c r="D14" s="138">
        <f>(D12*0.15*3)/2</f>
        <v>893.47499999999991</v>
      </c>
      <c r="E14" s="139"/>
      <c r="F14" s="140" t="str">
        <f>IF(TRIM(D14)="rate only","ro",IF(OR(ISBLANK(D14),ISBLANK(E14))," ",D14*E14))</f>
        <v xml:space="preserve"> </v>
      </c>
    </row>
    <row r="15" spans="1:6" ht="14.15" customHeight="1" x14ac:dyDescent="0.3">
      <c r="A15" s="5"/>
      <c r="B15" s="6"/>
      <c r="C15" s="3"/>
      <c r="D15" s="135"/>
      <c r="E15" s="136"/>
      <c r="F15" s="137"/>
    </row>
    <row r="16" spans="1:6" ht="14.15" customHeight="1" x14ac:dyDescent="0.3">
      <c r="A16" s="5" t="s">
        <v>1423</v>
      </c>
      <c r="B16" s="6" t="s">
        <v>1412</v>
      </c>
      <c r="C16" s="3" t="s">
        <v>1334</v>
      </c>
      <c r="D16" s="138">
        <f>D14*0.2</f>
        <v>178.69499999999999</v>
      </c>
      <c r="E16" s="139"/>
      <c r="F16" s="140" t="str">
        <f>IF(TRIM(D16)="rate only","ro",IF(OR(ISBLANK(D16),ISBLANK(E16))," ",D16*E16))</f>
        <v xml:space="preserve"> </v>
      </c>
    </row>
    <row r="17" spans="1:6" ht="14.15" customHeight="1" x14ac:dyDescent="0.3">
      <c r="A17" s="5"/>
      <c r="B17" s="6"/>
      <c r="C17" s="3"/>
      <c r="D17" s="135"/>
      <c r="E17" s="136"/>
      <c r="F17" s="137"/>
    </row>
    <row r="18" spans="1:6" ht="14.15" customHeight="1" x14ac:dyDescent="0.3">
      <c r="A18" s="5"/>
      <c r="B18" s="6"/>
      <c r="C18" s="3"/>
      <c r="D18" s="135"/>
      <c r="E18" s="136"/>
      <c r="F18" s="137"/>
    </row>
    <row r="19" spans="1:6" ht="14.15" customHeight="1" x14ac:dyDescent="0.3">
      <c r="A19" s="13" t="s">
        <v>1249</v>
      </c>
      <c r="B19" s="14" t="s">
        <v>1250</v>
      </c>
      <c r="C19" s="35"/>
      <c r="D19" s="135"/>
      <c r="E19" s="136"/>
      <c r="F19" s="137"/>
    </row>
    <row r="20" spans="1:6" ht="14.15" customHeight="1" x14ac:dyDescent="0.3">
      <c r="A20" s="5"/>
      <c r="B20" s="14" t="s">
        <v>1251</v>
      </c>
      <c r="C20" s="3" t="s">
        <v>1334</v>
      </c>
      <c r="D20" s="138">
        <f>D14*0.25</f>
        <v>223.36874999999998</v>
      </c>
      <c r="E20" s="139"/>
      <c r="F20" s="140" t="str">
        <f>IF(TRIM(D20)="rate only","ro",IF(OR(ISBLANK(D20),ISBLANK(E20))," ",D20*E20))</f>
        <v xml:space="preserve"> </v>
      </c>
    </row>
    <row r="21" spans="1:6" ht="14.15" customHeight="1" x14ac:dyDescent="0.3">
      <c r="A21" s="5"/>
      <c r="B21" s="6"/>
      <c r="C21" s="3"/>
      <c r="D21" s="135"/>
      <c r="E21" s="136"/>
      <c r="F21" s="137"/>
    </row>
    <row r="22" spans="1:6" ht="14.15" customHeight="1" x14ac:dyDescent="0.3">
      <c r="A22" s="13" t="s">
        <v>1424</v>
      </c>
      <c r="B22" s="14" t="s">
        <v>1413</v>
      </c>
      <c r="C22" s="35" t="s">
        <v>1419</v>
      </c>
      <c r="D22" s="138">
        <v>20000</v>
      </c>
      <c r="E22" s="139"/>
      <c r="F22" s="140" t="str">
        <f>IF(TRIM(D22)="rate only","ro",IF(OR(ISBLANK(D22),ISBLANK(E22))," ",D22*E22))</f>
        <v xml:space="preserve"> </v>
      </c>
    </row>
    <row r="23" spans="1:6" ht="14.15" customHeight="1" x14ac:dyDescent="0.3">
      <c r="A23" s="5"/>
      <c r="B23" s="6"/>
      <c r="C23" s="3"/>
      <c r="D23" s="135"/>
      <c r="E23" s="136"/>
      <c r="F23" s="137"/>
    </row>
    <row r="24" spans="1:6" ht="14.15" customHeight="1" x14ac:dyDescent="0.3">
      <c r="A24" s="13" t="s">
        <v>1425</v>
      </c>
      <c r="B24" s="14" t="s">
        <v>1414</v>
      </c>
      <c r="C24" s="3" t="s">
        <v>1420</v>
      </c>
      <c r="D24" s="138">
        <f>D8/1000*2</f>
        <v>7.9420000000000002</v>
      </c>
      <c r="E24" s="139"/>
      <c r="F24" s="140" t="str">
        <f>IF(TRIM(D24)="rate only","ro",IF(OR(ISBLANK(D24),ISBLANK(E24))," ",D24*E24))</f>
        <v xml:space="preserve"> </v>
      </c>
    </row>
    <row r="25" spans="1:6" ht="14.15" customHeight="1" x14ac:dyDescent="0.3">
      <c r="A25" s="5"/>
      <c r="B25" s="6"/>
      <c r="C25" s="3"/>
      <c r="D25" s="135"/>
      <c r="E25" s="136"/>
      <c r="F25" s="137"/>
    </row>
    <row r="26" spans="1:6" ht="14.15" customHeight="1" x14ac:dyDescent="0.3">
      <c r="A26" s="13" t="s">
        <v>1545</v>
      </c>
      <c r="B26" s="14" t="s">
        <v>1426</v>
      </c>
      <c r="C26" s="3" t="s">
        <v>1543</v>
      </c>
      <c r="D26" s="138">
        <v>1</v>
      </c>
      <c r="E26" s="139">
        <v>100000</v>
      </c>
      <c r="F26" s="140"/>
    </row>
    <row r="27" spans="1:6" ht="14.15" customHeight="1" x14ac:dyDescent="0.3">
      <c r="A27" s="5"/>
      <c r="B27" s="6"/>
      <c r="C27" s="3"/>
      <c r="D27" s="135"/>
      <c r="E27" s="136"/>
      <c r="F27" s="137"/>
    </row>
    <row r="28" spans="1:6" ht="14.15" customHeight="1" x14ac:dyDescent="0.3">
      <c r="A28" s="13" t="s">
        <v>1546</v>
      </c>
      <c r="B28" s="14" t="s">
        <v>1415</v>
      </c>
      <c r="C28" s="3"/>
      <c r="D28" s="135"/>
      <c r="E28" s="136"/>
      <c r="F28" s="137"/>
    </row>
    <row r="29" spans="1:6" ht="14.15" customHeight="1" x14ac:dyDescent="0.3">
      <c r="A29" s="5"/>
      <c r="B29" s="14" t="s">
        <v>1416</v>
      </c>
      <c r="C29" s="3"/>
      <c r="D29" s="135"/>
      <c r="E29" s="136"/>
      <c r="F29" s="137"/>
    </row>
    <row r="30" spans="1:6" ht="14.15" customHeight="1" x14ac:dyDescent="0.3">
      <c r="A30" s="5"/>
      <c r="B30" s="14" t="s">
        <v>1417</v>
      </c>
      <c r="C30" s="3"/>
      <c r="D30" s="135"/>
      <c r="E30" s="136"/>
      <c r="F30" s="137"/>
    </row>
    <row r="31" spans="1:6" ht="14.15" customHeight="1" x14ac:dyDescent="0.3">
      <c r="A31" s="5"/>
      <c r="B31" s="14" t="s">
        <v>1418</v>
      </c>
      <c r="C31" s="3" t="s">
        <v>1543</v>
      </c>
      <c r="D31" s="138">
        <v>1</v>
      </c>
      <c r="E31" s="139">
        <v>100000</v>
      </c>
      <c r="F31" s="140"/>
    </row>
    <row r="32" spans="1:6" ht="14.15" customHeight="1" x14ac:dyDescent="0.3">
      <c r="A32" s="5"/>
      <c r="B32" s="6"/>
      <c r="C32" s="3"/>
      <c r="D32" s="135"/>
      <c r="E32" s="136"/>
      <c r="F32" s="137"/>
    </row>
    <row r="33" spans="1:6" ht="14.15" customHeight="1" x14ac:dyDescent="0.3">
      <c r="A33" s="5"/>
      <c r="B33" s="6"/>
      <c r="C33" s="3"/>
      <c r="D33" s="135"/>
      <c r="E33" s="136"/>
      <c r="F33" s="137"/>
    </row>
    <row r="34" spans="1:6" ht="14.15" customHeight="1" thickBot="1" x14ac:dyDescent="0.35">
      <c r="A34" s="15"/>
      <c r="B34" s="16"/>
      <c r="C34" s="17"/>
      <c r="D34" s="141"/>
      <c r="E34" s="142"/>
      <c r="F34" s="143"/>
    </row>
    <row r="35" spans="1:6" ht="28.4" customHeight="1" thickBot="1" x14ac:dyDescent="0.35">
      <c r="A35" s="278" t="s">
        <v>1330</v>
      </c>
      <c r="B35" s="279"/>
      <c r="C35" s="279"/>
      <c r="D35" s="279"/>
      <c r="E35" s="280"/>
      <c r="F35" s="50">
        <f>SUM(F4:F33)</f>
        <v>0</v>
      </c>
    </row>
    <row r="36" spans="1:6" ht="14.15" customHeight="1" thickBot="1" x14ac:dyDescent="0.35">
      <c r="A36" s="20"/>
      <c r="B36" s="20"/>
      <c r="C36" s="20"/>
      <c r="D36" s="144"/>
      <c r="E36" s="145"/>
      <c r="F36" s="146"/>
    </row>
    <row r="37" spans="1:6" ht="28.4" customHeight="1" x14ac:dyDescent="0.3">
      <c r="A37" s="234" t="s">
        <v>1328</v>
      </c>
      <c r="B37" s="235"/>
      <c r="C37" s="235"/>
      <c r="D37" s="235"/>
      <c r="E37" s="236" t="s">
        <v>1329</v>
      </c>
      <c r="F37" s="237"/>
    </row>
    <row r="38" spans="1:6" ht="42" customHeight="1" thickBot="1" x14ac:dyDescent="0.35">
      <c r="A38" s="238"/>
      <c r="B38" s="239"/>
      <c r="C38" s="239"/>
      <c r="D38" s="239"/>
      <c r="E38" s="240"/>
      <c r="F38" s="241"/>
    </row>
    <row r="39" spans="1:6" ht="10.4" customHeight="1" thickBot="1" x14ac:dyDescent="0.35">
      <c r="A39" s="23"/>
      <c r="E39" s="148"/>
    </row>
    <row r="40" spans="1:6" ht="28.4" customHeight="1" thickBot="1" x14ac:dyDescent="0.35">
      <c r="A40" s="46" t="s">
        <v>1321</v>
      </c>
      <c r="B40" s="47" t="s">
        <v>1322</v>
      </c>
      <c r="C40" s="47" t="s">
        <v>1323</v>
      </c>
      <c r="D40" s="48" t="s">
        <v>1324</v>
      </c>
      <c r="E40" s="49" t="s">
        <v>1325</v>
      </c>
      <c r="F40" s="50" t="s">
        <v>1326</v>
      </c>
    </row>
    <row r="41" spans="1:6" ht="28.4" customHeight="1" x14ac:dyDescent="0.3">
      <c r="A41" s="275" t="s">
        <v>1331</v>
      </c>
      <c r="B41" s="276"/>
      <c r="C41" s="276"/>
      <c r="D41" s="276"/>
      <c r="E41" s="277"/>
      <c r="F41" s="149">
        <f>F35</f>
        <v>0</v>
      </c>
    </row>
    <row r="42" spans="1:6" ht="14.15" customHeight="1" x14ac:dyDescent="0.3">
      <c r="A42" s="5"/>
      <c r="B42" s="6"/>
      <c r="C42" s="3"/>
      <c r="D42" s="135"/>
      <c r="E42" s="136"/>
      <c r="F42" s="137"/>
    </row>
    <row r="43" spans="1:6" ht="14.15" customHeight="1" x14ac:dyDescent="0.3">
      <c r="A43" s="5"/>
      <c r="B43" s="6"/>
      <c r="C43" s="3"/>
      <c r="D43" s="135"/>
      <c r="E43" s="136"/>
      <c r="F43" s="137"/>
    </row>
    <row r="44" spans="1:6" ht="14.15" customHeight="1" x14ac:dyDescent="0.3">
      <c r="A44" s="13" t="s">
        <v>1427</v>
      </c>
      <c r="B44" s="14" t="s">
        <v>1428</v>
      </c>
      <c r="C44" s="3"/>
      <c r="D44" s="135"/>
      <c r="E44" s="136"/>
      <c r="F44" s="137"/>
    </row>
    <row r="45" spans="1:6" ht="14.15" customHeight="1" x14ac:dyDescent="0.3">
      <c r="A45" s="5"/>
      <c r="B45" s="7"/>
      <c r="C45" s="3"/>
      <c r="D45" s="135"/>
      <c r="E45" s="136"/>
      <c r="F45" s="137"/>
    </row>
    <row r="46" spans="1:6" ht="14.15" customHeight="1" x14ac:dyDescent="0.3">
      <c r="A46" s="108" t="s">
        <v>2016</v>
      </c>
      <c r="B46" s="6" t="s">
        <v>1429</v>
      </c>
      <c r="C46" s="3" t="s">
        <v>2207</v>
      </c>
      <c r="D46" s="138">
        <v>1</v>
      </c>
      <c r="E46" s="139"/>
      <c r="F46" s="140" t="str">
        <f>IF(TRIM(D46)="rate only","ro",IF(OR(ISBLANK(D46),ISBLANK(E46))," ",D46*E46))</f>
        <v xml:space="preserve"> </v>
      </c>
    </row>
    <row r="47" spans="1:6" ht="14.15" customHeight="1" x14ac:dyDescent="0.3">
      <c r="A47" s="5"/>
      <c r="B47" s="6"/>
      <c r="C47" s="3"/>
      <c r="D47" s="135"/>
      <c r="E47" s="136"/>
      <c r="F47" s="137"/>
    </row>
    <row r="48" spans="1:6" ht="14.15" customHeight="1" x14ac:dyDescent="0.3">
      <c r="A48" s="5" t="s">
        <v>1437</v>
      </c>
      <c r="B48" s="6" t="s">
        <v>1430</v>
      </c>
      <c r="C48" s="3" t="s">
        <v>1378</v>
      </c>
      <c r="D48" s="138">
        <v>18</v>
      </c>
      <c r="E48" s="139"/>
      <c r="F48" s="140" t="str">
        <f>IF(TRIM(D48)="rate only","ro",IF(OR(ISBLANK(D48),ISBLANK(E48))," ",D48*E48))</f>
        <v xml:space="preserve"> </v>
      </c>
    </row>
    <row r="49" spans="1:6" ht="14.15" customHeight="1" x14ac:dyDescent="0.3">
      <c r="A49" s="5"/>
      <c r="B49" s="6"/>
      <c r="C49" s="3"/>
      <c r="D49" s="135"/>
      <c r="E49" s="136"/>
      <c r="F49" s="137"/>
    </row>
    <row r="50" spans="1:6" ht="14.15" customHeight="1" x14ac:dyDescent="0.3">
      <c r="A50" s="5" t="s">
        <v>1438</v>
      </c>
      <c r="B50" s="6" t="s">
        <v>1431</v>
      </c>
      <c r="C50" s="3" t="s">
        <v>1378</v>
      </c>
      <c r="D50" s="138">
        <v>8</v>
      </c>
      <c r="E50" s="139"/>
      <c r="F50" s="140" t="str">
        <f>IF(TRIM(D50)="rate only","ro",IF(OR(ISBLANK(D50),ISBLANK(E50))," ",D50*E50))</f>
        <v xml:space="preserve"> </v>
      </c>
    </row>
    <row r="51" spans="1:6" ht="14.15" customHeight="1" x14ac:dyDescent="0.3">
      <c r="A51" s="5"/>
      <c r="B51" s="6"/>
      <c r="C51" s="3"/>
      <c r="D51" s="135"/>
      <c r="E51" s="136"/>
      <c r="F51" s="137"/>
    </row>
    <row r="52" spans="1:6" ht="14.15" customHeight="1" x14ac:dyDescent="0.3">
      <c r="A52" s="5" t="s">
        <v>1439</v>
      </c>
      <c r="B52" s="6" t="s">
        <v>1432</v>
      </c>
      <c r="C52" s="3"/>
      <c r="D52" s="135"/>
      <c r="E52" s="136"/>
      <c r="F52" s="137"/>
    </row>
    <row r="53" spans="1:6" ht="14.15" customHeight="1" x14ac:dyDescent="0.3">
      <c r="A53" s="5"/>
      <c r="B53" s="6" t="s">
        <v>1447</v>
      </c>
      <c r="C53" s="3"/>
      <c r="D53" s="135"/>
      <c r="E53" s="136"/>
      <c r="F53" s="137"/>
    </row>
    <row r="54" spans="1:6" ht="14.15" customHeight="1" x14ac:dyDescent="0.3">
      <c r="A54" s="5"/>
      <c r="B54" s="6" t="s">
        <v>1448</v>
      </c>
      <c r="C54" s="3" t="s">
        <v>1378</v>
      </c>
      <c r="D54" s="138">
        <v>18</v>
      </c>
      <c r="E54" s="139"/>
      <c r="F54" s="140" t="str">
        <f>IF(TRIM(D54)="rate only","ro",IF(OR(ISBLANK(D54),ISBLANK(E54))," ",D54*E54))</f>
        <v xml:space="preserve"> </v>
      </c>
    </row>
    <row r="55" spans="1:6" ht="14.15" customHeight="1" x14ac:dyDescent="0.3">
      <c r="A55" s="5"/>
      <c r="B55" s="6"/>
      <c r="C55" s="3"/>
      <c r="D55" s="135"/>
      <c r="E55" s="136"/>
      <c r="F55" s="137"/>
    </row>
    <row r="56" spans="1:6" ht="14.15" customHeight="1" x14ac:dyDescent="0.3">
      <c r="A56" s="5" t="s">
        <v>1440</v>
      </c>
      <c r="B56" s="6" t="s">
        <v>1433</v>
      </c>
      <c r="C56" s="3"/>
      <c r="D56" s="135"/>
      <c r="E56" s="136"/>
      <c r="F56" s="137"/>
    </row>
    <row r="57" spans="1:6" ht="14.15" customHeight="1" x14ac:dyDescent="0.3">
      <c r="A57" s="5"/>
      <c r="B57" s="6" t="s">
        <v>1434</v>
      </c>
      <c r="C57" s="3" t="s">
        <v>1378</v>
      </c>
      <c r="D57" s="138">
        <v>18</v>
      </c>
      <c r="E57" s="139"/>
      <c r="F57" s="140" t="str">
        <f>IF(TRIM(D57)="rate only","ro",IF(OR(ISBLANK(D57),ISBLANK(E57))," ",D57*E57))</f>
        <v xml:space="preserve"> </v>
      </c>
    </row>
    <row r="58" spans="1:6" ht="14.15" customHeight="1" x14ac:dyDescent="0.3">
      <c r="A58" s="5"/>
      <c r="B58" s="6"/>
      <c r="C58" s="3"/>
      <c r="D58" s="135"/>
      <c r="E58" s="136"/>
      <c r="F58" s="137"/>
    </row>
    <row r="59" spans="1:6" ht="14.15" customHeight="1" x14ac:dyDescent="0.3">
      <c r="A59" s="5" t="s">
        <v>1441</v>
      </c>
      <c r="B59" s="6" t="s">
        <v>1435</v>
      </c>
      <c r="C59" s="3" t="s">
        <v>1378</v>
      </c>
      <c r="D59" s="138">
        <v>50</v>
      </c>
      <c r="E59" s="139"/>
      <c r="F59" s="140" t="str">
        <f>IF(TRIM(D59)="rate only","ro",IF(OR(ISBLANK(D59),ISBLANK(E59))," ",D59*E59))</f>
        <v xml:space="preserve"> </v>
      </c>
    </row>
    <row r="60" spans="1:6" ht="14.15" customHeight="1" x14ac:dyDescent="0.3">
      <c r="A60" s="5"/>
      <c r="B60" s="6"/>
      <c r="C60" s="3"/>
      <c r="D60" s="135"/>
      <c r="E60" s="136"/>
      <c r="F60" s="137"/>
    </row>
    <row r="61" spans="1:6" ht="14.15" customHeight="1" x14ac:dyDescent="0.3">
      <c r="A61" s="5"/>
      <c r="B61" s="6"/>
      <c r="C61" s="3"/>
      <c r="D61" s="135"/>
      <c r="E61" s="211"/>
      <c r="F61" s="137"/>
    </row>
    <row r="62" spans="1:6" ht="14.15" customHeight="1" x14ac:dyDescent="0.3">
      <c r="A62" s="5"/>
      <c r="B62" s="6"/>
      <c r="C62" s="3"/>
      <c r="D62" s="135"/>
      <c r="E62" s="136"/>
      <c r="F62" s="137"/>
    </row>
    <row r="63" spans="1:6" ht="14.15" customHeight="1" x14ac:dyDescent="0.3">
      <c r="A63" s="5"/>
      <c r="B63" s="6"/>
      <c r="C63" s="3"/>
      <c r="D63" s="135"/>
      <c r="E63" s="136"/>
      <c r="F63" s="137"/>
    </row>
    <row r="64" spans="1:6" ht="14.15" customHeight="1" thickBot="1" x14ac:dyDescent="0.35">
      <c r="A64" s="15"/>
      <c r="B64" s="16"/>
      <c r="C64" s="17"/>
      <c r="D64" s="141"/>
      <c r="E64" s="142"/>
      <c r="F64" s="143"/>
    </row>
    <row r="65" spans="1:6" ht="28.4" customHeight="1" thickBot="1" x14ac:dyDescent="0.35">
      <c r="A65" s="278" t="s">
        <v>1330</v>
      </c>
      <c r="B65" s="279"/>
      <c r="C65" s="279"/>
      <c r="D65" s="279"/>
      <c r="E65" s="280"/>
      <c r="F65" s="50">
        <f>SUM(F40:F64)</f>
        <v>0</v>
      </c>
    </row>
    <row r="66" spans="1:6" ht="14.15" customHeight="1" thickBot="1" x14ac:dyDescent="0.35">
      <c r="A66" s="23"/>
      <c r="C66" s="35"/>
      <c r="E66" s="148"/>
      <c r="F66" s="148"/>
    </row>
    <row r="67" spans="1:6" ht="28.4" customHeight="1" x14ac:dyDescent="0.3">
      <c r="A67" s="234" t="s">
        <v>1328</v>
      </c>
      <c r="B67" s="235"/>
      <c r="C67" s="235"/>
      <c r="D67" s="235"/>
      <c r="E67" s="236" t="s">
        <v>1329</v>
      </c>
      <c r="F67" s="237"/>
    </row>
    <row r="68" spans="1:6" ht="42" customHeight="1" thickBot="1" x14ac:dyDescent="0.35">
      <c r="A68" s="238"/>
      <c r="B68" s="239"/>
      <c r="C68" s="239"/>
      <c r="D68" s="239"/>
      <c r="E68" s="240"/>
      <c r="F68" s="241"/>
    </row>
    <row r="69" spans="1:6" ht="10.4" customHeight="1" thickBot="1" x14ac:dyDescent="0.35">
      <c r="A69" s="23"/>
      <c r="E69" s="148"/>
    </row>
    <row r="70" spans="1:6" ht="28.4" customHeight="1" thickBot="1" x14ac:dyDescent="0.35">
      <c r="A70" s="46" t="s">
        <v>1321</v>
      </c>
      <c r="B70" s="47" t="s">
        <v>1322</v>
      </c>
      <c r="C70" s="47" t="s">
        <v>1323</v>
      </c>
      <c r="D70" s="48" t="s">
        <v>1324</v>
      </c>
      <c r="E70" s="49" t="s">
        <v>1325</v>
      </c>
      <c r="F70" s="50" t="s">
        <v>1326</v>
      </c>
    </row>
    <row r="71" spans="1:6" ht="28.4" customHeight="1" x14ac:dyDescent="0.3">
      <c r="A71" s="275" t="s">
        <v>1331</v>
      </c>
      <c r="B71" s="276"/>
      <c r="C71" s="276"/>
      <c r="D71" s="276"/>
      <c r="E71" s="277"/>
      <c r="F71" s="149">
        <f>F65</f>
        <v>0</v>
      </c>
    </row>
    <row r="72" spans="1:6" ht="14.15" customHeight="1" x14ac:dyDescent="0.3">
      <c r="A72" s="5"/>
      <c r="B72" s="6"/>
      <c r="C72" s="3"/>
      <c r="D72" s="135"/>
      <c r="E72" s="136"/>
      <c r="F72" s="137"/>
    </row>
    <row r="73" spans="1:6" ht="14.15" customHeight="1" x14ac:dyDescent="0.3">
      <c r="A73" s="5" t="s">
        <v>1442</v>
      </c>
      <c r="B73" s="6" t="s">
        <v>1257</v>
      </c>
      <c r="C73" s="3"/>
      <c r="D73" s="135"/>
      <c r="E73" s="136"/>
      <c r="F73" s="137"/>
    </row>
    <row r="74" spans="1:6" ht="14.15" customHeight="1" x14ac:dyDescent="0.3">
      <c r="A74" s="5"/>
      <c r="B74" s="6" t="s">
        <v>1436</v>
      </c>
      <c r="C74" s="3" t="s">
        <v>1378</v>
      </c>
      <c r="D74" s="138">
        <v>12</v>
      </c>
      <c r="E74" s="139"/>
      <c r="F74" s="140" t="str">
        <f>IF(TRIM(D74)="rate only","ro",IF(OR(ISBLANK(D74),ISBLANK(E74))," ",D74*E74))</f>
        <v xml:space="preserve"> </v>
      </c>
    </row>
    <row r="75" spans="1:6" ht="14.15" customHeight="1" x14ac:dyDescent="0.3">
      <c r="A75" s="5"/>
      <c r="B75" s="6"/>
      <c r="C75" s="3"/>
      <c r="D75" s="135"/>
      <c r="E75" s="136"/>
      <c r="F75" s="137"/>
    </row>
    <row r="76" spans="1:6" ht="14.15" customHeight="1" x14ac:dyDescent="0.3">
      <c r="A76" s="5" t="s">
        <v>1548</v>
      </c>
      <c r="B76" s="6" t="s">
        <v>1446</v>
      </c>
      <c r="C76" s="3" t="s">
        <v>1378</v>
      </c>
      <c r="D76" s="138">
        <v>500</v>
      </c>
      <c r="E76" s="139"/>
      <c r="F76" s="140" t="str">
        <f>IF(TRIM(D76)="rate only","ro",IF(OR(ISBLANK(D76),ISBLANK(E76))," ",D76*E76))</f>
        <v xml:space="preserve"> </v>
      </c>
    </row>
    <row r="77" spans="1:6" ht="14.15" customHeight="1" x14ac:dyDescent="0.3">
      <c r="A77" s="5"/>
      <c r="B77" s="6"/>
      <c r="C77" s="3"/>
      <c r="D77" s="135"/>
      <c r="E77" s="136"/>
      <c r="F77" s="137"/>
    </row>
    <row r="78" spans="1:6" ht="14.15" customHeight="1" x14ac:dyDescent="0.3">
      <c r="A78" s="5"/>
      <c r="B78" s="6"/>
      <c r="C78" s="3"/>
      <c r="D78" s="135"/>
      <c r="E78" s="211"/>
      <c r="F78" s="137"/>
    </row>
    <row r="79" spans="1:6" ht="14.15" customHeight="1" x14ac:dyDescent="0.3">
      <c r="A79" s="5"/>
      <c r="B79" s="6"/>
      <c r="C79" s="3"/>
      <c r="D79" s="135"/>
      <c r="E79" s="136"/>
      <c r="F79" s="137"/>
    </row>
    <row r="80" spans="1:6" ht="14.15" customHeight="1" x14ac:dyDescent="0.3">
      <c r="A80" s="5"/>
      <c r="B80" s="6"/>
      <c r="C80" s="3"/>
      <c r="D80" s="135"/>
      <c r="E80" s="136"/>
      <c r="F80" s="137"/>
    </row>
    <row r="81" spans="1:6" ht="14.15" customHeight="1" x14ac:dyDescent="0.3">
      <c r="A81" s="13" t="s">
        <v>1443</v>
      </c>
      <c r="B81" s="14" t="s">
        <v>1444</v>
      </c>
      <c r="C81" s="3"/>
      <c r="D81" s="135"/>
      <c r="E81" s="136"/>
      <c r="F81" s="137"/>
    </row>
    <row r="82" spans="1:6" ht="14.15" customHeight="1" x14ac:dyDescent="0.3">
      <c r="A82" s="5"/>
      <c r="B82" s="14" t="s">
        <v>1445</v>
      </c>
      <c r="C82" s="3"/>
      <c r="D82" s="135"/>
      <c r="E82" s="136"/>
      <c r="F82" s="137"/>
    </row>
    <row r="83" spans="1:6" ht="14.15" customHeight="1" x14ac:dyDescent="0.3">
      <c r="A83" s="5"/>
      <c r="B83" s="6"/>
      <c r="C83" s="3"/>
      <c r="D83" s="135"/>
      <c r="E83" s="136"/>
      <c r="F83" s="137"/>
    </row>
    <row r="84" spans="1:6" ht="14.15" customHeight="1" x14ac:dyDescent="0.3">
      <c r="A84" s="5" t="s">
        <v>1451</v>
      </c>
      <c r="B84" s="6" t="s">
        <v>1449</v>
      </c>
      <c r="C84" s="3" t="s">
        <v>1378</v>
      </c>
      <c r="D84" s="138">
        <f>D50</f>
        <v>8</v>
      </c>
      <c r="E84" s="139"/>
      <c r="F84" s="140" t="str">
        <f>IF(TRIM(D84)="rate only","ro",IF(OR(ISBLANK(D84),ISBLANK(E84))," ",D84*E84))</f>
        <v xml:space="preserve"> </v>
      </c>
    </row>
    <row r="85" spans="1:6" ht="14.15" customHeight="1" x14ac:dyDescent="0.3">
      <c r="A85" s="5"/>
      <c r="B85" s="6"/>
      <c r="C85" s="3"/>
      <c r="D85" s="135"/>
      <c r="E85" s="136"/>
      <c r="F85" s="137"/>
    </row>
    <row r="86" spans="1:6" ht="14.15" customHeight="1" x14ac:dyDescent="0.3">
      <c r="A86" s="5" t="s">
        <v>1452</v>
      </c>
      <c r="B86" s="6" t="s">
        <v>1450</v>
      </c>
      <c r="C86" s="3" t="s">
        <v>1378</v>
      </c>
      <c r="D86" s="138">
        <f>D57</f>
        <v>18</v>
      </c>
      <c r="E86" s="139"/>
      <c r="F86" s="140" t="str">
        <f>IF(TRIM(D86)="rate only","ro",IF(OR(ISBLANK(D86),ISBLANK(E86))," ",D86*E86))</f>
        <v xml:space="preserve"> </v>
      </c>
    </row>
    <row r="87" spans="1:6" ht="14.15" customHeight="1" x14ac:dyDescent="0.3">
      <c r="A87" s="5"/>
      <c r="B87" s="6"/>
      <c r="C87" s="3"/>
      <c r="D87" s="135"/>
      <c r="E87" s="136"/>
      <c r="F87" s="137"/>
    </row>
    <row r="88" spans="1:6" ht="14.15" customHeight="1" x14ac:dyDescent="0.3">
      <c r="A88" s="5" t="s">
        <v>1453</v>
      </c>
      <c r="B88" s="6" t="s">
        <v>1435</v>
      </c>
      <c r="C88" s="3" t="s">
        <v>1378</v>
      </c>
      <c r="D88" s="138">
        <f>D59</f>
        <v>50</v>
      </c>
      <c r="E88" s="139"/>
      <c r="F88" s="140" t="str">
        <f>IF(TRIM(D88)="rate only","ro",IF(OR(ISBLANK(D88),ISBLANK(E88))," ",D88*E88))</f>
        <v xml:space="preserve"> </v>
      </c>
    </row>
    <row r="89" spans="1:6" ht="14.15" customHeight="1" x14ac:dyDescent="0.3">
      <c r="A89" s="5"/>
      <c r="B89" s="6"/>
      <c r="C89" s="3"/>
      <c r="D89" s="135"/>
      <c r="E89" s="136"/>
      <c r="F89" s="137"/>
    </row>
    <row r="90" spans="1:6" ht="14.15" customHeight="1" x14ac:dyDescent="0.3">
      <c r="A90" s="5"/>
      <c r="B90" s="6"/>
      <c r="C90" s="3"/>
      <c r="D90" s="135">
        <f>D61</f>
        <v>0</v>
      </c>
      <c r="E90" s="211"/>
      <c r="F90" s="137"/>
    </row>
    <row r="91" spans="1:6" ht="14.15" customHeight="1" x14ac:dyDescent="0.3">
      <c r="A91" s="5"/>
      <c r="B91" s="6"/>
      <c r="C91" s="3"/>
      <c r="D91" s="135"/>
      <c r="E91" s="136"/>
      <c r="F91" s="137"/>
    </row>
    <row r="92" spans="1:6" ht="14.15" customHeight="1" x14ac:dyDescent="0.3">
      <c r="A92" s="5"/>
      <c r="B92" s="6"/>
      <c r="C92" s="3"/>
      <c r="D92" s="135"/>
      <c r="E92" s="211"/>
      <c r="F92" s="137"/>
    </row>
    <row r="93" spans="1:6" ht="14.15" customHeight="1" x14ac:dyDescent="0.3">
      <c r="A93" s="5"/>
      <c r="B93" s="6"/>
      <c r="C93" s="3"/>
      <c r="D93" s="135"/>
      <c r="E93" s="136"/>
      <c r="F93" s="137"/>
    </row>
    <row r="94" spans="1:6" ht="14.15" customHeight="1" x14ac:dyDescent="0.3">
      <c r="A94" s="5"/>
      <c r="B94" s="6"/>
      <c r="C94" s="3"/>
      <c r="D94" s="135"/>
      <c r="E94" s="136"/>
      <c r="F94" s="137"/>
    </row>
    <row r="95" spans="1:6" ht="14.15" customHeight="1" x14ac:dyDescent="0.3">
      <c r="A95" s="13"/>
      <c r="B95" s="14"/>
      <c r="C95" s="3"/>
      <c r="D95" s="135"/>
      <c r="E95" s="211"/>
      <c r="F95" s="137"/>
    </row>
    <row r="96" spans="1:6" ht="14.15" customHeight="1" x14ac:dyDescent="0.3">
      <c r="A96" s="5"/>
      <c r="B96" s="6"/>
      <c r="C96" s="3"/>
      <c r="D96" s="135"/>
      <c r="E96" s="136"/>
      <c r="F96" s="137"/>
    </row>
    <row r="97" spans="1:6" ht="14.15" customHeight="1" x14ac:dyDescent="0.3">
      <c r="A97" s="5"/>
      <c r="B97" s="6"/>
      <c r="C97" s="3"/>
      <c r="D97" s="135"/>
      <c r="E97" s="136"/>
      <c r="F97" s="137"/>
    </row>
    <row r="98" spans="1:6" ht="14.15" customHeight="1" x14ac:dyDescent="0.3">
      <c r="A98" s="5"/>
      <c r="B98" s="6"/>
      <c r="C98" s="3"/>
      <c r="D98" s="135"/>
      <c r="E98" s="136"/>
      <c r="F98" s="137"/>
    </row>
    <row r="99" spans="1:6" ht="14.15" customHeight="1" x14ac:dyDescent="0.3">
      <c r="A99" s="5"/>
      <c r="B99" s="6"/>
      <c r="C99" s="3"/>
      <c r="D99" s="135"/>
      <c r="E99" s="136"/>
      <c r="F99" s="137"/>
    </row>
    <row r="100" spans="1:6" ht="14.15" customHeight="1" x14ac:dyDescent="0.3">
      <c r="A100" s="5"/>
      <c r="B100" s="6"/>
      <c r="C100" s="3"/>
      <c r="D100" s="135"/>
      <c r="E100" s="136"/>
      <c r="F100" s="137"/>
    </row>
    <row r="101" spans="1:6" ht="14.15" customHeight="1" x14ac:dyDescent="0.3">
      <c r="A101" s="5"/>
      <c r="B101" s="6"/>
      <c r="C101" s="3"/>
      <c r="D101" s="135"/>
      <c r="E101" s="136"/>
      <c r="F101" s="137"/>
    </row>
    <row r="102" spans="1:6" ht="14.15" customHeight="1" x14ac:dyDescent="0.3">
      <c r="A102" s="5"/>
      <c r="B102" s="6"/>
      <c r="C102" s="3"/>
      <c r="D102" s="135"/>
      <c r="E102" s="136"/>
      <c r="F102" s="137"/>
    </row>
    <row r="103" spans="1:6" ht="14.15" customHeight="1" x14ac:dyDescent="0.3">
      <c r="A103" s="5"/>
      <c r="B103" s="6"/>
      <c r="C103" s="3"/>
      <c r="D103" s="135"/>
      <c r="E103" s="136"/>
      <c r="F103" s="137"/>
    </row>
    <row r="104" spans="1:6" ht="14.15" customHeight="1" x14ac:dyDescent="0.3">
      <c r="A104" s="5"/>
      <c r="B104" s="6"/>
      <c r="C104" s="3"/>
      <c r="D104" s="135"/>
      <c r="E104" s="136"/>
      <c r="F104" s="137"/>
    </row>
    <row r="105" spans="1:6" ht="14.15" customHeight="1" x14ac:dyDescent="0.3">
      <c r="A105" s="5"/>
      <c r="B105" s="6"/>
      <c r="C105" s="3"/>
      <c r="D105" s="135"/>
      <c r="E105" s="136"/>
      <c r="F105" s="137"/>
    </row>
    <row r="106" spans="1:6" ht="14.15" customHeight="1" x14ac:dyDescent="0.3">
      <c r="A106" s="5"/>
      <c r="B106" s="6"/>
      <c r="C106" s="3"/>
      <c r="D106" s="135"/>
      <c r="E106" s="136"/>
      <c r="F106" s="137"/>
    </row>
    <row r="107" spans="1:6" ht="14.15" customHeight="1" x14ac:dyDescent="0.3">
      <c r="A107" s="5"/>
      <c r="B107" s="6"/>
      <c r="C107" s="3"/>
      <c r="D107" s="135"/>
      <c r="E107" s="136"/>
      <c r="F107" s="137"/>
    </row>
    <row r="108" spans="1:6" ht="14.15" customHeight="1" x14ac:dyDescent="0.3">
      <c r="A108" s="5"/>
      <c r="B108" s="6"/>
      <c r="C108" s="3"/>
      <c r="D108" s="135"/>
      <c r="E108" s="136"/>
      <c r="F108" s="137"/>
    </row>
    <row r="109" spans="1:6" ht="14.15" customHeight="1" x14ac:dyDescent="0.3">
      <c r="A109" s="5"/>
      <c r="B109" s="6"/>
      <c r="C109" s="3"/>
      <c r="D109" s="135"/>
      <c r="E109" s="136"/>
      <c r="F109" s="137"/>
    </row>
    <row r="110" spans="1:6" ht="14.15" customHeight="1" x14ac:dyDescent="0.3">
      <c r="A110" s="5"/>
      <c r="B110" s="6"/>
      <c r="C110" s="3"/>
      <c r="D110" s="135"/>
      <c r="E110" s="136"/>
      <c r="F110" s="137"/>
    </row>
    <row r="111" spans="1:6" ht="14.15" customHeight="1" x14ac:dyDescent="0.3">
      <c r="A111" s="5"/>
      <c r="B111" s="6"/>
      <c r="C111" s="3"/>
      <c r="D111" s="135"/>
      <c r="E111" s="136"/>
      <c r="F111" s="137"/>
    </row>
    <row r="112" spans="1:6" ht="14.15" customHeight="1" x14ac:dyDescent="0.3">
      <c r="A112" s="5"/>
      <c r="B112" s="6"/>
      <c r="C112" s="3"/>
      <c r="D112" s="135"/>
      <c r="E112" s="136"/>
      <c r="F112" s="137"/>
    </row>
    <row r="113" spans="1:6" ht="14.15" customHeight="1" x14ac:dyDescent="0.3">
      <c r="A113" s="5"/>
      <c r="B113" s="6"/>
      <c r="C113" s="3"/>
      <c r="D113" s="135"/>
      <c r="E113" s="136"/>
      <c r="F113" s="137"/>
    </row>
    <row r="114" spans="1:6" ht="14.15" customHeight="1" x14ac:dyDescent="0.3">
      <c r="A114" s="5"/>
      <c r="B114" s="6"/>
      <c r="C114" s="3"/>
      <c r="D114" s="135"/>
      <c r="E114" s="136"/>
      <c r="F114" s="137"/>
    </row>
    <row r="115" spans="1:6" ht="14.15" customHeight="1" x14ac:dyDescent="0.3">
      <c r="A115" s="5"/>
      <c r="B115" s="6"/>
      <c r="C115" s="3"/>
      <c r="D115" s="135"/>
      <c r="E115" s="136"/>
      <c r="F115" s="137"/>
    </row>
    <row r="116" spans="1:6" ht="14.15" customHeight="1" thickBot="1" x14ac:dyDescent="0.35">
      <c r="A116" s="15"/>
      <c r="B116" s="16"/>
      <c r="C116" s="17"/>
      <c r="D116" s="141"/>
      <c r="E116" s="142"/>
      <c r="F116" s="143"/>
    </row>
    <row r="117" spans="1:6" ht="28.4" customHeight="1" thickBot="1" x14ac:dyDescent="0.35">
      <c r="A117" s="278" t="s">
        <v>1327</v>
      </c>
      <c r="B117" s="279"/>
      <c r="C117" s="279"/>
      <c r="D117" s="279"/>
      <c r="E117" s="280"/>
      <c r="F117" s="50">
        <f>SUM(F71:F116)</f>
        <v>0</v>
      </c>
    </row>
    <row r="118" spans="1:6" ht="14.15" customHeight="1" thickBot="1" x14ac:dyDescent="0.35">
      <c r="A118" s="23"/>
      <c r="C118" s="35"/>
      <c r="E118" s="148"/>
      <c r="F118" s="148"/>
    </row>
    <row r="119" spans="1:6" ht="28.4" customHeight="1" x14ac:dyDescent="0.3">
      <c r="A119" s="234" t="s">
        <v>1328</v>
      </c>
      <c r="B119" s="235"/>
      <c r="C119" s="235"/>
      <c r="D119" s="235"/>
      <c r="E119" s="236" t="s">
        <v>1329</v>
      </c>
      <c r="F119" s="237"/>
    </row>
    <row r="120" spans="1:6" ht="42" customHeight="1" thickBot="1" x14ac:dyDescent="0.35">
      <c r="A120" s="238"/>
      <c r="B120" s="239"/>
      <c r="C120" s="239"/>
      <c r="D120" s="239"/>
      <c r="E120" s="240"/>
      <c r="F120" s="241"/>
    </row>
    <row r="121" spans="1:6" ht="10.4" customHeight="1" x14ac:dyDescent="0.3"/>
    <row r="122" spans="1:6" ht="28.4" customHeight="1" x14ac:dyDescent="0.3"/>
    <row r="123" spans="1:6" ht="28.4" customHeight="1" x14ac:dyDescent="0.3"/>
    <row r="124" spans="1:6" ht="14.15" customHeight="1" x14ac:dyDescent="0.3"/>
    <row r="125" spans="1:6" ht="14.15" customHeight="1" x14ac:dyDescent="0.3"/>
    <row r="126" spans="1:6" ht="14.15" customHeight="1" x14ac:dyDescent="0.3"/>
    <row r="127" spans="1:6" ht="14.15" customHeight="1" x14ac:dyDescent="0.3"/>
    <row r="128" spans="1:6" ht="14.15" customHeight="1" x14ac:dyDescent="0.3"/>
    <row r="129" ht="14.15" customHeight="1" x14ac:dyDescent="0.3"/>
    <row r="130" ht="14.15" customHeight="1" x14ac:dyDescent="0.3"/>
    <row r="131" ht="14.15" customHeight="1" x14ac:dyDescent="0.3"/>
    <row r="132" ht="14.15" customHeight="1" x14ac:dyDescent="0.3"/>
    <row r="133" ht="14.15" customHeight="1" x14ac:dyDescent="0.3"/>
    <row r="134" ht="14.15" customHeight="1" x14ac:dyDescent="0.3"/>
    <row r="135" ht="14.15" customHeight="1" x14ac:dyDescent="0.3"/>
    <row r="136" ht="14.15" customHeight="1" x14ac:dyDescent="0.3"/>
    <row r="137" ht="14.15" customHeight="1" x14ac:dyDescent="0.3"/>
    <row r="138" ht="14.15" customHeight="1" x14ac:dyDescent="0.3"/>
    <row r="139" ht="14.15" customHeight="1" x14ac:dyDescent="0.3"/>
    <row r="140" ht="14.15" customHeight="1" x14ac:dyDescent="0.3"/>
    <row r="141" ht="14.15" customHeight="1" x14ac:dyDescent="0.3"/>
    <row r="142" ht="14.15" customHeight="1" x14ac:dyDescent="0.3"/>
    <row r="143" ht="14.15" customHeight="1" x14ac:dyDescent="0.3"/>
    <row r="144" ht="14.15" customHeight="1" x14ac:dyDescent="0.3"/>
    <row r="145" ht="14.15" customHeight="1" x14ac:dyDescent="0.3"/>
    <row r="146" ht="14.15" customHeight="1" x14ac:dyDescent="0.3"/>
    <row r="147" ht="14.15" customHeight="1" x14ac:dyDescent="0.3"/>
    <row r="148" ht="14.15" customHeight="1" x14ac:dyDescent="0.3"/>
    <row r="149" ht="14.15" customHeight="1" x14ac:dyDescent="0.3"/>
    <row r="150" ht="14.15" customHeight="1" x14ac:dyDescent="0.3"/>
    <row r="151" ht="14.15" customHeight="1" x14ac:dyDescent="0.3"/>
    <row r="152" ht="14.15" customHeight="1" x14ac:dyDescent="0.3"/>
    <row r="153" ht="14.15" customHeight="1" x14ac:dyDescent="0.3"/>
    <row r="154" ht="14.15" customHeight="1" x14ac:dyDescent="0.3"/>
    <row r="155" ht="14.15" customHeight="1" x14ac:dyDescent="0.3"/>
    <row r="156" ht="14.15" customHeight="1" x14ac:dyDescent="0.3"/>
    <row r="157" ht="14.15" customHeight="1" x14ac:dyDescent="0.3"/>
    <row r="158" ht="14.15" customHeight="1" x14ac:dyDescent="0.3"/>
    <row r="159" ht="14.15" customHeight="1" x14ac:dyDescent="0.3"/>
    <row r="160" ht="14.15" customHeight="1" x14ac:dyDescent="0.3"/>
    <row r="161" ht="14.15" customHeight="1" x14ac:dyDescent="0.3"/>
    <row r="162" ht="14.15" customHeight="1" x14ac:dyDescent="0.3"/>
    <row r="163" ht="14.15" customHeight="1" x14ac:dyDescent="0.3"/>
    <row r="164" ht="14.15" customHeight="1" x14ac:dyDescent="0.3"/>
    <row r="165" ht="14.15" customHeight="1" x14ac:dyDescent="0.3"/>
    <row r="166" ht="14.15" customHeight="1" x14ac:dyDescent="0.3"/>
    <row r="167" ht="14.15" customHeight="1" x14ac:dyDescent="0.3"/>
    <row r="168" ht="14.15" customHeight="1" x14ac:dyDescent="0.3"/>
    <row r="169" ht="28.4" customHeight="1" x14ac:dyDescent="0.3"/>
    <row r="170" ht="14.15" customHeight="1" x14ac:dyDescent="0.3"/>
    <row r="171" ht="28.4" customHeight="1" x14ac:dyDescent="0.3"/>
    <row r="172" ht="42" customHeight="1" x14ac:dyDescent="0.3"/>
    <row r="173" ht="10.4" customHeight="1" x14ac:dyDescent="0.3"/>
    <row r="174" ht="28.4" customHeight="1" x14ac:dyDescent="0.3"/>
    <row r="175" ht="28.4" customHeight="1" x14ac:dyDescent="0.3"/>
    <row r="176" ht="14.15" customHeight="1" x14ac:dyDescent="0.3"/>
    <row r="177" ht="14.15" customHeight="1" x14ac:dyDescent="0.3"/>
    <row r="178" ht="14.15" customHeight="1" x14ac:dyDescent="0.3"/>
    <row r="179" ht="14.15" customHeight="1" x14ac:dyDescent="0.3"/>
    <row r="180" ht="14.15" customHeight="1" x14ac:dyDescent="0.3"/>
    <row r="181" ht="14.15" customHeight="1" x14ac:dyDescent="0.3"/>
    <row r="182" ht="14.15" customHeight="1" x14ac:dyDescent="0.3"/>
    <row r="183" ht="14.15" customHeight="1" x14ac:dyDescent="0.3"/>
    <row r="184" ht="14.15" customHeight="1" x14ac:dyDescent="0.3"/>
    <row r="185" ht="14.15" customHeight="1" x14ac:dyDescent="0.3"/>
    <row r="186" ht="14.15" customHeight="1" x14ac:dyDescent="0.3"/>
    <row r="187" ht="14.15" customHeight="1" x14ac:dyDescent="0.3"/>
    <row r="188" ht="14.15" customHeight="1" x14ac:dyDescent="0.3"/>
    <row r="189" ht="14.15" customHeight="1" x14ac:dyDescent="0.3"/>
    <row r="190" ht="14.15" customHeight="1" x14ac:dyDescent="0.3"/>
    <row r="191" ht="14.15" customHeight="1" x14ac:dyDescent="0.3"/>
    <row r="192" ht="14.15" customHeight="1" x14ac:dyDescent="0.3"/>
    <row r="193" ht="14.15" customHeight="1" x14ac:dyDescent="0.3"/>
    <row r="194" ht="14.15" customHeight="1" x14ac:dyDescent="0.3"/>
    <row r="195" ht="14.15" customHeight="1" x14ac:dyDescent="0.3"/>
    <row r="196" ht="14.15" customHeight="1" x14ac:dyDescent="0.3"/>
    <row r="197" ht="14.15" customHeight="1" x14ac:dyDescent="0.3"/>
    <row r="198" ht="14.15" customHeight="1" x14ac:dyDescent="0.3"/>
    <row r="199" ht="14.15" customHeight="1" x14ac:dyDescent="0.3"/>
    <row r="200" ht="14.15" customHeight="1" x14ac:dyDescent="0.3"/>
    <row r="201" ht="14.15" customHeight="1" x14ac:dyDescent="0.3"/>
    <row r="202" ht="14.15" customHeight="1" x14ac:dyDescent="0.3"/>
    <row r="203" ht="14.15" customHeight="1" x14ac:dyDescent="0.3"/>
    <row r="204" ht="14.15" customHeight="1" x14ac:dyDescent="0.3"/>
    <row r="205" ht="14.15" customHeight="1" x14ac:dyDescent="0.3"/>
    <row r="206" ht="14.15" customHeight="1" x14ac:dyDescent="0.3"/>
    <row r="207" ht="14.15" customHeight="1" x14ac:dyDescent="0.3"/>
    <row r="208" ht="14.15" customHeight="1" x14ac:dyDescent="0.3"/>
    <row r="209" ht="14.15" customHeight="1" x14ac:dyDescent="0.3"/>
    <row r="210" ht="14.15" customHeight="1" x14ac:dyDescent="0.3"/>
    <row r="211" ht="14.15" customHeight="1" x14ac:dyDescent="0.3"/>
    <row r="212" ht="14.15" customHeight="1" x14ac:dyDescent="0.3"/>
    <row r="213" ht="14.15" customHeight="1" x14ac:dyDescent="0.3"/>
    <row r="214" ht="14.15" customHeight="1" x14ac:dyDescent="0.3"/>
    <row r="215" ht="14.15" customHeight="1" x14ac:dyDescent="0.3"/>
    <row r="216" ht="14.15" customHeight="1" x14ac:dyDescent="0.3"/>
    <row r="217" ht="14.15" customHeight="1" x14ac:dyDescent="0.3"/>
    <row r="218" ht="14.15" customHeight="1" x14ac:dyDescent="0.3"/>
    <row r="219" ht="14.15" customHeight="1" x14ac:dyDescent="0.3"/>
    <row r="220" ht="14.15" customHeight="1" x14ac:dyDescent="0.3"/>
    <row r="221" ht="28.4" customHeight="1" x14ac:dyDescent="0.3"/>
    <row r="222" ht="14.15" customHeight="1" x14ac:dyDescent="0.3"/>
    <row r="223" ht="28.4" customHeight="1" x14ac:dyDescent="0.3"/>
    <row r="224" ht="42" customHeight="1" x14ac:dyDescent="0.3"/>
    <row r="225" ht="10.4" customHeight="1" x14ac:dyDescent="0.3"/>
    <row r="226" ht="28.4" customHeight="1" x14ac:dyDescent="0.3"/>
    <row r="227" ht="28.4" customHeight="1" x14ac:dyDescent="0.3"/>
    <row r="228" ht="14.15" customHeight="1" x14ac:dyDescent="0.3"/>
    <row r="229" ht="14.15" customHeight="1" x14ac:dyDescent="0.3"/>
    <row r="230" ht="14.15" customHeight="1" x14ac:dyDescent="0.3"/>
    <row r="231" ht="14.15" customHeight="1" x14ac:dyDescent="0.3"/>
    <row r="232" ht="14.15" customHeight="1" x14ac:dyDescent="0.3"/>
    <row r="233" ht="14.15" customHeight="1" x14ac:dyDescent="0.3"/>
    <row r="234" ht="14.15" customHeight="1" x14ac:dyDescent="0.3"/>
    <row r="235" ht="14.15" customHeight="1" x14ac:dyDescent="0.3"/>
    <row r="236" ht="14.15" customHeight="1" x14ac:dyDescent="0.3"/>
    <row r="237" ht="14.15" customHeight="1" x14ac:dyDescent="0.3"/>
    <row r="238" ht="14.15" customHeight="1" x14ac:dyDescent="0.3"/>
    <row r="239" ht="14.15" customHeight="1" x14ac:dyDescent="0.3"/>
    <row r="240" ht="14.15" customHeight="1" x14ac:dyDescent="0.3"/>
    <row r="241" ht="14.15" customHeight="1" x14ac:dyDescent="0.3"/>
    <row r="242" ht="14.15" customHeight="1" x14ac:dyDescent="0.3"/>
    <row r="243" ht="14.15" customHeight="1" x14ac:dyDescent="0.3"/>
    <row r="244" ht="14.15" customHeight="1" x14ac:dyDescent="0.3"/>
    <row r="245" ht="14.15" customHeight="1" x14ac:dyDescent="0.3"/>
    <row r="246" ht="14.15" customHeight="1" x14ac:dyDescent="0.3"/>
    <row r="247" ht="14.15" customHeight="1" x14ac:dyDescent="0.3"/>
    <row r="248" ht="14.15" customHeight="1" x14ac:dyDescent="0.3"/>
    <row r="249" ht="14.15" customHeight="1" x14ac:dyDescent="0.3"/>
    <row r="250" ht="14.15" customHeight="1" x14ac:dyDescent="0.3"/>
    <row r="251" ht="14.15" customHeight="1" x14ac:dyDescent="0.3"/>
    <row r="252" ht="14.15" customHeight="1" x14ac:dyDescent="0.3"/>
    <row r="253" ht="14.15" customHeight="1" x14ac:dyDescent="0.3"/>
    <row r="254" ht="14.15" customHeight="1" x14ac:dyDescent="0.3"/>
    <row r="255" ht="14.15" customHeight="1" x14ac:dyDescent="0.3"/>
    <row r="256" ht="14.15" customHeight="1" x14ac:dyDescent="0.3"/>
    <row r="257" ht="14.15" customHeight="1" x14ac:dyDescent="0.3"/>
    <row r="258" ht="14.15" customHeight="1" x14ac:dyDescent="0.3"/>
    <row r="259" ht="14.15" customHeight="1" x14ac:dyDescent="0.3"/>
    <row r="260" ht="14.15" customHeight="1" x14ac:dyDescent="0.3"/>
    <row r="261" ht="14.15" customHeight="1" x14ac:dyDescent="0.3"/>
    <row r="262" ht="14.15" customHeight="1" x14ac:dyDescent="0.3"/>
    <row r="263" ht="14.15" customHeight="1" x14ac:dyDescent="0.3"/>
    <row r="264" ht="14.15" customHeight="1" x14ac:dyDescent="0.3"/>
    <row r="265" ht="14.15" customHeight="1" x14ac:dyDescent="0.3"/>
    <row r="266" ht="14.15" customHeight="1" x14ac:dyDescent="0.3"/>
    <row r="267" ht="14.15" customHeight="1" x14ac:dyDescent="0.3"/>
    <row r="268" ht="14.15" customHeight="1" x14ac:dyDescent="0.3"/>
    <row r="269" ht="14.15" customHeight="1" x14ac:dyDescent="0.3"/>
    <row r="270" ht="14.15" customHeight="1" x14ac:dyDescent="0.3"/>
    <row r="271" ht="14.15" customHeight="1" x14ac:dyDescent="0.3"/>
    <row r="272" ht="14.15" customHeight="1" x14ac:dyDescent="0.3"/>
    <row r="273" ht="28.4" customHeight="1" x14ac:dyDescent="0.3"/>
    <row r="274" ht="14.15" customHeight="1" x14ac:dyDescent="0.3"/>
    <row r="275" ht="28.4" customHeight="1" x14ac:dyDescent="0.3"/>
    <row r="276" ht="42" customHeight="1" x14ac:dyDescent="0.3"/>
    <row r="277" ht="10.4" customHeight="1" x14ac:dyDescent="0.3"/>
    <row r="278" ht="28.4" customHeight="1" x14ac:dyDescent="0.3"/>
    <row r="279" ht="28.4" customHeight="1" x14ac:dyDescent="0.3"/>
    <row r="280" ht="14.15" customHeight="1" x14ac:dyDescent="0.3"/>
    <row r="281" ht="14.15" customHeight="1" x14ac:dyDescent="0.3"/>
    <row r="282" ht="14.15" customHeight="1" x14ac:dyDescent="0.3"/>
    <row r="283" ht="14.15" customHeight="1" x14ac:dyDescent="0.3"/>
    <row r="284" ht="14.15" customHeight="1" x14ac:dyDescent="0.3"/>
    <row r="285" ht="14.15" customHeight="1" x14ac:dyDescent="0.3"/>
    <row r="286" ht="14.15" customHeight="1" x14ac:dyDescent="0.3"/>
    <row r="287" ht="14.15" customHeight="1" x14ac:dyDescent="0.3"/>
    <row r="288" ht="14.15" customHeight="1" x14ac:dyDescent="0.3"/>
    <row r="289" ht="14.15" customHeight="1" x14ac:dyDescent="0.3"/>
    <row r="290" ht="14.15" customHeight="1" x14ac:dyDescent="0.3"/>
    <row r="291" ht="14.15" customHeight="1" x14ac:dyDescent="0.3"/>
    <row r="292" ht="14.15" customHeight="1" x14ac:dyDescent="0.3"/>
    <row r="293" ht="14.15" customHeight="1" x14ac:dyDescent="0.3"/>
    <row r="294" ht="14.15" customHeight="1" x14ac:dyDescent="0.3"/>
    <row r="295" ht="14.15" customHeight="1" x14ac:dyDescent="0.3"/>
    <row r="296" ht="14.15" customHeight="1" x14ac:dyDescent="0.3"/>
    <row r="297" ht="14.15" customHeight="1" x14ac:dyDescent="0.3"/>
    <row r="298" ht="14.15" customHeight="1" x14ac:dyDescent="0.3"/>
    <row r="299" ht="14.15" customHeight="1" x14ac:dyDescent="0.3"/>
    <row r="300" ht="14.15" customHeight="1" x14ac:dyDescent="0.3"/>
    <row r="301" ht="14.15" customHeight="1" x14ac:dyDescent="0.3"/>
    <row r="302" ht="14.15" customHeight="1" x14ac:dyDescent="0.3"/>
    <row r="303" ht="14.15" customHeight="1" x14ac:dyDescent="0.3"/>
    <row r="304" ht="14.15" customHeight="1" x14ac:dyDescent="0.3"/>
    <row r="305" ht="14.15" customHeight="1" x14ac:dyDescent="0.3"/>
    <row r="306" ht="14.15" customHeight="1" x14ac:dyDescent="0.3"/>
    <row r="307" ht="14.15" customHeight="1" x14ac:dyDescent="0.3"/>
    <row r="308" ht="14.15" customHeight="1" x14ac:dyDescent="0.3"/>
    <row r="309" ht="14.15" customHeight="1" x14ac:dyDescent="0.3"/>
    <row r="310" ht="14.15" customHeight="1" x14ac:dyDescent="0.3"/>
    <row r="311" ht="14.15" customHeight="1" x14ac:dyDescent="0.3"/>
    <row r="312" ht="14.15" customHeight="1" x14ac:dyDescent="0.3"/>
    <row r="313" ht="14.15" customHeight="1" x14ac:dyDescent="0.3"/>
    <row r="314" ht="14.15" customHeight="1" x14ac:dyDescent="0.3"/>
    <row r="315" ht="14.15" customHeight="1" x14ac:dyDescent="0.3"/>
    <row r="316" ht="14.15" customHeight="1" x14ac:dyDescent="0.3"/>
    <row r="317" ht="14.15" customHeight="1" x14ac:dyDescent="0.3"/>
    <row r="318" ht="14.15" customHeight="1" x14ac:dyDescent="0.3"/>
    <row r="319" ht="14.15" customHeight="1" x14ac:dyDescent="0.3"/>
    <row r="320" ht="14.15" customHeight="1" x14ac:dyDescent="0.3"/>
    <row r="321" ht="14.15" customHeight="1" x14ac:dyDescent="0.3"/>
    <row r="322" ht="14.15" customHeight="1" x14ac:dyDescent="0.3"/>
    <row r="323" ht="14.15" customHeight="1" x14ac:dyDescent="0.3"/>
    <row r="324" ht="14.15" customHeight="1" x14ac:dyDescent="0.3"/>
    <row r="325" ht="28.4" customHeight="1" x14ac:dyDescent="0.3"/>
    <row r="326" ht="14.15" customHeight="1" x14ac:dyDescent="0.3"/>
    <row r="327" ht="28.4" customHeight="1" x14ac:dyDescent="0.3"/>
    <row r="328" ht="42" customHeight="1" x14ac:dyDescent="0.3"/>
    <row r="329" ht="10.4" customHeight="1" x14ac:dyDescent="0.3"/>
    <row r="330" ht="28.4" customHeight="1" x14ac:dyDescent="0.3"/>
    <row r="331" ht="28.4" customHeight="1" x14ac:dyDescent="0.3"/>
    <row r="332" ht="14.15" customHeight="1" x14ac:dyDescent="0.3"/>
    <row r="333" ht="14.15" customHeight="1" x14ac:dyDescent="0.3"/>
    <row r="334" ht="14.15" customHeight="1" x14ac:dyDescent="0.3"/>
    <row r="335" ht="14.15" customHeight="1" x14ac:dyDescent="0.3"/>
    <row r="336" ht="14.15" customHeight="1" x14ac:dyDescent="0.3"/>
    <row r="337" ht="14.15" customHeight="1" x14ac:dyDescent="0.3"/>
    <row r="338" ht="14.15" customHeight="1" x14ac:dyDescent="0.3"/>
    <row r="339" ht="14.15" customHeight="1" x14ac:dyDescent="0.3"/>
    <row r="340" ht="14.15" customHeight="1" x14ac:dyDescent="0.3"/>
    <row r="341" ht="14.15" customHeight="1" x14ac:dyDescent="0.3"/>
    <row r="342" ht="14.15" customHeight="1" x14ac:dyDescent="0.3"/>
    <row r="343" ht="14.15" customHeight="1" x14ac:dyDescent="0.3"/>
    <row r="344" ht="14.15" customHeight="1" x14ac:dyDescent="0.3"/>
    <row r="345" ht="14.15" customHeight="1" x14ac:dyDescent="0.3"/>
    <row r="346" ht="14.15" customHeight="1" x14ac:dyDescent="0.3"/>
    <row r="347" ht="14.15" customHeight="1" x14ac:dyDescent="0.3"/>
    <row r="348" ht="14.15" customHeight="1" x14ac:dyDescent="0.3"/>
    <row r="349" ht="14.15" customHeight="1" x14ac:dyDescent="0.3"/>
    <row r="350" ht="14.15" customHeight="1" x14ac:dyDescent="0.3"/>
    <row r="351" ht="14.15" customHeight="1" x14ac:dyDescent="0.3"/>
    <row r="352" ht="14.15" customHeight="1" x14ac:dyDescent="0.3"/>
    <row r="353" ht="14.15" customHeight="1" x14ac:dyDescent="0.3"/>
    <row r="354" ht="14.15" customHeight="1" x14ac:dyDescent="0.3"/>
    <row r="355" ht="14.15" customHeight="1" x14ac:dyDescent="0.3"/>
    <row r="356" ht="14.15" customHeight="1" x14ac:dyDescent="0.3"/>
    <row r="357" ht="14.15" customHeight="1" x14ac:dyDescent="0.3"/>
    <row r="358" ht="14.15" customHeight="1" x14ac:dyDescent="0.3"/>
    <row r="359" ht="14.15" customHeight="1" x14ac:dyDescent="0.3"/>
    <row r="360" ht="14.15" customHeight="1" x14ac:dyDescent="0.3"/>
    <row r="361" ht="14.15" customHeight="1" x14ac:dyDescent="0.3"/>
    <row r="362" ht="14.15" customHeight="1" x14ac:dyDescent="0.3"/>
    <row r="363" ht="14.15" customHeight="1" x14ac:dyDescent="0.3"/>
    <row r="364" ht="14.15" customHeight="1" x14ac:dyDescent="0.3"/>
    <row r="365" ht="14.15" customHeight="1" x14ac:dyDescent="0.3"/>
    <row r="366" ht="14.15" customHeight="1" x14ac:dyDescent="0.3"/>
    <row r="367" ht="14.15" customHeight="1" x14ac:dyDescent="0.3"/>
    <row r="368" ht="14.15" customHeight="1" x14ac:dyDescent="0.3"/>
    <row r="369" ht="14.15" customHeight="1" x14ac:dyDescent="0.3"/>
    <row r="370" ht="14.15" customHeight="1" x14ac:dyDescent="0.3"/>
    <row r="371" ht="14.15" customHeight="1" x14ac:dyDescent="0.3"/>
    <row r="372" ht="14.15" customHeight="1" x14ac:dyDescent="0.3"/>
    <row r="373" ht="14.15" customHeight="1" x14ac:dyDescent="0.3"/>
    <row r="374" ht="14.15" customHeight="1" x14ac:dyDescent="0.3"/>
    <row r="375" ht="14.15" customHeight="1" x14ac:dyDescent="0.3"/>
    <row r="376" ht="14.15" customHeight="1" x14ac:dyDescent="0.3"/>
    <row r="377" ht="28.4" customHeight="1" x14ac:dyDescent="0.3"/>
    <row r="378" ht="14.15" customHeight="1" x14ac:dyDescent="0.3"/>
    <row r="379" ht="28.4" customHeight="1" x14ac:dyDescent="0.3"/>
    <row r="380" ht="42" customHeight="1" x14ac:dyDescent="0.3"/>
    <row r="381" ht="10.4" customHeight="1" x14ac:dyDescent="0.3"/>
    <row r="382" ht="28.4" customHeight="1" x14ac:dyDescent="0.3"/>
    <row r="383" ht="28.4" customHeight="1" x14ac:dyDescent="0.3"/>
    <row r="384" ht="14.15" customHeight="1" x14ac:dyDescent="0.3"/>
    <row r="385" ht="14.15" customHeight="1" x14ac:dyDescent="0.3"/>
    <row r="386" ht="14.15" customHeight="1" x14ac:dyDescent="0.3"/>
    <row r="387" ht="14.15" customHeight="1" x14ac:dyDescent="0.3"/>
    <row r="388" ht="14.15" customHeight="1" x14ac:dyDescent="0.3"/>
    <row r="389" ht="14.15" customHeight="1" x14ac:dyDescent="0.3"/>
    <row r="390" ht="14.15" customHeight="1" x14ac:dyDescent="0.3"/>
    <row r="391" ht="14.15" customHeight="1" x14ac:dyDescent="0.3"/>
    <row r="392" ht="14.15" customHeight="1" x14ac:dyDescent="0.3"/>
    <row r="393" ht="14.15" customHeight="1" x14ac:dyDescent="0.3"/>
    <row r="394" ht="14.15" customHeight="1" x14ac:dyDescent="0.3"/>
    <row r="395" ht="14.15" customHeight="1" x14ac:dyDescent="0.3"/>
    <row r="396" ht="14.15" customHeight="1" x14ac:dyDescent="0.3"/>
    <row r="397" ht="14.15" customHeight="1" x14ac:dyDescent="0.3"/>
    <row r="398" ht="14.15" customHeight="1" x14ac:dyDescent="0.3"/>
    <row r="399" ht="14.15" customHeight="1" x14ac:dyDescent="0.3"/>
    <row r="400" ht="14.15" customHeight="1" x14ac:dyDescent="0.3"/>
    <row r="401" ht="14.15" customHeight="1" x14ac:dyDescent="0.3"/>
    <row r="402" ht="14.15" customHeight="1" x14ac:dyDescent="0.3"/>
    <row r="403" ht="14.15" customHeight="1" x14ac:dyDescent="0.3"/>
    <row r="404" ht="14.15" customHeight="1" x14ac:dyDescent="0.3"/>
    <row r="405" ht="14.15" customHeight="1" x14ac:dyDescent="0.3"/>
    <row r="406" ht="14.15" customHeight="1" x14ac:dyDescent="0.3"/>
    <row r="407" ht="14.15" customHeight="1" x14ac:dyDescent="0.3"/>
    <row r="408" ht="14.15" customHeight="1" x14ac:dyDescent="0.3"/>
    <row r="409" ht="14.15" customHeight="1" x14ac:dyDescent="0.3"/>
    <row r="410" ht="14.15" customHeight="1" x14ac:dyDescent="0.3"/>
    <row r="411" ht="14.15" customHeight="1" x14ac:dyDescent="0.3"/>
    <row r="412" ht="14.15" customHeight="1" x14ac:dyDescent="0.3"/>
    <row r="413" ht="14.15" customHeight="1" x14ac:dyDescent="0.3"/>
    <row r="414" ht="14.15" customHeight="1" x14ac:dyDescent="0.3"/>
    <row r="415" ht="14.15" customHeight="1" x14ac:dyDescent="0.3"/>
    <row r="416" ht="14.15" customHeight="1" x14ac:dyDescent="0.3"/>
    <row r="417" ht="14.15" customHeight="1" x14ac:dyDescent="0.3"/>
    <row r="418" ht="14.15" customHeight="1" x14ac:dyDescent="0.3"/>
    <row r="419" ht="14.15" customHeight="1" x14ac:dyDescent="0.3"/>
    <row r="420" ht="14.15" customHeight="1" x14ac:dyDescent="0.3"/>
    <row r="421" ht="14.15" customHeight="1" x14ac:dyDescent="0.3"/>
    <row r="422" ht="14.15" customHeight="1" x14ac:dyDescent="0.3"/>
    <row r="423" ht="14.15" customHeight="1" x14ac:dyDescent="0.3"/>
    <row r="424" ht="14.15" customHeight="1" x14ac:dyDescent="0.3"/>
    <row r="425" ht="14.15" customHeight="1" x14ac:dyDescent="0.3"/>
    <row r="426" ht="14.15" customHeight="1" x14ac:dyDescent="0.3"/>
    <row r="427" ht="14.15" customHeight="1" x14ac:dyDescent="0.3"/>
    <row r="428" ht="14.15" customHeight="1" x14ac:dyDescent="0.3"/>
    <row r="429" ht="28.4" customHeight="1" x14ac:dyDescent="0.3"/>
    <row r="430" ht="14.15" customHeight="1" x14ac:dyDescent="0.3"/>
    <row r="431" ht="28.4" customHeight="1" x14ac:dyDescent="0.3"/>
    <row r="432" ht="42" customHeight="1" x14ac:dyDescent="0.3"/>
    <row r="433" ht="10.4" customHeight="1" x14ac:dyDescent="0.3"/>
  </sheetData>
  <mergeCells count="17">
    <mergeCell ref="A35:E35"/>
    <mergeCell ref="A37:D37"/>
    <mergeCell ref="E37:F37"/>
    <mergeCell ref="A38:D38"/>
    <mergeCell ref="E38:F38"/>
    <mergeCell ref="A68:D68"/>
    <mergeCell ref="E68:F68"/>
    <mergeCell ref="A41:E41"/>
    <mergeCell ref="A65:E65"/>
    <mergeCell ref="A67:D67"/>
    <mergeCell ref="E67:F67"/>
    <mergeCell ref="A71:E71"/>
    <mergeCell ref="A117:E117"/>
    <mergeCell ref="A119:D119"/>
    <mergeCell ref="E119:F119"/>
    <mergeCell ref="A120:D120"/>
    <mergeCell ref="E120:F120"/>
  </mergeCells>
  <phoneticPr fontId="1" type="noConversion"/>
  <conditionalFormatting sqref="D8 D12 D14 D16 D20 D22 D24 D26 D31 D46 D48 D50 D54 D57 D59 D61 D74 D76 D78 D84 D86 D88 D90 D92 D95">
    <cfRule type="cellIs" dxfId="218" priority="1" operator="greaterThan">
      <formula>0</formula>
    </cfRule>
  </conditionalFormatting>
  <conditionalFormatting sqref="E8 E12 E14 E16 E20 E22 E24 E26 E31 E46 E48 E50 E54 E57 E59 E61 E74 E76 E78 E84 E86 E88 E90 E92 E95">
    <cfRule type="cellIs" dxfId="217" priority="2" operator="greaterThan">
      <formula>0</formula>
    </cfRule>
  </conditionalFormatting>
  <conditionalFormatting sqref="F8 F12 F14 F16 F20 F22 F24 F26 F31 F46 F48 F50 F54 F57 F59 F61 F74 F76 F78 F84 F86 F88 F90 F92 F95">
    <cfRule type="cellIs" dxfId="216" priority="3" stopIfTrue="1" operator="equal">
      <formula>"ro"</formula>
    </cfRule>
    <cfRule type="cellIs" dxfId="215" priority="4" stopIfTrue="1" operator="equal">
      <formula>" "</formula>
    </cfRule>
  </conditionalFormatting>
  <printOptions horizontalCentered="1"/>
  <pageMargins left="0.78740157480314965" right="0.59055118110236227" top="0.98425196850393704" bottom="0.39370078740157483" header="0.39370078740157483" footer="0.19685039370078741"/>
  <pageSetup paperSize="9" scale="92" orientation="portrait" blackAndWhite="1" useFirstPageNumber="1" r:id="rId1"/>
  <headerFooter alignWithMargins="0">
    <oddHeader>&amp;L&amp;"-,Italic"&amp;8RTD01-2016/2017-TIDC51&amp;"-,Regular"
Part C2.2: Pricing Schedule&amp;R
&amp;"-,Regular"&amp;8Section 102: Page &amp;P of &amp;N</oddHeader>
  </headerFooter>
  <rowBreaks count="2" manualBreakCount="2">
    <brk id="38" max="5" man="1"/>
    <brk id="68" max="5" man="1"/>
  </row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50"/>
  </sheetPr>
  <dimension ref="A1:F469"/>
  <sheetViews>
    <sheetView showZeros="0" view="pageBreakPreview" topLeftCell="A22" zoomScale="150" zoomScaleNormal="100" zoomScaleSheetLayoutView="150" workbookViewId="0">
      <selection activeCell="E8" sqref="E8"/>
    </sheetView>
  </sheetViews>
  <sheetFormatPr defaultColWidth="9.1796875" defaultRowHeight="12" customHeight="1" x14ac:dyDescent="0.3"/>
  <cols>
    <col min="1" max="1" width="12.54296875" style="2" customWidth="1"/>
    <col min="2" max="2" width="28.54296875" style="2" customWidth="1"/>
    <col min="3" max="3" width="10.54296875" style="2" customWidth="1"/>
    <col min="4" max="4" width="12.54296875" style="147" customWidth="1"/>
    <col min="5" max="5" width="13.54296875" style="35" customWidth="1"/>
    <col min="6" max="6" width="15.54296875" style="35" customWidth="1"/>
    <col min="7" max="16384" width="9.1796875" style="2"/>
  </cols>
  <sheetData>
    <row r="1" spans="1:6" ht="28.4" customHeight="1" thickBot="1" x14ac:dyDescent="0.35">
      <c r="A1" s="46" t="s">
        <v>1321</v>
      </c>
      <c r="B1" s="47" t="s">
        <v>1322</v>
      </c>
      <c r="C1" s="47" t="s">
        <v>1323</v>
      </c>
      <c r="D1" s="48" t="s">
        <v>1324</v>
      </c>
      <c r="E1" s="49" t="s">
        <v>1325</v>
      </c>
      <c r="F1" s="50" t="s">
        <v>1326</v>
      </c>
    </row>
    <row r="2" spans="1:6" ht="14.15" customHeight="1" x14ac:dyDescent="0.3">
      <c r="A2" s="8"/>
      <c r="B2" s="9"/>
      <c r="C2" s="10"/>
      <c r="D2" s="132"/>
      <c r="E2" s="133"/>
      <c r="F2" s="134"/>
    </row>
    <row r="3" spans="1:6" ht="14.15" customHeight="1" x14ac:dyDescent="0.3">
      <c r="A3" s="13" t="s">
        <v>1364</v>
      </c>
      <c r="B3" s="14" t="s">
        <v>1347</v>
      </c>
      <c r="C3" s="3"/>
      <c r="D3" s="135"/>
      <c r="E3" s="136"/>
      <c r="F3" s="137"/>
    </row>
    <row r="4" spans="1:6" ht="14.15" customHeight="1" x14ac:dyDescent="0.3">
      <c r="A4" s="5"/>
      <c r="B4" s="6"/>
      <c r="C4" s="3"/>
      <c r="D4" s="135"/>
      <c r="E4" s="136"/>
      <c r="F4" s="137"/>
    </row>
    <row r="5" spans="1:6" ht="14.15" customHeight="1" x14ac:dyDescent="0.3">
      <c r="A5" s="13" t="s">
        <v>1454</v>
      </c>
      <c r="B5" s="14" t="s">
        <v>1297</v>
      </c>
      <c r="C5" s="3"/>
      <c r="D5" s="135"/>
      <c r="E5" s="136"/>
      <c r="F5" s="137"/>
    </row>
    <row r="6" spans="1:6" ht="14.15" customHeight="1" x14ac:dyDescent="0.3">
      <c r="A6" s="5"/>
      <c r="B6" s="7"/>
      <c r="C6" s="3"/>
      <c r="D6" s="135"/>
      <c r="E6" s="136"/>
      <c r="F6" s="137"/>
    </row>
    <row r="7" spans="1:6" ht="14.15" customHeight="1" x14ac:dyDescent="0.3">
      <c r="A7" s="13" t="s">
        <v>1455</v>
      </c>
      <c r="B7" s="14" t="s">
        <v>1456</v>
      </c>
      <c r="C7" s="3"/>
      <c r="D7" s="135"/>
      <c r="E7" s="136"/>
      <c r="F7" s="137"/>
    </row>
    <row r="8" spans="1:6" ht="14.15" customHeight="1" x14ac:dyDescent="0.3">
      <c r="A8" s="13"/>
      <c r="B8" s="14" t="s">
        <v>1457</v>
      </c>
      <c r="C8" s="3" t="s">
        <v>1458</v>
      </c>
      <c r="D8" s="138">
        <f>'Earthworks-Layerworks'!C27</f>
        <v>22755.616950000003</v>
      </c>
      <c r="E8" s="139"/>
      <c r="F8" s="140" t="str">
        <f>IF(TRIM(D8)="rate only","ro",IF(OR(ISBLANK(D8),ISBLANK(E8))," ",D8*E8))</f>
        <v xml:space="preserve"> </v>
      </c>
    </row>
    <row r="9" spans="1:6" ht="14.15" customHeight="1" x14ac:dyDescent="0.3">
      <c r="A9" s="5"/>
      <c r="B9" s="6" t="s">
        <v>71</v>
      </c>
      <c r="C9" s="3"/>
      <c r="D9" s="135"/>
      <c r="E9" s="136"/>
      <c r="F9" s="137"/>
    </row>
    <row r="10" spans="1:6" ht="14.15" customHeight="1" x14ac:dyDescent="0.3">
      <c r="A10" s="5"/>
      <c r="B10" s="6" t="s">
        <v>1549</v>
      </c>
      <c r="C10" s="3"/>
      <c r="D10" s="135"/>
      <c r="E10" s="136"/>
      <c r="F10" s="137"/>
    </row>
    <row r="11" spans="1:6" ht="14.15" customHeight="1" x14ac:dyDescent="0.3">
      <c r="A11" s="5"/>
      <c r="B11" s="6" t="s">
        <v>72</v>
      </c>
      <c r="C11" s="3"/>
      <c r="D11" s="135"/>
      <c r="E11" s="136"/>
      <c r="F11" s="137"/>
    </row>
    <row r="12" spans="1:6" ht="14.15" customHeight="1" x14ac:dyDescent="0.3">
      <c r="A12" s="5"/>
      <c r="B12" s="6"/>
      <c r="C12" s="3"/>
      <c r="D12" s="135"/>
      <c r="E12" s="136"/>
      <c r="F12" s="137"/>
    </row>
    <row r="13" spans="1:6" ht="14.15" customHeight="1" x14ac:dyDescent="0.3">
      <c r="A13" s="5"/>
      <c r="B13" s="6"/>
      <c r="C13" s="3"/>
      <c r="D13" s="135"/>
      <c r="E13" s="136"/>
      <c r="F13" s="137"/>
    </row>
    <row r="14" spans="1:6" ht="14.15" customHeight="1" x14ac:dyDescent="0.3">
      <c r="A14" s="5"/>
      <c r="B14" s="6"/>
      <c r="C14" s="3"/>
      <c r="D14" s="135"/>
      <c r="E14" s="136"/>
      <c r="F14" s="137"/>
    </row>
    <row r="15" spans="1:6" ht="14.15" customHeight="1" x14ac:dyDescent="0.3">
      <c r="A15" s="5"/>
      <c r="B15" s="6"/>
      <c r="C15" s="3"/>
      <c r="D15" s="135"/>
      <c r="E15" s="136"/>
      <c r="F15" s="137"/>
    </row>
    <row r="16" spans="1:6" ht="14.15" customHeight="1" x14ac:dyDescent="0.3">
      <c r="A16" s="5"/>
      <c r="B16" s="6"/>
      <c r="C16" s="3"/>
      <c r="D16" s="135"/>
      <c r="E16" s="136"/>
      <c r="F16" s="137"/>
    </row>
    <row r="17" spans="1:6" ht="14.15" customHeight="1" x14ac:dyDescent="0.3">
      <c r="A17" s="5"/>
      <c r="B17" s="6"/>
      <c r="C17" s="3"/>
      <c r="D17" s="135"/>
      <c r="E17" s="136"/>
      <c r="F17" s="137"/>
    </row>
    <row r="18" spans="1:6" ht="14.15" customHeight="1" x14ac:dyDescent="0.3">
      <c r="A18" s="5"/>
      <c r="B18" s="6"/>
      <c r="C18" s="3"/>
      <c r="D18" s="135"/>
      <c r="E18" s="136"/>
      <c r="F18" s="137"/>
    </row>
    <row r="19" spans="1:6" ht="14.15" customHeight="1" x14ac:dyDescent="0.3">
      <c r="A19" s="5"/>
      <c r="B19" s="6"/>
      <c r="C19" s="3"/>
      <c r="D19" s="135"/>
      <c r="E19" s="136"/>
      <c r="F19" s="137"/>
    </row>
    <row r="20" spans="1:6" ht="14.15" customHeight="1" x14ac:dyDescent="0.3">
      <c r="A20" s="5"/>
      <c r="B20" s="6"/>
      <c r="C20" s="3"/>
      <c r="D20" s="135"/>
      <c r="E20" s="136"/>
      <c r="F20" s="137"/>
    </row>
    <row r="21" spans="1:6" ht="14.15" customHeight="1" x14ac:dyDescent="0.3">
      <c r="A21" s="5"/>
      <c r="B21" s="6"/>
      <c r="C21" s="3"/>
      <c r="D21" s="135"/>
      <c r="E21" s="136"/>
      <c r="F21" s="137"/>
    </row>
    <row r="22" spans="1:6" ht="14.15" customHeight="1" x14ac:dyDescent="0.3">
      <c r="A22" s="5"/>
      <c r="B22" s="6"/>
      <c r="C22" s="3"/>
      <c r="D22" s="135"/>
      <c r="E22" s="136"/>
      <c r="F22" s="137"/>
    </row>
    <row r="23" spans="1:6" ht="14.15" customHeight="1" x14ac:dyDescent="0.3">
      <c r="A23" s="5"/>
      <c r="B23" s="6"/>
      <c r="C23" s="3"/>
      <c r="D23" s="135"/>
      <c r="E23" s="136"/>
      <c r="F23" s="137"/>
    </row>
    <row r="24" spans="1:6" ht="14.15" customHeight="1" x14ac:dyDescent="0.3">
      <c r="A24" s="5"/>
      <c r="B24" s="6"/>
      <c r="C24" s="3"/>
      <c r="D24" s="135"/>
      <c r="E24" s="136"/>
      <c r="F24" s="137"/>
    </row>
    <row r="25" spans="1:6" ht="14.15" customHeight="1" x14ac:dyDescent="0.3">
      <c r="A25" s="5"/>
      <c r="B25" s="6"/>
      <c r="C25" s="3"/>
      <c r="D25" s="135"/>
      <c r="E25" s="136"/>
      <c r="F25" s="137"/>
    </row>
    <row r="26" spans="1:6" ht="14.15" customHeight="1" x14ac:dyDescent="0.3">
      <c r="A26" s="5"/>
      <c r="B26" s="6"/>
      <c r="C26" s="3"/>
      <c r="D26" s="135"/>
      <c r="E26" s="136"/>
      <c r="F26" s="137"/>
    </row>
    <row r="27" spans="1:6" ht="14.15" customHeight="1" x14ac:dyDescent="0.3">
      <c r="A27" s="5"/>
      <c r="B27" s="6"/>
      <c r="C27" s="3"/>
      <c r="D27" s="135"/>
      <c r="E27" s="136"/>
      <c r="F27" s="137"/>
    </row>
    <row r="28" spans="1:6" ht="14.15" customHeight="1" x14ac:dyDescent="0.3">
      <c r="A28" s="5"/>
      <c r="B28" s="6"/>
      <c r="C28" s="3"/>
      <c r="D28" s="135"/>
      <c r="E28" s="136"/>
      <c r="F28" s="137"/>
    </row>
    <row r="29" spans="1:6" ht="14.15" customHeight="1" x14ac:dyDescent="0.3">
      <c r="A29" s="5"/>
      <c r="B29" s="6"/>
      <c r="C29" s="3"/>
      <c r="D29" s="135"/>
      <c r="E29" s="136"/>
      <c r="F29" s="137"/>
    </row>
    <row r="30" spans="1:6" ht="14.15" customHeight="1" x14ac:dyDescent="0.3">
      <c r="A30" s="5"/>
      <c r="B30" s="6"/>
      <c r="C30" s="3"/>
      <c r="D30" s="135"/>
      <c r="E30" s="136"/>
      <c r="F30" s="137"/>
    </row>
    <row r="31" spans="1:6" ht="14.15" customHeight="1" x14ac:dyDescent="0.3">
      <c r="A31" s="5"/>
      <c r="B31" s="6"/>
      <c r="C31" s="3"/>
      <c r="D31" s="135"/>
      <c r="E31" s="136"/>
      <c r="F31" s="137"/>
    </row>
    <row r="32" spans="1:6" ht="14.15" customHeight="1" x14ac:dyDescent="0.3">
      <c r="A32" s="5"/>
      <c r="B32" s="6"/>
      <c r="C32" s="3"/>
      <c r="D32" s="135"/>
      <c r="E32" s="136"/>
      <c r="F32" s="137"/>
    </row>
    <row r="33" spans="1:6" ht="14.15" customHeight="1" x14ac:dyDescent="0.3">
      <c r="A33" s="5"/>
      <c r="B33" s="6"/>
      <c r="C33" s="3"/>
      <c r="D33" s="135"/>
      <c r="E33" s="136"/>
      <c r="F33" s="137"/>
    </row>
    <row r="34" spans="1:6" ht="14.15" customHeight="1" x14ac:dyDescent="0.3">
      <c r="A34" s="5"/>
      <c r="B34" s="6"/>
      <c r="C34" s="3"/>
      <c r="D34" s="135"/>
      <c r="E34" s="136"/>
      <c r="F34" s="137"/>
    </row>
    <row r="35" spans="1:6" ht="14.15" customHeight="1" x14ac:dyDescent="0.3">
      <c r="A35" s="5"/>
      <c r="B35" s="6"/>
      <c r="C35" s="3"/>
      <c r="D35" s="135"/>
      <c r="E35" s="136"/>
      <c r="F35" s="137"/>
    </row>
    <row r="36" spans="1:6" ht="14.15" customHeight="1" x14ac:dyDescent="0.3">
      <c r="A36" s="5"/>
      <c r="B36" s="6"/>
      <c r="C36" s="3"/>
      <c r="D36" s="135"/>
      <c r="E36" s="136"/>
      <c r="F36" s="137"/>
    </row>
    <row r="37" spans="1:6" ht="14.15" customHeight="1" x14ac:dyDescent="0.3">
      <c r="A37" s="5"/>
      <c r="B37" s="6"/>
      <c r="C37" s="3"/>
      <c r="D37" s="135"/>
      <c r="E37" s="136"/>
      <c r="F37" s="137"/>
    </row>
    <row r="38" spans="1:6" ht="14.15" customHeight="1" x14ac:dyDescent="0.3">
      <c r="A38" s="5"/>
      <c r="B38" s="6"/>
      <c r="C38" s="3"/>
      <c r="D38" s="135"/>
      <c r="E38" s="136"/>
      <c r="F38" s="137"/>
    </row>
    <row r="39" spans="1:6" ht="14.15" customHeight="1" x14ac:dyDescent="0.3">
      <c r="A39" s="5"/>
      <c r="B39" s="6"/>
      <c r="C39" s="3"/>
      <c r="D39" s="135"/>
      <c r="E39" s="136"/>
      <c r="F39" s="137"/>
    </row>
    <row r="40" spans="1:6" ht="14.15" customHeight="1" x14ac:dyDescent="0.3">
      <c r="A40" s="5"/>
      <c r="B40" s="6"/>
      <c r="C40" s="3"/>
      <c r="D40" s="135"/>
      <c r="E40" s="136"/>
      <c r="F40" s="137"/>
    </row>
    <row r="41" spans="1:6" ht="14.15" customHeight="1" x14ac:dyDescent="0.3">
      <c r="A41" s="5"/>
      <c r="B41" s="6"/>
      <c r="C41" s="3"/>
      <c r="D41" s="135"/>
      <c r="E41" s="136"/>
      <c r="F41" s="137"/>
    </row>
    <row r="42" spans="1:6" ht="14.15" customHeight="1" x14ac:dyDescent="0.3">
      <c r="A42" s="5"/>
      <c r="B42" s="6"/>
      <c r="C42" s="3"/>
      <c r="D42" s="135"/>
      <c r="E42" s="136"/>
      <c r="F42" s="137"/>
    </row>
    <row r="43" spans="1:6" ht="14.15" customHeight="1" x14ac:dyDescent="0.3">
      <c r="A43" s="5"/>
      <c r="B43" s="6"/>
      <c r="C43" s="3"/>
      <c r="D43" s="135"/>
      <c r="E43" s="136"/>
      <c r="F43" s="137"/>
    </row>
    <row r="44" spans="1:6" ht="14.15" customHeight="1" x14ac:dyDescent="0.3">
      <c r="A44" s="5"/>
      <c r="B44" s="6"/>
      <c r="C44" s="3"/>
      <c r="D44" s="135"/>
      <c r="E44" s="136"/>
      <c r="F44" s="137"/>
    </row>
    <row r="45" spans="1:6" ht="14.15" customHeight="1" x14ac:dyDescent="0.3">
      <c r="A45" s="5"/>
      <c r="B45" s="6"/>
      <c r="C45" s="3"/>
      <c r="D45" s="135"/>
      <c r="E45" s="136"/>
      <c r="F45" s="137"/>
    </row>
    <row r="46" spans="1:6" ht="14.15" customHeight="1" x14ac:dyDescent="0.3">
      <c r="A46" s="5"/>
      <c r="B46" s="6"/>
      <c r="C46" s="3"/>
      <c r="D46" s="135"/>
      <c r="E46" s="136"/>
      <c r="F46" s="137"/>
    </row>
    <row r="47" spans="1:6" ht="14.15" customHeight="1" x14ac:dyDescent="0.3">
      <c r="A47" s="5"/>
      <c r="B47" s="6"/>
      <c r="C47" s="3"/>
      <c r="D47" s="135"/>
      <c r="E47" s="136"/>
      <c r="F47" s="137"/>
    </row>
    <row r="48" spans="1:6" ht="14.15" customHeight="1" thickBot="1" x14ac:dyDescent="0.35">
      <c r="A48" s="15"/>
      <c r="B48" s="16"/>
      <c r="C48" s="17"/>
      <c r="D48" s="141"/>
      <c r="E48" s="142"/>
      <c r="F48" s="143"/>
    </row>
    <row r="49" spans="1:6" ht="28.4" customHeight="1" thickBot="1" x14ac:dyDescent="0.35">
      <c r="A49" s="278" t="s">
        <v>1327</v>
      </c>
      <c r="B49" s="279"/>
      <c r="C49" s="279"/>
      <c r="D49" s="279"/>
      <c r="E49" s="280"/>
      <c r="F49" s="50">
        <f>SUM(F2:F48)</f>
        <v>0</v>
      </c>
    </row>
    <row r="50" spans="1:6" ht="14.15" customHeight="1" thickBot="1" x14ac:dyDescent="0.35">
      <c r="A50" s="20"/>
      <c r="B50" s="20"/>
      <c r="C50" s="20"/>
      <c r="D50" s="144"/>
      <c r="E50" s="145"/>
      <c r="F50" s="146"/>
    </row>
    <row r="51" spans="1:6" ht="28.4" customHeight="1" x14ac:dyDescent="0.3">
      <c r="A51" s="234" t="s">
        <v>1328</v>
      </c>
      <c r="B51" s="235"/>
      <c r="C51" s="235"/>
      <c r="D51" s="235"/>
      <c r="E51" s="236" t="s">
        <v>1329</v>
      </c>
      <c r="F51" s="237"/>
    </row>
    <row r="52" spans="1:6" ht="42" customHeight="1" thickBot="1" x14ac:dyDescent="0.35">
      <c r="A52" s="238"/>
      <c r="B52" s="239"/>
      <c r="C52" s="239"/>
      <c r="D52" s="239"/>
      <c r="E52" s="240"/>
      <c r="F52" s="241"/>
    </row>
    <row r="53" spans="1:6" ht="10.4" customHeight="1" x14ac:dyDescent="0.3">
      <c r="A53" s="23"/>
      <c r="E53" s="148"/>
    </row>
    <row r="54" spans="1:6" ht="28.4" customHeight="1" x14ac:dyDescent="0.3"/>
    <row r="55" spans="1:6" ht="28.4" customHeight="1" x14ac:dyDescent="0.3"/>
    <row r="56" spans="1:6" ht="14.15" customHeight="1" x14ac:dyDescent="0.3"/>
    <row r="57" spans="1:6" ht="14.15" customHeight="1" x14ac:dyDescent="0.3"/>
    <row r="58" spans="1:6" ht="14.15" customHeight="1" x14ac:dyDescent="0.3"/>
    <row r="59" spans="1:6" ht="14.15" customHeight="1" x14ac:dyDescent="0.3"/>
    <row r="60" spans="1:6" ht="14.15" customHeight="1" x14ac:dyDescent="0.3"/>
    <row r="61" spans="1:6" ht="14.15" customHeight="1" x14ac:dyDescent="0.3"/>
    <row r="62" spans="1:6" ht="14.15" customHeight="1" x14ac:dyDescent="0.3"/>
    <row r="63" spans="1:6" ht="14.15" customHeight="1" x14ac:dyDescent="0.3"/>
    <row r="64" spans="1:6" ht="14.15" customHeight="1" x14ac:dyDescent="0.3"/>
    <row r="65" ht="14.15" customHeight="1" x14ac:dyDescent="0.3"/>
    <row r="66" ht="14.15" customHeight="1" x14ac:dyDescent="0.3"/>
    <row r="67" ht="14.15" customHeight="1" x14ac:dyDescent="0.3"/>
    <row r="68" ht="14.15" customHeight="1" x14ac:dyDescent="0.3"/>
    <row r="69" ht="14.15" customHeight="1" x14ac:dyDescent="0.3"/>
    <row r="70" ht="14.15" customHeight="1" x14ac:dyDescent="0.3"/>
    <row r="71" ht="14.15" customHeight="1" x14ac:dyDescent="0.3"/>
    <row r="72" ht="14.15" customHeight="1" x14ac:dyDescent="0.3"/>
    <row r="73" ht="14.15" customHeight="1" x14ac:dyDescent="0.3"/>
    <row r="74" ht="14.15" customHeight="1" x14ac:dyDescent="0.3"/>
    <row r="75" ht="14.15" customHeight="1" x14ac:dyDescent="0.3"/>
    <row r="76" ht="14.15" customHeight="1" x14ac:dyDescent="0.3"/>
    <row r="77" ht="14.15" customHeight="1" x14ac:dyDescent="0.3"/>
    <row r="78" ht="14.15" customHeight="1" x14ac:dyDescent="0.3"/>
    <row r="79" ht="14.15" customHeight="1" x14ac:dyDescent="0.3"/>
    <row r="80" ht="14.15" customHeight="1" x14ac:dyDescent="0.3"/>
    <row r="81" ht="14.15" customHeight="1" x14ac:dyDescent="0.3"/>
    <row r="82" ht="14.15" customHeight="1" x14ac:dyDescent="0.3"/>
    <row r="83" ht="14.15" customHeight="1" x14ac:dyDescent="0.3"/>
    <row r="84" ht="14.15" customHeight="1" x14ac:dyDescent="0.3"/>
    <row r="85" ht="14.15" customHeight="1" x14ac:dyDescent="0.3"/>
    <row r="86" ht="14.15" customHeight="1" x14ac:dyDescent="0.3"/>
    <row r="87" ht="14.15" customHeight="1" x14ac:dyDescent="0.3"/>
    <row r="88" ht="14.15" customHeight="1" x14ac:dyDescent="0.3"/>
    <row r="89" ht="14.15" customHeight="1" x14ac:dyDescent="0.3"/>
    <row r="90" ht="14.15" customHeight="1" x14ac:dyDescent="0.3"/>
    <row r="91" ht="14.15" customHeight="1" x14ac:dyDescent="0.3"/>
    <row r="92" ht="14.15" customHeight="1" x14ac:dyDescent="0.3"/>
    <row r="93" ht="14.15" customHeight="1" x14ac:dyDescent="0.3"/>
    <row r="94" ht="14.15" customHeight="1" x14ac:dyDescent="0.3"/>
    <row r="95" ht="14.15" customHeight="1" x14ac:dyDescent="0.3"/>
    <row r="96" ht="14.15" customHeight="1" x14ac:dyDescent="0.3"/>
    <row r="97" ht="14.15" customHeight="1" x14ac:dyDescent="0.3"/>
    <row r="98" ht="14.15" customHeight="1" x14ac:dyDescent="0.3"/>
    <row r="99" ht="14.15" customHeight="1" x14ac:dyDescent="0.3"/>
    <row r="100" ht="14.15" customHeight="1" x14ac:dyDescent="0.3"/>
    <row r="101" ht="28.4" customHeight="1" x14ac:dyDescent="0.3"/>
    <row r="102" ht="14.15" customHeight="1" x14ac:dyDescent="0.3"/>
    <row r="103" ht="28.4" customHeight="1" x14ac:dyDescent="0.3"/>
    <row r="104" ht="42" customHeight="1" x14ac:dyDescent="0.3"/>
    <row r="105" ht="10.4" customHeight="1" x14ac:dyDescent="0.3"/>
    <row r="106" ht="28.4" customHeight="1" x14ac:dyDescent="0.3"/>
    <row r="107" ht="28.4" customHeight="1" x14ac:dyDescent="0.3"/>
    <row r="108" ht="14.15" customHeight="1" x14ac:dyDescent="0.3"/>
    <row r="109" ht="14.15" customHeight="1" x14ac:dyDescent="0.3"/>
    <row r="110" ht="14.15" customHeight="1" x14ac:dyDescent="0.3"/>
    <row r="111" ht="14.15" customHeight="1" x14ac:dyDescent="0.3"/>
    <row r="112" ht="14.15" customHeight="1" x14ac:dyDescent="0.3"/>
    <row r="113" ht="14.15" customHeight="1" x14ac:dyDescent="0.3"/>
    <row r="114" ht="14.15" customHeight="1" x14ac:dyDescent="0.3"/>
    <row r="115" ht="14.15" customHeight="1" x14ac:dyDescent="0.3"/>
    <row r="116" ht="14.15" customHeight="1" x14ac:dyDescent="0.3"/>
    <row r="117" ht="14.15" customHeight="1" x14ac:dyDescent="0.3"/>
    <row r="118" ht="14.15" customHeight="1" x14ac:dyDescent="0.3"/>
    <row r="119" ht="14.15" customHeight="1" x14ac:dyDescent="0.3"/>
    <row r="120" ht="14.15" customHeight="1" x14ac:dyDescent="0.3"/>
    <row r="121" ht="14.15" customHeight="1" x14ac:dyDescent="0.3"/>
    <row r="122" ht="14.15" customHeight="1" x14ac:dyDescent="0.3"/>
    <row r="123" ht="14.15" customHeight="1" x14ac:dyDescent="0.3"/>
    <row r="124" ht="14.15" customHeight="1" x14ac:dyDescent="0.3"/>
    <row r="125" ht="14.15" customHeight="1" x14ac:dyDescent="0.3"/>
    <row r="126" ht="14.15" customHeight="1" x14ac:dyDescent="0.3"/>
    <row r="127" ht="14.15" customHeight="1" x14ac:dyDescent="0.3"/>
    <row r="128" ht="14.15" customHeight="1" x14ac:dyDescent="0.3"/>
    <row r="129" ht="14.15" customHeight="1" x14ac:dyDescent="0.3"/>
    <row r="130" ht="14.15" customHeight="1" x14ac:dyDescent="0.3"/>
    <row r="131" ht="14.15" customHeight="1" x14ac:dyDescent="0.3"/>
    <row r="132" ht="14.15" customHeight="1" x14ac:dyDescent="0.3"/>
    <row r="133" ht="14.15" customHeight="1" x14ac:dyDescent="0.3"/>
    <row r="134" ht="14.15" customHeight="1" x14ac:dyDescent="0.3"/>
    <row r="135" ht="14.15" customHeight="1" x14ac:dyDescent="0.3"/>
    <row r="136" ht="14.15" customHeight="1" x14ac:dyDescent="0.3"/>
    <row r="137" ht="14.15" customHeight="1" x14ac:dyDescent="0.3"/>
    <row r="138" ht="14.15" customHeight="1" x14ac:dyDescent="0.3"/>
    <row r="139" ht="14.15" customHeight="1" x14ac:dyDescent="0.3"/>
    <row r="140" ht="14.15" customHeight="1" x14ac:dyDescent="0.3"/>
    <row r="141" ht="14.15" customHeight="1" x14ac:dyDescent="0.3"/>
    <row r="142" ht="14.15" customHeight="1" x14ac:dyDescent="0.3"/>
    <row r="143" ht="14.15" customHeight="1" x14ac:dyDescent="0.3"/>
    <row r="144" ht="14.15" customHeight="1" x14ac:dyDescent="0.3"/>
    <row r="145" ht="14.15" customHeight="1" x14ac:dyDescent="0.3"/>
    <row r="146" ht="14.15" customHeight="1" x14ac:dyDescent="0.3"/>
    <row r="147" ht="14.15" customHeight="1" x14ac:dyDescent="0.3"/>
    <row r="148" ht="14.15" customHeight="1" x14ac:dyDescent="0.3"/>
    <row r="149" ht="14.15" customHeight="1" x14ac:dyDescent="0.3"/>
    <row r="150" ht="14.15" customHeight="1" x14ac:dyDescent="0.3"/>
    <row r="151" ht="14.15" customHeight="1" x14ac:dyDescent="0.3"/>
    <row r="152" ht="14.15" customHeight="1" x14ac:dyDescent="0.3"/>
    <row r="153" ht="28.4" customHeight="1" x14ac:dyDescent="0.3"/>
    <row r="154" ht="14.15" customHeight="1" x14ac:dyDescent="0.3"/>
    <row r="155" ht="28.4" customHeight="1" x14ac:dyDescent="0.3"/>
    <row r="156" ht="42" customHeight="1" x14ac:dyDescent="0.3"/>
    <row r="157" ht="10.4" customHeight="1" x14ac:dyDescent="0.3"/>
    <row r="158" ht="28.4" customHeight="1" x14ac:dyDescent="0.3"/>
    <row r="159" ht="28.4" customHeight="1" x14ac:dyDescent="0.3"/>
    <row r="160" ht="14.15" customHeight="1" x14ac:dyDescent="0.3"/>
    <row r="161" ht="14.15" customHeight="1" x14ac:dyDescent="0.3"/>
    <row r="162" ht="14.15" customHeight="1" x14ac:dyDescent="0.3"/>
    <row r="163" ht="14.15" customHeight="1" x14ac:dyDescent="0.3"/>
    <row r="164" ht="14.15" customHeight="1" x14ac:dyDescent="0.3"/>
    <row r="165" ht="14.15" customHeight="1" x14ac:dyDescent="0.3"/>
    <row r="166" ht="14.15" customHeight="1" x14ac:dyDescent="0.3"/>
    <row r="167" ht="14.15" customHeight="1" x14ac:dyDescent="0.3"/>
    <row r="168" ht="14.15" customHeight="1" x14ac:dyDescent="0.3"/>
    <row r="169" ht="14.15" customHeight="1" x14ac:dyDescent="0.3"/>
    <row r="170" ht="14.15" customHeight="1" x14ac:dyDescent="0.3"/>
    <row r="171" ht="14.15" customHeight="1" x14ac:dyDescent="0.3"/>
    <row r="172" ht="14.15" customHeight="1" x14ac:dyDescent="0.3"/>
    <row r="173" ht="14.15" customHeight="1" x14ac:dyDescent="0.3"/>
    <row r="174" ht="14.15" customHeight="1" x14ac:dyDescent="0.3"/>
    <row r="175" ht="14.15" customHeight="1" x14ac:dyDescent="0.3"/>
    <row r="176" ht="14.15" customHeight="1" x14ac:dyDescent="0.3"/>
    <row r="177" ht="14.15" customHeight="1" x14ac:dyDescent="0.3"/>
    <row r="178" ht="14.15" customHeight="1" x14ac:dyDescent="0.3"/>
    <row r="179" ht="14.15" customHeight="1" x14ac:dyDescent="0.3"/>
    <row r="180" ht="14.15" customHeight="1" x14ac:dyDescent="0.3"/>
    <row r="181" ht="14.15" customHeight="1" x14ac:dyDescent="0.3"/>
    <row r="182" ht="14.15" customHeight="1" x14ac:dyDescent="0.3"/>
    <row r="183" ht="14.15" customHeight="1" x14ac:dyDescent="0.3"/>
    <row r="184" ht="14.15" customHeight="1" x14ac:dyDescent="0.3"/>
    <row r="185" ht="14.15" customHeight="1" x14ac:dyDescent="0.3"/>
    <row r="186" ht="14.15" customHeight="1" x14ac:dyDescent="0.3"/>
    <row r="187" ht="14.15" customHeight="1" x14ac:dyDescent="0.3"/>
    <row r="188" ht="14.15" customHeight="1" x14ac:dyDescent="0.3"/>
    <row r="189" ht="14.15" customHeight="1" x14ac:dyDescent="0.3"/>
    <row r="190" ht="14.15" customHeight="1" x14ac:dyDescent="0.3"/>
    <row r="191" ht="14.15" customHeight="1" x14ac:dyDescent="0.3"/>
    <row r="192" ht="14.15" customHeight="1" x14ac:dyDescent="0.3"/>
    <row r="193" ht="14.15" customHeight="1" x14ac:dyDescent="0.3"/>
    <row r="194" ht="14.15" customHeight="1" x14ac:dyDescent="0.3"/>
    <row r="195" ht="14.15" customHeight="1" x14ac:dyDescent="0.3"/>
    <row r="196" ht="14.15" customHeight="1" x14ac:dyDescent="0.3"/>
    <row r="197" ht="14.15" customHeight="1" x14ac:dyDescent="0.3"/>
    <row r="198" ht="14.15" customHeight="1" x14ac:dyDescent="0.3"/>
    <row r="199" ht="14.15" customHeight="1" x14ac:dyDescent="0.3"/>
    <row r="200" ht="14.15" customHeight="1" x14ac:dyDescent="0.3"/>
    <row r="201" ht="14.15" customHeight="1" x14ac:dyDescent="0.3"/>
    <row r="202" ht="14.15" customHeight="1" x14ac:dyDescent="0.3"/>
    <row r="203" ht="14.15" customHeight="1" x14ac:dyDescent="0.3"/>
    <row r="204" ht="14.15" customHeight="1" x14ac:dyDescent="0.3"/>
    <row r="205" ht="28.4" customHeight="1" x14ac:dyDescent="0.3"/>
    <row r="206" ht="14.15" customHeight="1" x14ac:dyDescent="0.3"/>
    <row r="207" ht="28.4" customHeight="1" x14ac:dyDescent="0.3"/>
    <row r="208" ht="42" customHeight="1" x14ac:dyDescent="0.3"/>
    <row r="209" ht="10.4" customHeight="1" x14ac:dyDescent="0.3"/>
    <row r="210" ht="28.4" customHeight="1" x14ac:dyDescent="0.3"/>
    <row r="211" ht="28.4" customHeight="1" x14ac:dyDescent="0.3"/>
    <row r="212" ht="14.15" customHeight="1" x14ac:dyDescent="0.3"/>
    <row r="213" ht="14.15" customHeight="1" x14ac:dyDescent="0.3"/>
    <row r="214" ht="14.15" customHeight="1" x14ac:dyDescent="0.3"/>
    <row r="215" ht="14.15" customHeight="1" x14ac:dyDescent="0.3"/>
    <row r="216" ht="14.15" customHeight="1" x14ac:dyDescent="0.3"/>
    <row r="217" ht="14.15" customHeight="1" x14ac:dyDescent="0.3"/>
    <row r="218" ht="14.15" customHeight="1" x14ac:dyDescent="0.3"/>
    <row r="219" ht="14.15" customHeight="1" x14ac:dyDescent="0.3"/>
    <row r="220" ht="14.15" customHeight="1" x14ac:dyDescent="0.3"/>
    <row r="221" ht="14.15" customHeight="1" x14ac:dyDescent="0.3"/>
    <row r="222" ht="14.15" customHeight="1" x14ac:dyDescent="0.3"/>
    <row r="223" ht="14.15" customHeight="1" x14ac:dyDescent="0.3"/>
    <row r="224" ht="14.15" customHeight="1" x14ac:dyDescent="0.3"/>
    <row r="225" ht="14.15" customHeight="1" x14ac:dyDescent="0.3"/>
    <row r="226" ht="14.15" customHeight="1" x14ac:dyDescent="0.3"/>
    <row r="227" ht="14.15" customHeight="1" x14ac:dyDescent="0.3"/>
    <row r="228" ht="14.15" customHeight="1" x14ac:dyDescent="0.3"/>
    <row r="229" ht="14.15" customHeight="1" x14ac:dyDescent="0.3"/>
    <row r="230" ht="14.15" customHeight="1" x14ac:dyDescent="0.3"/>
    <row r="231" ht="14.15" customHeight="1" x14ac:dyDescent="0.3"/>
    <row r="232" ht="14.15" customHeight="1" x14ac:dyDescent="0.3"/>
    <row r="233" ht="14.15" customHeight="1" x14ac:dyDescent="0.3"/>
    <row r="234" ht="14.15" customHeight="1" x14ac:dyDescent="0.3"/>
    <row r="235" ht="14.15" customHeight="1" x14ac:dyDescent="0.3"/>
    <row r="236" ht="14.15" customHeight="1" x14ac:dyDescent="0.3"/>
    <row r="237" ht="14.15" customHeight="1" x14ac:dyDescent="0.3"/>
    <row r="238" ht="14.15" customHeight="1" x14ac:dyDescent="0.3"/>
    <row r="239" ht="14.15" customHeight="1" x14ac:dyDescent="0.3"/>
    <row r="240" ht="14.15" customHeight="1" x14ac:dyDescent="0.3"/>
    <row r="241" ht="14.15" customHeight="1" x14ac:dyDescent="0.3"/>
    <row r="242" ht="14.15" customHeight="1" x14ac:dyDescent="0.3"/>
    <row r="243" ht="14.15" customHeight="1" x14ac:dyDescent="0.3"/>
    <row r="244" ht="14.15" customHeight="1" x14ac:dyDescent="0.3"/>
    <row r="245" ht="14.15" customHeight="1" x14ac:dyDescent="0.3"/>
    <row r="246" ht="14.15" customHeight="1" x14ac:dyDescent="0.3"/>
    <row r="247" ht="14.15" customHeight="1" x14ac:dyDescent="0.3"/>
    <row r="248" ht="14.15" customHeight="1" x14ac:dyDescent="0.3"/>
    <row r="249" ht="14.15" customHeight="1" x14ac:dyDescent="0.3"/>
    <row r="250" ht="14.15" customHeight="1" x14ac:dyDescent="0.3"/>
    <row r="251" ht="14.15" customHeight="1" x14ac:dyDescent="0.3"/>
    <row r="252" ht="14.15" customHeight="1" x14ac:dyDescent="0.3"/>
    <row r="253" ht="14.15" customHeight="1" x14ac:dyDescent="0.3"/>
    <row r="254" ht="14.15" customHeight="1" x14ac:dyDescent="0.3"/>
    <row r="255" ht="14.15" customHeight="1" x14ac:dyDescent="0.3"/>
    <row r="256" ht="14.15" customHeight="1" x14ac:dyDescent="0.3"/>
    <row r="257" ht="28.4" customHeight="1" x14ac:dyDescent="0.3"/>
    <row r="258" ht="14.15" customHeight="1" x14ac:dyDescent="0.3"/>
    <row r="259" ht="28.4" customHeight="1" x14ac:dyDescent="0.3"/>
    <row r="260" ht="42" customHeight="1" x14ac:dyDescent="0.3"/>
    <row r="261" ht="10.4" customHeight="1" x14ac:dyDescent="0.3"/>
    <row r="262" ht="28.4" customHeight="1" x14ac:dyDescent="0.3"/>
    <row r="263" ht="28.4" customHeight="1" x14ac:dyDescent="0.3"/>
    <row r="264" ht="14.15" customHeight="1" x14ac:dyDescent="0.3"/>
    <row r="265" ht="14.15" customHeight="1" x14ac:dyDescent="0.3"/>
    <row r="266" ht="14.15" customHeight="1" x14ac:dyDescent="0.3"/>
    <row r="267" ht="14.15" customHeight="1" x14ac:dyDescent="0.3"/>
    <row r="268" ht="14.15" customHeight="1" x14ac:dyDescent="0.3"/>
    <row r="269" ht="14.15" customHeight="1" x14ac:dyDescent="0.3"/>
    <row r="270" ht="14.15" customHeight="1" x14ac:dyDescent="0.3"/>
    <row r="271" ht="14.15" customHeight="1" x14ac:dyDescent="0.3"/>
    <row r="272" ht="14.15" customHeight="1" x14ac:dyDescent="0.3"/>
    <row r="273" ht="14.15" customHeight="1" x14ac:dyDescent="0.3"/>
    <row r="274" ht="14.15" customHeight="1" x14ac:dyDescent="0.3"/>
    <row r="275" ht="14.15" customHeight="1" x14ac:dyDescent="0.3"/>
    <row r="276" ht="14.15" customHeight="1" x14ac:dyDescent="0.3"/>
    <row r="277" ht="14.15" customHeight="1" x14ac:dyDescent="0.3"/>
    <row r="278" ht="14.15" customHeight="1" x14ac:dyDescent="0.3"/>
    <row r="279" ht="14.15" customHeight="1" x14ac:dyDescent="0.3"/>
    <row r="280" ht="14.15" customHeight="1" x14ac:dyDescent="0.3"/>
    <row r="281" ht="14.15" customHeight="1" x14ac:dyDescent="0.3"/>
    <row r="282" ht="14.15" customHeight="1" x14ac:dyDescent="0.3"/>
    <row r="283" ht="14.15" customHeight="1" x14ac:dyDescent="0.3"/>
    <row r="284" ht="14.15" customHeight="1" x14ac:dyDescent="0.3"/>
    <row r="285" ht="14.15" customHeight="1" x14ac:dyDescent="0.3"/>
    <row r="286" ht="14.15" customHeight="1" x14ac:dyDescent="0.3"/>
    <row r="287" ht="14.15" customHeight="1" x14ac:dyDescent="0.3"/>
    <row r="288" ht="14.15" customHeight="1" x14ac:dyDescent="0.3"/>
    <row r="289" ht="14.15" customHeight="1" x14ac:dyDescent="0.3"/>
    <row r="290" ht="14.15" customHeight="1" x14ac:dyDescent="0.3"/>
    <row r="291" ht="14.15" customHeight="1" x14ac:dyDescent="0.3"/>
    <row r="292" ht="14.15" customHeight="1" x14ac:dyDescent="0.3"/>
    <row r="293" ht="14.15" customHeight="1" x14ac:dyDescent="0.3"/>
    <row r="294" ht="14.15" customHeight="1" x14ac:dyDescent="0.3"/>
    <row r="295" ht="14.15" customHeight="1" x14ac:dyDescent="0.3"/>
    <row r="296" ht="14.15" customHeight="1" x14ac:dyDescent="0.3"/>
    <row r="297" ht="14.15" customHeight="1" x14ac:dyDescent="0.3"/>
    <row r="298" ht="14.15" customHeight="1" x14ac:dyDescent="0.3"/>
    <row r="299" ht="14.15" customHeight="1" x14ac:dyDescent="0.3"/>
    <row r="300" ht="14.15" customHeight="1" x14ac:dyDescent="0.3"/>
    <row r="301" ht="14.15" customHeight="1" x14ac:dyDescent="0.3"/>
    <row r="302" ht="14.15" customHeight="1" x14ac:dyDescent="0.3"/>
    <row r="303" ht="14.15" customHeight="1" x14ac:dyDescent="0.3"/>
    <row r="304" ht="14.15" customHeight="1" x14ac:dyDescent="0.3"/>
    <row r="305" ht="14.15" customHeight="1" x14ac:dyDescent="0.3"/>
    <row r="306" ht="14.15" customHeight="1" x14ac:dyDescent="0.3"/>
    <row r="307" ht="14.15" customHeight="1" x14ac:dyDescent="0.3"/>
    <row r="308" ht="14.15" customHeight="1" x14ac:dyDescent="0.3"/>
    <row r="309" ht="28.4" customHeight="1" x14ac:dyDescent="0.3"/>
    <row r="310" ht="14.15" customHeight="1" x14ac:dyDescent="0.3"/>
    <row r="311" ht="28.4" customHeight="1" x14ac:dyDescent="0.3"/>
    <row r="312" ht="42" customHeight="1" x14ac:dyDescent="0.3"/>
    <row r="313" ht="10.4" customHeight="1" x14ac:dyDescent="0.3"/>
    <row r="314" ht="28.4" customHeight="1" x14ac:dyDescent="0.3"/>
    <row r="315" ht="28.4" customHeight="1" x14ac:dyDescent="0.3"/>
    <row r="316" ht="14.15" customHeight="1" x14ac:dyDescent="0.3"/>
    <row r="317" ht="14.15" customHeight="1" x14ac:dyDescent="0.3"/>
    <row r="318" ht="14.15" customHeight="1" x14ac:dyDescent="0.3"/>
    <row r="319" ht="14.15" customHeight="1" x14ac:dyDescent="0.3"/>
    <row r="320" ht="14.15" customHeight="1" x14ac:dyDescent="0.3"/>
    <row r="321" ht="14.15" customHeight="1" x14ac:dyDescent="0.3"/>
    <row r="322" ht="14.15" customHeight="1" x14ac:dyDescent="0.3"/>
    <row r="323" ht="14.15" customHeight="1" x14ac:dyDescent="0.3"/>
    <row r="324" ht="14.15" customHeight="1" x14ac:dyDescent="0.3"/>
    <row r="325" ht="14.15" customHeight="1" x14ac:dyDescent="0.3"/>
    <row r="326" ht="14.15" customHeight="1" x14ac:dyDescent="0.3"/>
    <row r="327" ht="14.15" customHeight="1" x14ac:dyDescent="0.3"/>
    <row r="328" ht="14.15" customHeight="1" x14ac:dyDescent="0.3"/>
    <row r="329" ht="14.15" customHeight="1" x14ac:dyDescent="0.3"/>
    <row r="330" ht="14.15" customHeight="1" x14ac:dyDescent="0.3"/>
    <row r="331" ht="14.15" customHeight="1" x14ac:dyDescent="0.3"/>
    <row r="332" ht="14.15" customHeight="1" x14ac:dyDescent="0.3"/>
    <row r="333" ht="14.15" customHeight="1" x14ac:dyDescent="0.3"/>
    <row r="334" ht="14.15" customHeight="1" x14ac:dyDescent="0.3"/>
    <row r="335" ht="14.15" customHeight="1" x14ac:dyDescent="0.3"/>
    <row r="336" ht="14.15" customHeight="1" x14ac:dyDescent="0.3"/>
    <row r="337" ht="14.15" customHeight="1" x14ac:dyDescent="0.3"/>
    <row r="338" ht="14.15" customHeight="1" x14ac:dyDescent="0.3"/>
    <row r="339" ht="14.15" customHeight="1" x14ac:dyDescent="0.3"/>
    <row r="340" ht="14.15" customHeight="1" x14ac:dyDescent="0.3"/>
    <row r="341" ht="14.15" customHeight="1" x14ac:dyDescent="0.3"/>
    <row r="342" ht="14.15" customHeight="1" x14ac:dyDescent="0.3"/>
    <row r="343" ht="14.15" customHeight="1" x14ac:dyDescent="0.3"/>
    <row r="344" ht="14.15" customHeight="1" x14ac:dyDescent="0.3"/>
    <row r="345" ht="14.15" customHeight="1" x14ac:dyDescent="0.3"/>
    <row r="346" ht="14.15" customHeight="1" x14ac:dyDescent="0.3"/>
    <row r="347" ht="14.15" customHeight="1" x14ac:dyDescent="0.3"/>
    <row r="348" ht="14.15" customHeight="1" x14ac:dyDescent="0.3"/>
    <row r="349" ht="14.15" customHeight="1" x14ac:dyDescent="0.3"/>
    <row r="350" ht="14.15" customHeight="1" x14ac:dyDescent="0.3"/>
    <row r="351" ht="14.15" customHeight="1" x14ac:dyDescent="0.3"/>
    <row r="352" ht="14.15" customHeight="1" x14ac:dyDescent="0.3"/>
    <row r="353" ht="14.15" customHeight="1" x14ac:dyDescent="0.3"/>
    <row r="354" ht="14.15" customHeight="1" x14ac:dyDescent="0.3"/>
    <row r="355" ht="14.15" customHeight="1" x14ac:dyDescent="0.3"/>
    <row r="356" ht="14.15" customHeight="1" x14ac:dyDescent="0.3"/>
    <row r="357" ht="14.15" customHeight="1" x14ac:dyDescent="0.3"/>
    <row r="358" ht="14.15" customHeight="1" x14ac:dyDescent="0.3"/>
    <row r="359" ht="14.15" customHeight="1" x14ac:dyDescent="0.3"/>
    <row r="360" ht="14.15" customHeight="1" x14ac:dyDescent="0.3"/>
    <row r="361" ht="28.4" customHeight="1" x14ac:dyDescent="0.3"/>
    <row r="362" ht="14.15" customHeight="1" x14ac:dyDescent="0.3"/>
    <row r="363" ht="28.4" customHeight="1" x14ac:dyDescent="0.3"/>
    <row r="364" ht="42" customHeight="1" x14ac:dyDescent="0.3"/>
    <row r="365" ht="10.4" customHeight="1" x14ac:dyDescent="0.3"/>
    <row r="366" ht="28.4" customHeight="1" x14ac:dyDescent="0.3"/>
    <row r="367" ht="28.4" customHeight="1" x14ac:dyDescent="0.3"/>
    <row r="368" ht="14.15" customHeight="1" x14ac:dyDescent="0.3"/>
    <row r="369" ht="14.15" customHeight="1" x14ac:dyDescent="0.3"/>
    <row r="370" ht="14.15" customHeight="1" x14ac:dyDescent="0.3"/>
    <row r="371" ht="14.15" customHeight="1" x14ac:dyDescent="0.3"/>
    <row r="372" ht="14.15" customHeight="1" x14ac:dyDescent="0.3"/>
    <row r="373" ht="14.15" customHeight="1" x14ac:dyDescent="0.3"/>
    <row r="374" ht="14.15" customHeight="1" x14ac:dyDescent="0.3"/>
    <row r="375" ht="14.15" customHeight="1" x14ac:dyDescent="0.3"/>
    <row r="376" ht="14.15" customHeight="1" x14ac:dyDescent="0.3"/>
    <row r="377" ht="14.15" customHeight="1" x14ac:dyDescent="0.3"/>
    <row r="378" ht="14.15" customHeight="1" x14ac:dyDescent="0.3"/>
    <row r="379" ht="14.15" customHeight="1" x14ac:dyDescent="0.3"/>
    <row r="380" ht="14.15" customHeight="1" x14ac:dyDescent="0.3"/>
    <row r="381" ht="14.15" customHeight="1" x14ac:dyDescent="0.3"/>
    <row r="382" ht="14.15" customHeight="1" x14ac:dyDescent="0.3"/>
    <row r="383" ht="14.15" customHeight="1" x14ac:dyDescent="0.3"/>
    <row r="384" ht="14.15" customHeight="1" x14ac:dyDescent="0.3"/>
    <row r="385" ht="14.15" customHeight="1" x14ac:dyDescent="0.3"/>
    <row r="386" ht="14.15" customHeight="1" x14ac:dyDescent="0.3"/>
    <row r="387" ht="14.15" customHeight="1" x14ac:dyDescent="0.3"/>
    <row r="388" ht="14.15" customHeight="1" x14ac:dyDescent="0.3"/>
    <row r="389" ht="14.15" customHeight="1" x14ac:dyDescent="0.3"/>
    <row r="390" ht="14.15" customHeight="1" x14ac:dyDescent="0.3"/>
    <row r="391" ht="14.15" customHeight="1" x14ac:dyDescent="0.3"/>
    <row r="392" ht="14.15" customHeight="1" x14ac:dyDescent="0.3"/>
    <row r="393" ht="14.15" customHeight="1" x14ac:dyDescent="0.3"/>
    <row r="394" ht="14.15" customHeight="1" x14ac:dyDescent="0.3"/>
    <row r="395" ht="14.15" customHeight="1" x14ac:dyDescent="0.3"/>
    <row r="396" ht="14.15" customHeight="1" x14ac:dyDescent="0.3"/>
    <row r="397" ht="14.15" customHeight="1" x14ac:dyDescent="0.3"/>
    <row r="398" ht="14.15" customHeight="1" x14ac:dyDescent="0.3"/>
    <row r="399" ht="14.15" customHeight="1" x14ac:dyDescent="0.3"/>
    <row r="400" ht="14.15" customHeight="1" x14ac:dyDescent="0.3"/>
    <row r="401" ht="14.15" customHeight="1" x14ac:dyDescent="0.3"/>
    <row r="402" ht="14.15" customHeight="1" x14ac:dyDescent="0.3"/>
    <row r="403" ht="14.15" customHeight="1" x14ac:dyDescent="0.3"/>
    <row r="404" ht="14.15" customHeight="1" x14ac:dyDescent="0.3"/>
    <row r="405" ht="14.15" customHeight="1" x14ac:dyDescent="0.3"/>
    <row r="406" ht="14.15" customHeight="1" x14ac:dyDescent="0.3"/>
    <row r="407" ht="14.15" customHeight="1" x14ac:dyDescent="0.3"/>
    <row r="408" ht="14.15" customHeight="1" x14ac:dyDescent="0.3"/>
    <row r="409" ht="14.15" customHeight="1" x14ac:dyDescent="0.3"/>
    <row r="410" ht="14.15" customHeight="1" x14ac:dyDescent="0.3"/>
    <row r="411" ht="14.15" customHeight="1" x14ac:dyDescent="0.3"/>
    <row r="412" ht="14.15" customHeight="1" x14ac:dyDescent="0.3"/>
    <row r="413" ht="28.4" customHeight="1" x14ac:dyDescent="0.3"/>
    <row r="414" ht="14.15" customHeight="1" x14ac:dyDescent="0.3"/>
    <row r="415" ht="28.4" customHeight="1" x14ac:dyDescent="0.3"/>
    <row r="416" ht="42" customHeight="1" x14ac:dyDescent="0.3"/>
    <row r="417" ht="10.4" customHeight="1" x14ac:dyDescent="0.3"/>
    <row r="418" ht="28.4" customHeight="1" x14ac:dyDescent="0.3"/>
    <row r="419" ht="28.4" customHeight="1" x14ac:dyDescent="0.3"/>
    <row r="420" ht="14.15" customHeight="1" x14ac:dyDescent="0.3"/>
    <row r="421" ht="14.15" customHeight="1" x14ac:dyDescent="0.3"/>
    <row r="422" ht="14.15" customHeight="1" x14ac:dyDescent="0.3"/>
    <row r="423" ht="14.15" customHeight="1" x14ac:dyDescent="0.3"/>
    <row r="424" ht="14.15" customHeight="1" x14ac:dyDescent="0.3"/>
    <row r="425" ht="14.15" customHeight="1" x14ac:dyDescent="0.3"/>
    <row r="426" ht="14.15" customHeight="1" x14ac:dyDescent="0.3"/>
    <row r="427" ht="14.15" customHeight="1" x14ac:dyDescent="0.3"/>
    <row r="428" ht="14.15" customHeight="1" x14ac:dyDescent="0.3"/>
    <row r="429" ht="14.15" customHeight="1" x14ac:dyDescent="0.3"/>
    <row r="430" ht="14.15" customHeight="1" x14ac:dyDescent="0.3"/>
    <row r="431" ht="14.15" customHeight="1" x14ac:dyDescent="0.3"/>
    <row r="432" ht="14.15" customHeight="1" x14ac:dyDescent="0.3"/>
    <row r="433" ht="14.15" customHeight="1" x14ac:dyDescent="0.3"/>
    <row r="434" ht="14.15" customHeight="1" x14ac:dyDescent="0.3"/>
    <row r="435" ht="14.15" customHeight="1" x14ac:dyDescent="0.3"/>
    <row r="436" ht="14.15" customHeight="1" x14ac:dyDescent="0.3"/>
    <row r="437" ht="14.15" customHeight="1" x14ac:dyDescent="0.3"/>
    <row r="438" ht="14.15" customHeight="1" x14ac:dyDescent="0.3"/>
    <row r="439" ht="14.15" customHeight="1" x14ac:dyDescent="0.3"/>
    <row r="440" ht="14.15" customHeight="1" x14ac:dyDescent="0.3"/>
    <row r="441" ht="14.15" customHeight="1" x14ac:dyDescent="0.3"/>
    <row r="442" ht="14.15" customHeight="1" x14ac:dyDescent="0.3"/>
    <row r="443" ht="14.15" customHeight="1" x14ac:dyDescent="0.3"/>
    <row r="444" ht="14.15" customHeight="1" x14ac:dyDescent="0.3"/>
    <row r="445" ht="14.15" customHeight="1" x14ac:dyDescent="0.3"/>
    <row r="446" ht="14.15" customHeight="1" x14ac:dyDescent="0.3"/>
    <row r="447" ht="14.15" customHeight="1" x14ac:dyDescent="0.3"/>
    <row r="448" ht="14.15" customHeight="1" x14ac:dyDescent="0.3"/>
    <row r="449" ht="14.15" customHeight="1" x14ac:dyDescent="0.3"/>
    <row r="450" ht="14.15" customHeight="1" x14ac:dyDescent="0.3"/>
    <row r="451" ht="14.15" customHeight="1" x14ac:dyDescent="0.3"/>
    <row r="452" ht="14.15" customHeight="1" x14ac:dyDescent="0.3"/>
    <row r="453" ht="14.15" customHeight="1" x14ac:dyDescent="0.3"/>
    <row r="454" ht="14.15" customHeight="1" x14ac:dyDescent="0.3"/>
    <row r="455" ht="14.15" customHeight="1" x14ac:dyDescent="0.3"/>
    <row r="456" ht="14.15" customHeight="1" x14ac:dyDescent="0.3"/>
    <row r="457" ht="14.15" customHeight="1" x14ac:dyDescent="0.3"/>
    <row r="458" ht="14.15" customHeight="1" x14ac:dyDescent="0.3"/>
    <row r="459" ht="14.15" customHeight="1" x14ac:dyDescent="0.3"/>
    <row r="460" ht="14.15" customHeight="1" x14ac:dyDescent="0.3"/>
    <row r="461" ht="14.15" customHeight="1" x14ac:dyDescent="0.3"/>
    <row r="462" ht="14.15" customHeight="1" x14ac:dyDescent="0.3"/>
    <row r="463" ht="14.15" customHeight="1" x14ac:dyDescent="0.3"/>
    <row r="464" ht="14.15" customHeight="1" x14ac:dyDescent="0.3"/>
    <row r="465" ht="28.4" customHeight="1" x14ac:dyDescent="0.3"/>
    <row r="466" ht="14.15" customHeight="1" x14ac:dyDescent="0.3"/>
    <row r="467" ht="28.4" customHeight="1" x14ac:dyDescent="0.3"/>
    <row r="468" ht="42" customHeight="1" x14ac:dyDescent="0.3"/>
    <row r="469" ht="10.4" customHeight="1" x14ac:dyDescent="0.3"/>
  </sheetData>
  <mergeCells count="5">
    <mergeCell ref="A49:E49"/>
    <mergeCell ref="A51:D51"/>
    <mergeCell ref="E51:F51"/>
    <mergeCell ref="A52:D52"/>
    <mergeCell ref="E52:F52"/>
  </mergeCells>
  <phoneticPr fontId="1" type="noConversion"/>
  <conditionalFormatting sqref="D8">
    <cfRule type="cellIs" dxfId="214" priority="1" operator="greaterThan">
      <formula>0</formula>
    </cfRule>
  </conditionalFormatting>
  <conditionalFormatting sqref="E8">
    <cfRule type="cellIs" dxfId="213" priority="2" operator="greaterThan">
      <formula>0</formula>
    </cfRule>
  </conditionalFormatting>
  <conditionalFormatting sqref="F8">
    <cfRule type="cellIs" dxfId="212" priority="3" stopIfTrue="1" operator="equal">
      <formula>"ro"</formula>
    </cfRule>
    <cfRule type="cellIs" dxfId="211" priority="4" stopIfTrue="1" operator="equal">
      <formula>" "</formula>
    </cfRule>
  </conditionalFormatting>
  <printOptions horizontalCentered="1"/>
  <pageMargins left="0.78740157480314965" right="0.59055118110236227" top="0.98425196850393704" bottom="0.39370078740157483" header="0.39370078740157483" footer="0.19685039370078741"/>
  <pageSetup paperSize="9" scale="93" orientation="portrait" blackAndWhite="1" useFirstPageNumber="1" r:id="rId1"/>
  <headerFooter alignWithMargins="0">
    <oddHeader>&amp;L&amp;"-,Italic"&amp;8RTD01-2021/2022-TIDC 03-2024&amp;"-,Regular"
Part C2.2: Pricing Schedule&amp;R
&amp;"-,Regular"&amp;8Section 103: Page &amp;P of &amp;N</oddHeader>
  </headerFooter>
  <rowBreaks count="1" manualBreakCount="1">
    <brk id="52" max="5"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50"/>
  </sheetPr>
  <dimension ref="A1:F520"/>
  <sheetViews>
    <sheetView showZeros="0" view="pageBreakPreview" topLeftCell="A111" zoomScale="150" zoomScaleNormal="100" zoomScaleSheetLayoutView="150" workbookViewId="0">
      <selection activeCell="F117" sqref="F117"/>
    </sheetView>
  </sheetViews>
  <sheetFormatPr defaultColWidth="9.1796875" defaultRowHeight="12" customHeight="1" x14ac:dyDescent="0.3"/>
  <cols>
    <col min="1" max="1" width="12.54296875" style="2" customWidth="1"/>
    <col min="2" max="2" width="28.54296875" style="2" customWidth="1"/>
    <col min="3" max="3" width="10.54296875" style="2" customWidth="1"/>
    <col min="4" max="4" width="12.54296875" style="147" customWidth="1"/>
    <col min="5" max="5" width="13.54296875" style="35" customWidth="1"/>
    <col min="6" max="6" width="15.54296875" style="35" customWidth="1"/>
    <col min="7" max="16384" width="9.1796875" style="2"/>
  </cols>
  <sheetData>
    <row r="1" spans="1:6" ht="28.4" hidden="1" customHeight="1" thickBot="1" x14ac:dyDescent="0.35">
      <c r="A1" s="46" t="s">
        <v>1321</v>
      </c>
      <c r="B1" s="47" t="s">
        <v>1322</v>
      </c>
      <c r="C1" s="47" t="s">
        <v>1323</v>
      </c>
      <c r="D1" s="48" t="s">
        <v>1324</v>
      </c>
      <c r="E1" s="49" t="s">
        <v>1325</v>
      </c>
      <c r="F1" s="50" t="s">
        <v>1326</v>
      </c>
    </row>
    <row r="2" spans="1:6" ht="14.15" hidden="1" customHeight="1" x14ac:dyDescent="0.3">
      <c r="A2" s="8"/>
      <c r="B2" s="9"/>
      <c r="C2" s="10"/>
      <c r="D2" s="132"/>
      <c r="E2" s="133"/>
      <c r="F2" s="134"/>
    </row>
    <row r="3" spans="1:6" ht="14.15" hidden="1" customHeight="1" x14ac:dyDescent="0.3">
      <c r="A3" s="13" t="s">
        <v>1364</v>
      </c>
      <c r="B3" s="14" t="s">
        <v>1347</v>
      </c>
      <c r="C3" s="3"/>
      <c r="D3" s="135"/>
      <c r="E3" s="136"/>
      <c r="F3" s="137"/>
    </row>
    <row r="4" spans="1:6" ht="14.15" hidden="1" customHeight="1" x14ac:dyDescent="0.3">
      <c r="A4" s="5"/>
      <c r="B4" s="6"/>
      <c r="C4" s="3"/>
      <c r="D4" s="135"/>
      <c r="E4" s="136"/>
      <c r="F4" s="137"/>
    </row>
    <row r="5" spans="1:6" ht="14.15" hidden="1" customHeight="1" x14ac:dyDescent="0.3">
      <c r="A5" s="13" t="s">
        <v>1459</v>
      </c>
      <c r="B5" s="14" t="s">
        <v>1298</v>
      </c>
      <c r="C5" s="3"/>
      <c r="D5" s="135"/>
      <c r="E5" s="136"/>
      <c r="F5" s="137"/>
    </row>
    <row r="6" spans="1:6" ht="14.15" hidden="1" customHeight="1" x14ac:dyDescent="0.3">
      <c r="A6" s="5"/>
      <c r="B6" s="7"/>
      <c r="C6" s="3"/>
      <c r="D6" s="135"/>
      <c r="E6" s="136"/>
      <c r="F6" s="137"/>
    </row>
    <row r="7" spans="1:6" ht="14.15" hidden="1" customHeight="1" x14ac:dyDescent="0.3">
      <c r="A7" s="13" t="s">
        <v>1460</v>
      </c>
      <c r="B7" s="14" t="s">
        <v>1461</v>
      </c>
      <c r="C7" s="3"/>
      <c r="D7" s="135"/>
      <c r="E7" s="136"/>
      <c r="F7" s="137"/>
    </row>
    <row r="8" spans="1:6" ht="14.15" hidden="1" customHeight="1" x14ac:dyDescent="0.3">
      <c r="A8" s="5"/>
      <c r="B8" s="6"/>
      <c r="C8" s="3"/>
      <c r="D8" s="135"/>
      <c r="E8" s="136"/>
      <c r="F8" s="137"/>
    </row>
    <row r="9" spans="1:6" ht="14.15" hidden="1" customHeight="1" x14ac:dyDescent="0.3">
      <c r="A9" s="5" t="s">
        <v>1462</v>
      </c>
      <c r="B9" s="6" t="s">
        <v>1463</v>
      </c>
      <c r="C9" s="3" t="s">
        <v>1369</v>
      </c>
      <c r="D9" s="138" t="s">
        <v>2083</v>
      </c>
      <c r="E9" s="139"/>
      <c r="F9" s="140" t="str">
        <f>IF(TRIM(D9)="rate only","ro",IF(OR(ISBLANK(D9),ISBLANK(E9))," ",D9*E9))</f>
        <v>ro</v>
      </c>
    </row>
    <row r="10" spans="1:6" ht="14.15" hidden="1" customHeight="1" x14ac:dyDescent="0.3">
      <c r="A10" s="5"/>
      <c r="B10" s="6"/>
      <c r="C10" s="3"/>
      <c r="D10" s="135"/>
      <c r="E10" s="136"/>
      <c r="F10" s="137"/>
    </row>
    <row r="11" spans="1:6" ht="14.15" hidden="1" customHeight="1" x14ac:dyDescent="0.3">
      <c r="A11" s="108" t="s">
        <v>2087</v>
      </c>
      <c r="B11" s="6" t="s">
        <v>1464</v>
      </c>
      <c r="C11" s="3" t="s">
        <v>1369</v>
      </c>
      <c r="D11" s="138" t="s">
        <v>2083</v>
      </c>
      <c r="E11" s="139"/>
      <c r="F11" s="140" t="str">
        <f>IF(TRIM(D11)="rate only","ro",IF(ISBLANK(E11)," ",D11*E11))</f>
        <v>ro</v>
      </c>
    </row>
    <row r="12" spans="1:6" ht="14.15" hidden="1" customHeight="1" x14ac:dyDescent="0.3">
      <c r="A12" s="5"/>
      <c r="B12" s="6"/>
      <c r="C12" s="3"/>
      <c r="D12" s="135"/>
      <c r="E12" s="136"/>
      <c r="F12" s="137"/>
    </row>
    <row r="13" spans="1:6" ht="14.15" hidden="1" customHeight="1" x14ac:dyDescent="0.3">
      <c r="A13" s="5"/>
      <c r="B13" s="6"/>
      <c r="C13" s="3"/>
      <c r="D13" s="135"/>
      <c r="E13" s="136"/>
      <c r="F13" s="137"/>
    </row>
    <row r="14" spans="1:6" ht="14.15" hidden="1" customHeight="1" x14ac:dyDescent="0.3">
      <c r="A14" s="13" t="s">
        <v>1470</v>
      </c>
      <c r="B14" s="14" t="s">
        <v>1465</v>
      </c>
      <c r="C14" s="3"/>
      <c r="D14" s="135"/>
      <c r="E14" s="136"/>
      <c r="F14" s="137"/>
    </row>
    <row r="15" spans="1:6" ht="14.15" hidden="1" customHeight="1" x14ac:dyDescent="0.3">
      <c r="A15" s="13"/>
      <c r="B15" s="14" t="s">
        <v>1258</v>
      </c>
      <c r="C15" s="3"/>
      <c r="D15" s="135"/>
      <c r="E15" s="136"/>
      <c r="F15" s="137"/>
    </row>
    <row r="16" spans="1:6" ht="14.15" hidden="1" customHeight="1" x14ac:dyDescent="0.3">
      <c r="A16" s="13"/>
      <c r="B16" s="14" t="s">
        <v>1466</v>
      </c>
      <c r="C16" s="3"/>
      <c r="D16" s="135"/>
      <c r="E16" s="136"/>
      <c r="F16" s="137"/>
    </row>
    <row r="17" spans="1:6" ht="14.15" hidden="1" customHeight="1" x14ac:dyDescent="0.3">
      <c r="A17" s="5"/>
      <c r="B17" s="6"/>
      <c r="C17" s="3"/>
      <c r="D17" s="135"/>
      <c r="E17" s="136"/>
      <c r="F17" s="137"/>
    </row>
    <row r="18" spans="1:6" ht="14.15" hidden="1" customHeight="1" x14ac:dyDescent="0.3">
      <c r="A18" s="5" t="s">
        <v>1471</v>
      </c>
      <c r="B18" s="6" t="s">
        <v>1467</v>
      </c>
      <c r="C18" s="3" t="s">
        <v>1469</v>
      </c>
      <c r="D18" s="138" t="s">
        <v>2083</v>
      </c>
      <c r="E18" s="139"/>
      <c r="F18" s="140" t="str">
        <f>IF(TRIM(D18)="rate only","ro",IF(ISBLANK(E18)," ",D18*E18))</f>
        <v>ro</v>
      </c>
    </row>
    <row r="19" spans="1:6" ht="14.15" hidden="1" customHeight="1" x14ac:dyDescent="0.3">
      <c r="A19" s="5"/>
      <c r="B19" s="6"/>
      <c r="C19" s="3"/>
      <c r="D19" s="135"/>
      <c r="E19" s="136"/>
      <c r="F19" s="137"/>
    </row>
    <row r="20" spans="1:6" ht="14.15" hidden="1" customHeight="1" x14ac:dyDescent="0.3">
      <c r="A20" s="5" t="s">
        <v>1472</v>
      </c>
      <c r="B20" s="6" t="s">
        <v>1468</v>
      </c>
      <c r="C20" s="3" t="s">
        <v>1469</v>
      </c>
      <c r="D20" s="138" t="s">
        <v>2083</v>
      </c>
      <c r="E20" s="139"/>
      <c r="F20" s="140" t="str">
        <f>IF(TRIM(D20)="rate only","ro",IF(ISBLANK(E20)," ",D20*E20))</f>
        <v>ro</v>
      </c>
    </row>
    <row r="21" spans="1:6" ht="14.15" hidden="1" customHeight="1" x14ac:dyDescent="0.3">
      <c r="A21" s="5"/>
      <c r="B21" s="6"/>
      <c r="C21" s="3"/>
      <c r="D21" s="135"/>
      <c r="E21" s="136"/>
      <c r="F21" s="137"/>
    </row>
    <row r="22" spans="1:6" ht="14.15" hidden="1" customHeight="1" x14ac:dyDescent="0.3">
      <c r="A22" s="5"/>
      <c r="B22" s="6"/>
      <c r="C22" s="3"/>
      <c r="D22" s="135"/>
      <c r="E22" s="136"/>
      <c r="F22" s="137"/>
    </row>
    <row r="23" spans="1:6" ht="14.15" hidden="1" customHeight="1" x14ac:dyDescent="0.3">
      <c r="A23" s="13" t="s">
        <v>1473</v>
      </c>
      <c r="B23" s="14" t="s">
        <v>1259</v>
      </c>
      <c r="C23" s="3"/>
      <c r="D23" s="135"/>
      <c r="E23" s="136"/>
      <c r="F23" s="137"/>
    </row>
    <row r="24" spans="1:6" ht="14.15" hidden="1" customHeight="1" x14ac:dyDescent="0.3">
      <c r="A24" s="13"/>
      <c r="B24" s="14" t="s">
        <v>1474</v>
      </c>
      <c r="C24" s="3"/>
      <c r="D24" s="135"/>
      <c r="E24" s="136"/>
      <c r="F24" s="137"/>
    </row>
    <row r="25" spans="1:6" ht="14.15" hidden="1" customHeight="1" x14ac:dyDescent="0.3">
      <c r="A25" s="5"/>
      <c r="B25" s="6"/>
      <c r="C25" s="3"/>
      <c r="D25" s="135"/>
      <c r="E25" s="136"/>
      <c r="F25" s="137"/>
    </row>
    <row r="26" spans="1:6" ht="14.15" hidden="1" customHeight="1" x14ac:dyDescent="0.3">
      <c r="A26" s="5" t="s">
        <v>1483</v>
      </c>
      <c r="B26" s="6" t="s">
        <v>1475</v>
      </c>
      <c r="C26" s="3" t="s">
        <v>1487</v>
      </c>
      <c r="D26" s="138" t="s">
        <v>2083</v>
      </c>
      <c r="E26" s="139"/>
      <c r="F26" s="140" t="str">
        <f>IF(TRIM(D26)="rate only","ro",IF(ISBLANK(E26)," ",D26*E26))</f>
        <v>ro</v>
      </c>
    </row>
    <row r="27" spans="1:6" ht="14.15" hidden="1" customHeight="1" x14ac:dyDescent="0.3">
      <c r="A27" s="5"/>
      <c r="B27" s="6"/>
      <c r="C27" s="3"/>
      <c r="D27" s="135"/>
      <c r="E27" s="136"/>
      <c r="F27" s="137"/>
    </row>
    <row r="28" spans="1:6" ht="14.15" hidden="1" customHeight="1" x14ac:dyDescent="0.3">
      <c r="A28" s="5" t="s">
        <v>1484</v>
      </c>
      <c r="B28" s="6" t="s">
        <v>1260</v>
      </c>
      <c r="C28" s="3"/>
      <c r="D28" s="135"/>
      <c r="E28" s="136"/>
      <c r="F28" s="137"/>
    </row>
    <row r="29" spans="1:6" ht="14.15" hidden="1" customHeight="1" x14ac:dyDescent="0.3">
      <c r="A29" s="5"/>
      <c r="B29" s="6"/>
      <c r="C29" s="3"/>
      <c r="D29" s="135"/>
      <c r="E29" s="136"/>
      <c r="F29" s="137"/>
    </row>
    <row r="30" spans="1:6" ht="14.15" hidden="1" customHeight="1" x14ac:dyDescent="0.3">
      <c r="A30" s="5" t="s">
        <v>1485</v>
      </c>
      <c r="B30" s="6" t="s">
        <v>1476</v>
      </c>
      <c r="C30" s="3"/>
      <c r="D30" s="135"/>
      <c r="E30" s="136"/>
      <c r="F30" s="137"/>
    </row>
    <row r="31" spans="1:6" ht="14.15" hidden="1" customHeight="1" x14ac:dyDescent="0.3">
      <c r="A31" s="5"/>
      <c r="B31" s="6" t="s">
        <v>1477</v>
      </c>
      <c r="C31" s="3"/>
      <c r="D31" s="135"/>
      <c r="E31" s="136"/>
      <c r="F31" s="137"/>
    </row>
    <row r="32" spans="1:6" ht="14.15" hidden="1" customHeight="1" x14ac:dyDescent="0.3">
      <c r="A32" s="5"/>
      <c r="B32" s="6" t="s">
        <v>1478</v>
      </c>
      <c r="C32" s="3" t="s">
        <v>1334</v>
      </c>
      <c r="D32" s="138" t="s">
        <v>2083</v>
      </c>
      <c r="E32" s="139"/>
      <c r="F32" s="140" t="str">
        <f>IF(TRIM(D32)="rate only","ro",IF(ISBLANK(E32)," ",D32*E32))</f>
        <v>ro</v>
      </c>
    </row>
    <row r="33" spans="1:6" ht="14.15" hidden="1" customHeight="1" x14ac:dyDescent="0.3">
      <c r="A33" s="5"/>
      <c r="B33" s="6"/>
      <c r="C33" s="3"/>
      <c r="D33" s="135"/>
      <c r="E33" s="136"/>
      <c r="F33" s="137"/>
    </row>
    <row r="34" spans="1:6" ht="14.15" hidden="1" customHeight="1" x14ac:dyDescent="0.3">
      <c r="A34" s="5" t="s">
        <v>1486</v>
      </c>
      <c r="B34" s="6" t="s">
        <v>1479</v>
      </c>
      <c r="C34" s="3"/>
      <c r="D34" s="135"/>
      <c r="E34" s="136"/>
      <c r="F34" s="137"/>
    </row>
    <row r="35" spans="1:6" ht="14.15" hidden="1" customHeight="1" x14ac:dyDescent="0.3">
      <c r="A35" s="5"/>
      <c r="B35" s="6" t="s">
        <v>1480</v>
      </c>
      <c r="C35" s="3"/>
      <c r="D35" s="135"/>
      <c r="E35" s="136"/>
      <c r="F35" s="137"/>
    </row>
    <row r="36" spans="1:6" ht="14.15" hidden="1" customHeight="1" x14ac:dyDescent="0.3">
      <c r="A36" s="5"/>
      <c r="B36" s="6" t="s">
        <v>1481</v>
      </c>
      <c r="C36" s="3" t="s">
        <v>1334</v>
      </c>
      <c r="D36" s="138" t="s">
        <v>2083</v>
      </c>
      <c r="E36" s="139"/>
      <c r="F36" s="140" t="str">
        <f>IF(TRIM(D36)="rate only","ro",IF(ISBLANK(E36)," ",D36*E36))</f>
        <v>ro</v>
      </c>
    </row>
    <row r="37" spans="1:6" ht="14.15" hidden="1" customHeight="1" x14ac:dyDescent="0.3">
      <c r="A37" s="5"/>
      <c r="B37" s="6"/>
      <c r="C37" s="3"/>
      <c r="D37" s="135"/>
      <c r="E37" s="136"/>
      <c r="F37" s="137"/>
    </row>
    <row r="38" spans="1:6" ht="14.15" hidden="1" customHeight="1" x14ac:dyDescent="0.3">
      <c r="A38" s="5" t="s">
        <v>1488</v>
      </c>
      <c r="B38" s="6" t="s">
        <v>1489</v>
      </c>
      <c r="C38" s="3"/>
      <c r="D38" s="135"/>
      <c r="E38" s="136"/>
      <c r="F38" s="137"/>
    </row>
    <row r="39" spans="1:6" ht="14.15" hidden="1" customHeight="1" x14ac:dyDescent="0.3">
      <c r="A39" s="5"/>
      <c r="B39" s="6" t="s">
        <v>1490</v>
      </c>
      <c r="C39" s="3"/>
      <c r="D39" s="135"/>
      <c r="E39" s="136"/>
      <c r="F39" s="137"/>
    </row>
    <row r="40" spans="1:6" ht="14.15" hidden="1" customHeight="1" x14ac:dyDescent="0.3">
      <c r="A40" s="5"/>
      <c r="B40" s="6"/>
      <c r="C40" s="3"/>
      <c r="D40" s="135"/>
      <c r="E40" s="136"/>
      <c r="F40" s="137"/>
    </row>
    <row r="41" spans="1:6" ht="14.15" hidden="1" customHeight="1" x14ac:dyDescent="0.3">
      <c r="A41" s="5" t="s">
        <v>1497</v>
      </c>
      <c r="B41" s="6" t="s">
        <v>1491</v>
      </c>
      <c r="C41" s="3" t="s">
        <v>1496</v>
      </c>
      <c r="D41" s="138" t="s">
        <v>2083</v>
      </c>
      <c r="E41" s="139"/>
      <c r="F41" s="140" t="str">
        <f>IF(TRIM(D41)="rate only","ro",IF(ISBLANK(E41)," ",D41*E41))</f>
        <v>ro</v>
      </c>
    </row>
    <row r="42" spans="1:6" ht="14.15" hidden="1" customHeight="1" x14ac:dyDescent="0.3">
      <c r="A42" s="5"/>
      <c r="B42" s="6"/>
      <c r="C42" s="3"/>
      <c r="D42" s="135"/>
      <c r="E42" s="136"/>
      <c r="F42" s="137"/>
    </row>
    <row r="43" spans="1:6" ht="14.15" hidden="1" customHeight="1" x14ac:dyDescent="0.3">
      <c r="A43" s="5" t="s">
        <v>1498</v>
      </c>
      <c r="B43" s="6" t="s">
        <v>1492</v>
      </c>
      <c r="C43" s="3" t="s">
        <v>1496</v>
      </c>
      <c r="D43" s="138" t="s">
        <v>2083</v>
      </c>
      <c r="E43" s="139"/>
      <c r="F43" s="140" t="str">
        <f>IF(TRIM(D43)="rate only","ro",IF(ISBLANK(E43)," ",D43*E43))</f>
        <v>ro</v>
      </c>
    </row>
    <row r="44" spans="1:6" ht="14.15" hidden="1" customHeight="1" x14ac:dyDescent="0.3">
      <c r="A44" s="5"/>
      <c r="B44" s="6"/>
      <c r="C44" s="3"/>
      <c r="D44" s="135"/>
      <c r="E44" s="136"/>
      <c r="F44" s="137"/>
    </row>
    <row r="45" spans="1:6" ht="14.15" hidden="1" customHeight="1" x14ac:dyDescent="0.3">
      <c r="A45" s="5" t="s">
        <v>1499</v>
      </c>
      <c r="B45" s="6" t="s">
        <v>1493</v>
      </c>
      <c r="C45" s="3" t="s">
        <v>1496</v>
      </c>
      <c r="D45" s="138" t="s">
        <v>2083</v>
      </c>
      <c r="E45" s="139"/>
      <c r="F45" s="140" t="str">
        <f>IF(TRIM(D45)="rate only","ro",IF(ISBLANK(E45)," ",D45*E45))</f>
        <v>ro</v>
      </c>
    </row>
    <row r="46" spans="1:6" ht="14.15" hidden="1" customHeight="1" x14ac:dyDescent="0.3">
      <c r="A46" s="5"/>
      <c r="B46" s="6"/>
      <c r="C46" s="3"/>
      <c r="D46" s="135"/>
      <c r="E46" s="136"/>
      <c r="F46" s="137"/>
    </row>
    <row r="47" spans="1:6" ht="14.15" hidden="1" customHeight="1" x14ac:dyDescent="0.3">
      <c r="A47" s="5" t="s">
        <v>1500</v>
      </c>
      <c r="B47" s="6" t="s">
        <v>1494</v>
      </c>
      <c r="C47" s="3" t="s">
        <v>1496</v>
      </c>
      <c r="D47" s="138" t="s">
        <v>2083</v>
      </c>
      <c r="E47" s="139"/>
      <c r="F47" s="140" t="str">
        <f>IF(TRIM(D47)="rate only","ro",IF(ISBLANK(E47)," ",D47*E47))</f>
        <v>ro</v>
      </c>
    </row>
    <row r="48" spans="1:6" ht="14.15" hidden="1" customHeight="1" thickBot="1" x14ac:dyDescent="0.35">
      <c r="A48" s="15"/>
      <c r="B48" s="16"/>
      <c r="C48" s="17"/>
      <c r="D48" s="141"/>
      <c r="E48" s="142"/>
      <c r="F48" s="143"/>
    </row>
    <row r="49" spans="1:6" ht="28.4" hidden="1" customHeight="1" thickBot="1" x14ac:dyDescent="0.35">
      <c r="A49" s="278" t="s">
        <v>1330</v>
      </c>
      <c r="B49" s="279"/>
      <c r="C49" s="279"/>
      <c r="D49" s="279"/>
      <c r="E49" s="280"/>
      <c r="F49" s="50">
        <f>SUM(F2:F48)</f>
        <v>0</v>
      </c>
    </row>
    <row r="50" spans="1:6" ht="14.15" hidden="1" customHeight="1" thickBot="1" x14ac:dyDescent="0.35">
      <c r="A50" s="20"/>
      <c r="B50" s="20"/>
      <c r="C50" s="20"/>
      <c r="D50" s="144"/>
      <c r="E50" s="145"/>
      <c r="F50" s="146"/>
    </row>
    <row r="51" spans="1:6" ht="28.4" hidden="1" customHeight="1" x14ac:dyDescent="0.3">
      <c r="A51" s="234" t="s">
        <v>1328</v>
      </c>
      <c r="B51" s="235"/>
      <c r="C51" s="235"/>
      <c r="D51" s="235"/>
      <c r="E51" s="236" t="s">
        <v>1329</v>
      </c>
      <c r="F51" s="237"/>
    </row>
    <row r="52" spans="1:6" ht="42" hidden="1" customHeight="1" thickBot="1" x14ac:dyDescent="0.35">
      <c r="A52" s="238"/>
      <c r="B52" s="239"/>
      <c r="C52" s="239"/>
      <c r="D52" s="239"/>
      <c r="E52" s="240"/>
      <c r="F52" s="241"/>
    </row>
    <row r="53" spans="1:6" ht="10.4" hidden="1" customHeight="1" thickBot="1" x14ac:dyDescent="0.35">
      <c r="A53" s="23"/>
      <c r="E53" s="148"/>
    </row>
    <row r="54" spans="1:6" ht="28.4" hidden="1" customHeight="1" thickBot="1" x14ac:dyDescent="0.35">
      <c r="A54" s="46" t="s">
        <v>1321</v>
      </c>
      <c r="B54" s="47" t="s">
        <v>1322</v>
      </c>
      <c r="C54" s="47" t="s">
        <v>1323</v>
      </c>
      <c r="D54" s="48" t="s">
        <v>1324</v>
      </c>
      <c r="E54" s="49" t="s">
        <v>1325</v>
      </c>
      <c r="F54" s="50" t="s">
        <v>1326</v>
      </c>
    </row>
    <row r="55" spans="1:6" ht="28.4" hidden="1" customHeight="1" x14ac:dyDescent="0.3">
      <c r="A55" s="275" t="s">
        <v>1331</v>
      </c>
      <c r="B55" s="276"/>
      <c r="C55" s="276"/>
      <c r="D55" s="276"/>
      <c r="E55" s="277"/>
      <c r="F55" s="149">
        <f>F49</f>
        <v>0</v>
      </c>
    </row>
    <row r="56" spans="1:6" ht="14.15" hidden="1" customHeight="1" x14ac:dyDescent="0.3">
      <c r="A56" s="5"/>
      <c r="B56" s="6"/>
      <c r="C56" s="3"/>
      <c r="D56" s="135"/>
      <c r="E56" s="136"/>
      <c r="F56" s="137"/>
    </row>
    <row r="57" spans="1:6" ht="14.15" hidden="1" customHeight="1" x14ac:dyDescent="0.3">
      <c r="A57" s="5" t="s">
        <v>1501</v>
      </c>
      <c r="B57" s="6" t="s">
        <v>1495</v>
      </c>
      <c r="C57" s="3" t="s">
        <v>1334</v>
      </c>
      <c r="D57" s="138" t="s">
        <v>2083</v>
      </c>
      <c r="E57" s="139"/>
      <c r="F57" s="140" t="str">
        <f>IF(TRIM(D57)="rate only","ro",IF(ISBLANK(E57)," ",D57*E57))</f>
        <v>ro</v>
      </c>
    </row>
    <row r="58" spans="1:6" ht="14.15" hidden="1" customHeight="1" x14ac:dyDescent="0.3">
      <c r="A58" s="5"/>
      <c r="B58" s="7"/>
      <c r="C58" s="3"/>
      <c r="D58" s="135"/>
      <c r="E58" s="136"/>
      <c r="F58" s="137"/>
    </row>
    <row r="59" spans="1:6" ht="14.15" hidden="1" customHeight="1" x14ac:dyDescent="0.3">
      <c r="A59" s="5"/>
      <c r="B59" s="6"/>
      <c r="C59" s="3"/>
      <c r="D59" s="135"/>
      <c r="E59" s="136"/>
      <c r="F59" s="137"/>
    </row>
    <row r="60" spans="1:6" ht="14.15" hidden="1" customHeight="1" x14ac:dyDescent="0.3">
      <c r="A60" s="13" t="s">
        <v>1502</v>
      </c>
      <c r="B60" s="14" t="s">
        <v>1503</v>
      </c>
      <c r="C60" s="3"/>
      <c r="D60" s="135"/>
      <c r="E60" s="136"/>
      <c r="F60" s="137"/>
    </row>
    <row r="61" spans="1:6" ht="14.15" hidden="1" customHeight="1" x14ac:dyDescent="0.3">
      <c r="A61" s="5"/>
      <c r="B61" s="7"/>
      <c r="C61" s="3"/>
      <c r="D61" s="135"/>
      <c r="E61" s="136"/>
      <c r="F61" s="137"/>
    </row>
    <row r="62" spans="1:6" ht="14.15" hidden="1" customHeight="1" x14ac:dyDescent="0.3">
      <c r="A62" s="108" t="s">
        <v>2084</v>
      </c>
      <c r="B62" s="6" t="s">
        <v>1504</v>
      </c>
      <c r="C62" s="3" t="s">
        <v>1487</v>
      </c>
      <c r="D62" s="138" t="s">
        <v>2083</v>
      </c>
      <c r="E62" s="139"/>
      <c r="F62" s="140" t="str">
        <f>IF(TRIM(D62)="rate only","ro",IF(ISBLANK(E62)," ",D62*E62))</f>
        <v>ro</v>
      </c>
    </row>
    <row r="63" spans="1:6" ht="14.15" hidden="1" customHeight="1" x14ac:dyDescent="0.3">
      <c r="A63" s="5"/>
      <c r="B63" s="6"/>
      <c r="C63" s="3"/>
      <c r="D63" s="135"/>
      <c r="E63" s="136"/>
      <c r="F63" s="137"/>
    </row>
    <row r="64" spans="1:6" ht="14.15" hidden="1" customHeight="1" x14ac:dyDescent="0.3">
      <c r="A64" s="108" t="s">
        <v>2085</v>
      </c>
      <c r="B64" s="6" t="s">
        <v>1505</v>
      </c>
      <c r="C64" s="3" t="s">
        <v>1369</v>
      </c>
      <c r="D64" s="138" t="s">
        <v>2083</v>
      </c>
      <c r="E64" s="139"/>
      <c r="F64" s="140" t="str">
        <f>IF(TRIM(D64)="rate only","ro",IF(ISBLANK(E64)," ",D64*E64))</f>
        <v>ro</v>
      </c>
    </row>
    <row r="65" spans="1:6" ht="14.15" hidden="1" customHeight="1" x14ac:dyDescent="0.3">
      <c r="A65" s="5"/>
      <c r="B65" s="6"/>
      <c r="C65" s="3"/>
      <c r="D65" s="135"/>
      <c r="E65" s="136"/>
      <c r="F65" s="137"/>
    </row>
    <row r="66" spans="1:6" ht="14.15" hidden="1" customHeight="1" x14ac:dyDescent="0.3">
      <c r="A66" s="108" t="s">
        <v>2086</v>
      </c>
      <c r="B66" s="6" t="s">
        <v>1506</v>
      </c>
      <c r="C66" s="3" t="s">
        <v>1394</v>
      </c>
      <c r="D66" s="138" t="s">
        <v>2083</v>
      </c>
      <c r="E66" s="139"/>
      <c r="F66" s="140" t="str">
        <f>IF(TRIM(D66)="rate only","ro",IF(ISBLANK(E66)," ",D66*E66))</f>
        <v>ro</v>
      </c>
    </row>
    <row r="67" spans="1:6" ht="14.15" hidden="1" customHeight="1" x14ac:dyDescent="0.3">
      <c r="A67" s="5"/>
      <c r="B67" s="6"/>
      <c r="C67" s="3"/>
      <c r="D67" s="135"/>
      <c r="E67" s="136"/>
      <c r="F67" s="137"/>
    </row>
    <row r="68" spans="1:6" ht="14.15" hidden="1" customHeight="1" x14ac:dyDescent="0.3">
      <c r="A68" s="5" t="s">
        <v>1488</v>
      </c>
      <c r="B68" s="6" t="s">
        <v>1261</v>
      </c>
      <c r="C68" s="3"/>
      <c r="D68" s="135"/>
      <c r="E68" s="136"/>
      <c r="F68" s="137"/>
    </row>
    <row r="69" spans="1:6" ht="14.15" hidden="1" customHeight="1" x14ac:dyDescent="0.3">
      <c r="A69" s="5"/>
      <c r="B69" s="6"/>
      <c r="C69" s="3"/>
      <c r="D69" s="135"/>
      <c r="E69" s="136"/>
      <c r="F69" s="137"/>
    </row>
    <row r="70" spans="1:6" ht="14.15" hidden="1" customHeight="1" x14ac:dyDescent="0.3">
      <c r="A70" s="5" t="s">
        <v>1497</v>
      </c>
      <c r="B70" s="6" t="s">
        <v>1507</v>
      </c>
      <c r="C70" s="3"/>
      <c r="D70" s="135"/>
      <c r="E70" s="136"/>
      <c r="F70" s="137"/>
    </row>
    <row r="71" spans="1:6" ht="14.15" hidden="1" customHeight="1" x14ac:dyDescent="0.3">
      <c r="A71" s="5"/>
      <c r="B71" s="6" t="s">
        <v>1262</v>
      </c>
      <c r="C71" s="3" t="s">
        <v>1508</v>
      </c>
      <c r="D71" s="138" t="s">
        <v>2083</v>
      </c>
      <c r="E71" s="139"/>
      <c r="F71" s="140" t="str">
        <f>IF(TRIM(D71)="rate only","ro",IF(ISBLANK(E71)," ",D71*E71))</f>
        <v>ro</v>
      </c>
    </row>
    <row r="72" spans="1:6" ht="14.15" hidden="1" customHeight="1" x14ac:dyDescent="0.3">
      <c r="A72" s="5"/>
      <c r="B72" s="6"/>
      <c r="C72" s="3"/>
      <c r="D72" s="135"/>
      <c r="E72" s="136"/>
      <c r="F72" s="137"/>
    </row>
    <row r="73" spans="1:6" ht="14.15" hidden="1" customHeight="1" x14ac:dyDescent="0.3">
      <c r="A73" s="5" t="s">
        <v>1498</v>
      </c>
      <c r="B73" s="6" t="s">
        <v>1261</v>
      </c>
      <c r="C73" s="3" t="s">
        <v>1487</v>
      </c>
      <c r="D73" s="138" t="s">
        <v>2083</v>
      </c>
      <c r="E73" s="139"/>
      <c r="F73" s="140" t="str">
        <f>IF(TRIM(D73)="rate only","ro",IF(ISBLANK(E73)," ",D73*E73))</f>
        <v>ro</v>
      </c>
    </row>
    <row r="74" spans="1:6" ht="14.15" hidden="1" customHeight="1" x14ac:dyDescent="0.3">
      <c r="A74" s="5"/>
      <c r="B74" s="6"/>
      <c r="C74" s="3"/>
      <c r="D74" s="135"/>
      <c r="E74" s="136"/>
      <c r="F74" s="137"/>
    </row>
    <row r="75" spans="1:6" ht="14.15" hidden="1" customHeight="1" x14ac:dyDescent="0.3">
      <c r="A75" s="5"/>
      <c r="B75" s="6"/>
      <c r="C75" s="3"/>
      <c r="D75" s="135"/>
      <c r="E75" s="136"/>
      <c r="F75" s="137"/>
    </row>
    <row r="76" spans="1:6" ht="14.15" hidden="1" customHeight="1" x14ac:dyDescent="0.3">
      <c r="A76" s="13" t="s">
        <v>1252</v>
      </c>
      <c r="B76" s="14" t="s">
        <v>1263</v>
      </c>
      <c r="C76" s="3" t="s">
        <v>1487</v>
      </c>
      <c r="D76" s="138" t="s">
        <v>2083</v>
      </c>
      <c r="E76" s="139"/>
      <c r="F76" s="140" t="str">
        <f>IF(TRIM(D76)="rate only","ro",IF(ISBLANK(E76)," ",D76*E76))</f>
        <v>ro</v>
      </c>
    </row>
    <row r="77" spans="1:6" ht="14.15" hidden="1" customHeight="1" x14ac:dyDescent="0.3">
      <c r="A77" s="5"/>
      <c r="B77" s="6"/>
      <c r="C77" s="3"/>
      <c r="D77" s="135"/>
      <c r="E77" s="136"/>
      <c r="F77" s="137"/>
    </row>
    <row r="78" spans="1:6" ht="14.15" hidden="1" customHeight="1" x14ac:dyDescent="0.3">
      <c r="A78" s="13" t="s">
        <v>1264</v>
      </c>
      <c r="B78" s="14" t="s">
        <v>1266</v>
      </c>
      <c r="C78" s="3"/>
      <c r="D78" s="135"/>
      <c r="E78" s="136"/>
      <c r="F78" s="137"/>
    </row>
    <row r="79" spans="1:6" ht="14.15" hidden="1" customHeight="1" x14ac:dyDescent="0.3">
      <c r="A79" s="5"/>
      <c r="B79" s="14" t="s">
        <v>1267</v>
      </c>
      <c r="C79" s="3"/>
      <c r="D79" s="135"/>
      <c r="E79" s="136"/>
      <c r="F79" s="137"/>
    </row>
    <row r="80" spans="1:6" ht="14.15" hidden="1" customHeight="1" x14ac:dyDescent="0.3">
      <c r="A80" s="5"/>
      <c r="B80" s="14" t="s">
        <v>1265</v>
      </c>
      <c r="C80" s="3" t="s">
        <v>1508</v>
      </c>
      <c r="D80" s="138" t="s">
        <v>2083</v>
      </c>
      <c r="E80" s="139"/>
      <c r="F80" s="140" t="str">
        <f>IF(TRIM(D80)="rate only","ro",IF(ISBLANK(E80)," ",D80*E80))</f>
        <v>ro</v>
      </c>
    </row>
    <row r="81" spans="1:6" ht="14.15" hidden="1" customHeight="1" x14ac:dyDescent="0.3">
      <c r="A81" s="5"/>
      <c r="B81" s="6"/>
      <c r="C81" s="3"/>
      <c r="D81" s="135"/>
      <c r="E81" s="136"/>
      <c r="F81" s="137"/>
    </row>
    <row r="82" spans="1:6" ht="14.15" hidden="1" customHeight="1" x14ac:dyDescent="0.3">
      <c r="A82" s="13" t="s">
        <v>1511</v>
      </c>
      <c r="B82" s="14" t="s">
        <v>1512</v>
      </c>
      <c r="C82" s="3"/>
      <c r="D82" s="135"/>
      <c r="E82" s="136"/>
      <c r="F82" s="137"/>
    </row>
    <row r="83" spans="1:6" ht="14.15" hidden="1" customHeight="1" x14ac:dyDescent="0.3">
      <c r="A83" s="5"/>
      <c r="B83" s="6"/>
      <c r="C83" s="3"/>
      <c r="D83" s="135"/>
      <c r="E83" s="136"/>
      <c r="F83" s="137"/>
    </row>
    <row r="84" spans="1:6" ht="14.15" hidden="1" customHeight="1" x14ac:dyDescent="0.3">
      <c r="A84" s="5" t="s">
        <v>1513</v>
      </c>
      <c r="B84" s="6" t="s">
        <v>1514</v>
      </c>
      <c r="C84" s="3"/>
      <c r="D84" s="135"/>
      <c r="E84" s="136"/>
      <c r="F84" s="137"/>
    </row>
    <row r="85" spans="1:6" ht="14.15" hidden="1" customHeight="1" x14ac:dyDescent="0.3">
      <c r="A85" s="5"/>
      <c r="B85" s="38" t="s">
        <v>1550</v>
      </c>
      <c r="C85" s="3" t="s">
        <v>1378</v>
      </c>
      <c r="D85" s="138" t="s">
        <v>2083</v>
      </c>
      <c r="E85" s="139"/>
      <c r="F85" s="140" t="str">
        <f>IF(TRIM(D85)="rate only","ro",IF(ISBLANK(E85)," ",D85*E85))</f>
        <v>ro</v>
      </c>
    </row>
    <row r="86" spans="1:6" ht="14.15" hidden="1" customHeight="1" x14ac:dyDescent="0.3">
      <c r="A86" s="5"/>
      <c r="B86" s="38"/>
      <c r="C86" s="3"/>
      <c r="D86" s="135"/>
      <c r="E86" s="136"/>
      <c r="F86" s="137"/>
    </row>
    <row r="87" spans="1:6" ht="14.15" hidden="1" customHeight="1" x14ac:dyDescent="0.3">
      <c r="A87" s="5"/>
      <c r="B87" s="6"/>
      <c r="C87" s="3"/>
      <c r="D87" s="135"/>
      <c r="E87" s="136"/>
      <c r="F87" s="137"/>
    </row>
    <row r="88" spans="1:6" ht="14.15" hidden="1" customHeight="1" x14ac:dyDescent="0.3">
      <c r="A88" s="5"/>
      <c r="B88" s="6"/>
      <c r="C88" s="3"/>
      <c r="D88" s="135"/>
      <c r="E88" s="136"/>
      <c r="F88" s="137"/>
    </row>
    <row r="89" spans="1:6" ht="14.15" hidden="1" customHeight="1" x14ac:dyDescent="0.3">
      <c r="A89" s="5"/>
      <c r="B89" s="6"/>
      <c r="C89" s="3"/>
      <c r="D89" s="135"/>
      <c r="E89" s="136"/>
      <c r="F89" s="137"/>
    </row>
    <row r="90" spans="1:6" ht="14.15" hidden="1" customHeight="1" x14ac:dyDescent="0.3">
      <c r="A90" s="5"/>
      <c r="B90" s="6"/>
      <c r="C90" s="3"/>
      <c r="D90" s="135"/>
      <c r="E90" s="136"/>
      <c r="F90" s="137"/>
    </row>
    <row r="91" spans="1:6" ht="14.15" hidden="1" customHeight="1" x14ac:dyDescent="0.3">
      <c r="A91" s="5" t="s">
        <v>1551</v>
      </c>
      <c r="B91" s="6" t="s">
        <v>1552</v>
      </c>
      <c r="C91" s="3"/>
      <c r="D91" s="135"/>
      <c r="E91" s="136"/>
      <c r="F91" s="137"/>
    </row>
    <row r="92" spans="1:6" ht="14.15" hidden="1" customHeight="1" x14ac:dyDescent="0.3">
      <c r="A92" s="5"/>
      <c r="B92" s="38" t="s">
        <v>1550</v>
      </c>
      <c r="C92" s="3" t="s">
        <v>1378</v>
      </c>
      <c r="D92" s="138" t="s">
        <v>2083</v>
      </c>
      <c r="E92" s="139"/>
      <c r="F92" s="140" t="str">
        <f>IF(TRIM(D92)="rate only","ro",IF(ISBLANK(E92)," ",D92*E92))</f>
        <v>ro</v>
      </c>
    </row>
    <row r="93" spans="1:6" ht="14.15" hidden="1" customHeight="1" x14ac:dyDescent="0.3">
      <c r="A93" s="5"/>
      <c r="B93" s="6"/>
      <c r="C93" s="3"/>
      <c r="D93" s="135"/>
      <c r="E93" s="136"/>
      <c r="F93" s="137"/>
    </row>
    <row r="94" spans="1:6" ht="14.15" hidden="1" customHeight="1" x14ac:dyDescent="0.3">
      <c r="A94" s="5"/>
      <c r="B94" s="6"/>
      <c r="C94" s="3"/>
      <c r="D94" s="135"/>
      <c r="E94" s="136"/>
      <c r="F94" s="137"/>
    </row>
    <row r="95" spans="1:6" ht="14.15" hidden="1" customHeight="1" x14ac:dyDescent="0.3">
      <c r="A95" s="5"/>
      <c r="B95" s="6"/>
      <c r="C95" s="3"/>
      <c r="D95" s="135"/>
      <c r="E95" s="136"/>
      <c r="F95" s="137"/>
    </row>
    <row r="96" spans="1:6" ht="14.15" hidden="1" customHeight="1" x14ac:dyDescent="0.3">
      <c r="A96" s="5"/>
      <c r="B96" s="6"/>
      <c r="C96" s="3"/>
      <c r="D96" s="135"/>
      <c r="E96" s="136"/>
      <c r="F96" s="137"/>
    </row>
    <row r="97" spans="1:6" ht="14.15" hidden="1" customHeight="1" x14ac:dyDescent="0.3">
      <c r="A97" s="5"/>
      <c r="B97" s="6"/>
      <c r="C97" s="3"/>
      <c r="D97" s="135"/>
      <c r="E97" s="136"/>
      <c r="F97" s="137"/>
    </row>
    <row r="98" spans="1:6" ht="14.15" hidden="1" customHeight="1" x14ac:dyDescent="0.3">
      <c r="A98" s="5"/>
      <c r="B98" s="6"/>
      <c r="C98" s="3"/>
      <c r="D98" s="135"/>
      <c r="E98" s="136"/>
      <c r="F98" s="137"/>
    </row>
    <row r="99" spans="1:6" ht="14.15" hidden="1" customHeight="1" x14ac:dyDescent="0.3">
      <c r="A99" s="5"/>
      <c r="B99" s="6"/>
      <c r="C99" s="3"/>
      <c r="D99" s="135"/>
      <c r="E99" s="136"/>
      <c r="F99" s="137"/>
    </row>
    <row r="100" spans="1:6" ht="14.15" hidden="1" customHeight="1" thickBot="1" x14ac:dyDescent="0.35">
      <c r="A100" s="15"/>
      <c r="B100" s="16"/>
      <c r="C100" s="17"/>
      <c r="D100" s="141"/>
      <c r="E100" s="142"/>
      <c r="F100" s="143"/>
    </row>
    <row r="101" spans="1:6" ht="28.4" hidden="1" customHeight="1" thickBot="1" x14ac:dyDescent="0.35">
      <c r="A101" s="278" t="s">
        <v>1330</v>
      </c>
      <c r="B101" s="279"/>
      <c r="C101" s="279"/>
      <c r="D101" s="279"/>
      <c r="E101" s="280"/>
      <c r="F101" s="50">
        <f>SUM(F54:F100)</f>
        <v>0</v>
      </c>
    </row>
    <row r="102" spans="1:6" ht="14.15" hidden="1" customHeight="1" thickBot="1" x14ac:dyDescent="0.35">
      <c r="A102" s="23"/>
      <c r="C102" s="35"/>
      <c r="E102" s="148"/>
      <c r="F102" s="148"/>
    </row>
    <row r="103" spans="1:6" ht="28.4" hidden="1" customHeight="1" x14ac:dyDescent="0.3">
      <c r="A103" s="234" t="s">
        <v>1328</v>
      </c>
      <c r="B103" s="235"/>
      <c r="C103" s="235"/>
      <c r="D103" s="235"/>
      <c r="E103" s="236" t="s">
        <v>1329</v>
      </c>
      <c r="F103" s="237"/>
    </row>
    <row r="104" spans="1:6" ht="42" hidden="1" customHeight="1" thickBot="1" x14ac:dyDescent="0.35">
      <c r="A104" s="238"/>
      <c r="B104" s="239"/>
      <c r="C104" s="239"/>
      <c r="D104" s="239"/>
      <c r="E104" s="240"/>
      <c r="F104" s="241"/>
    </row>
    <row r="105" spans="1:6" ht="28.4" customHeight="1" thickBot="1" x14ac:dyDescent="0.35">
      <c r="A105" s="46" t="s">
        <v>1321</v>
      </c>
      <c r="B105" s="47" t="s">
        <v>1322</v>
      </c>
      <c r="C105" s="47" t="s">
        <v>1323</v>
      </c>
      <c r="D105" s="48" t="s">
        <v>1324</v>
      </c>
      <c r="E105" s="49" t="s">
        <v>1325</v>
      </c>
      <c r="F105" s="50" t="s">
        <v>1326</v>
      </c>
    </row>
    <row r="106" spans="1:6" ht="28.4" customHeight="1" x14ac:dyDescent="0.3">
      <c r="A106" s="275" t="s">
        <v>1331</v>
      </c>
      <c r="B106" s="276"/>
      <c r="C106" s="276"/>
      <c r="D106" s="276"/>
      <c r="E106" s="277"/>
      <c r="F106" s="149">
        <f>F101</f>
        <v>0</v>
      </c>
    </row>
    <row r="107" spans="1:6" ht="14.15" customHeight="1" x14ac:dyDescent="0.3">
      <c r="A107" s="5"/>
      <c r="B107" s="6"/>
      <c r="C107" s="3"/>
      <c r="D107" s="135"/>
      <c r="E107" s="136"/>
      <c r="F107" s="137"/>
    </row>
    <row r="108" spans="1:6" ht="14.15" customHeight="1" x14ac:dyDescent="0.3">
      <c r="A108" s="5" t="s">
        <v>1553</v>
      </c>
      <c r="B108" s="6" t="s">
        <v>1554</v>
      </c>
      <c r="C108" s="3"/>
      <c r="D108" s="135"/>
      <c r="E108" s="136"/>
      <c r="F108" s="137"/>
    </row>
    <row r="109" spans="1:6" ht="14.15" customHeight="1" x14ac:dyDescent="0.3">
      <c r="A109" s="5"/>
      <c r="B109" s="6"/>
      <c r="C109" s="3"/>
      <c r="D109" s="135"/>
      <c r="E109" s="136"/>
      <c r="F109" s="137"/>
    </row>
    <row r="110" spans="1:6" ht="14.15" customHeight="1" x14ac:dyDescent="0.3">
      <c r="A110" s="108" t="s">
        <v>2017</v>
      </c>
      <c r="B110" s="6" t="s">
        <v>1555</v>
      </c>
      <c r="C110" s="3" t="s">
        <v>1378</v>
      </c>
      <c r="D110" s="138">
        <v>10</v>
      </c>
      <c r="E110" s="139"/>
      <c r="F110" s="140" t="str">
        <f>IF(TRIM(D110)="rate only","ro",IF(ISBLANK(E110)," ",D110*E110))</f>
        <v xml:space="preserve"> </v>
      </c>
    </row>
    <row r="111" spans="1:6" ht="14.15" customHeight="1" x14ac:dyDescent="0.3">
      <c r="A111" s="5"/>
      <c r="B111" s="6"/>
      <c r="C111" s="3"/>
      <c r="D111" s="135"/>
      <c r="E111" s="136"/>
      <c r="F111" s="137"/>
    </row>
    <row r="112" spans="1:6" ht="14.15" customHeight="1" x14ac:dyDescent="0.3">
      <c r="A112" s="108" t="s">
        <v>2018</v>
      </c>
      <c r="B112" s="6" t="s">
        <v>1556</v>
      </c>
      <c r="C112" s="3" t="s">
        <v>1378</v>
      </c>
      <c r="D112" s="138">
        <v>10</v>
      </c>
      <c r="E112" s="139"/>
      <c r="F112" s="140" t="str">
        <f>IF(TRIM(D112)="rate only","ro",IF(ISBLANK(E112)," ",D112*E112))</f>
        <v xml:space="preserve"> </v>
      </c>
    </row>
    <row r="113" spans="1:6" ht="14.15" customHeight="1" x14ac:dyDescent="0.3">
      <c r="A113" s="5"/>
      <c r="B113" s="6"/>
      <c r="C113" s="3"/>
      <c r="D113" s="135"/>
      <c r="E113" s="136"/>
      <c r="F113" s="137"/>
    </row>
    <row r="114" spans="1:6" ht="14.15" customHeight="1" x14ac:dyDescent="0.3">
      <c r="A114" s="108" t="s">
        <v>2019</v>
      </c>
      <c r="B114" s="6" t="s">
        <v>1557</v>
      </c>
      <c r="C114" s="3" t="s">
        <v>1378</v>
      </c>
      <c r="D114" s="138">
        <v>10</v>
      </c>
      <c r="E114" s="139"/>
      <c r="F114" s="140" t="str">
        <f>IF(TRIM(D114)="rate only","ro",IF(ISBLANK(E114)," ",D114*E114))</f>
        <v xml:space="preserve"> </v>
      </c>
    </row>
    <row r="115" spans="1:6" ht="14.15" customHeight="1" x14ac:dyDescent="0.3">
      <c r="A115" s="5"/>
      <c r="B115" s="6"/>
      <c r="C115" s="3"/>
      <c r="D115" s="135"/>
      <c r="E115" s="136"/>
      <c r="F115" s="137"/>
    </row>
    <row r="116" spans="1:6" ht="14.15" customHeight="1" x14ac:dyDescent="0.3">
      <c r="A116" s="5"/>
      <c r="B116" s="6"/>
      <c r="C116" s="3"/>
      <c r="D116" s="135"/>
      <c r="E116" s="136"/>
      <c r="F116" s="137"/>
    </row>
    <row r="117" spans="1:6" ht="14.15" customHeight="1" x14ac:dyDescent="0.3">
      <c r="A117" s="13" t="s">
        <v>1558</v>
      </c>
      <c r="B117" s="14" t="s">
        <v>1559</v>
      </c>
      <c r="C117" s="3" t="s">
        <v>1543</v>
      </c>
      <c r="D117" s="138">
        <v>1</v>
      </c>
      <c r="E117" s="139">
        <v>100000</v>
      </c>
      <c r="F117" s="140"/>
    </row>
    <row r="118" spans="1:6" ht="14.15" customHeight="1" x14ac:dyDescent="0.3">
      <c r="A118" s="5"/>
      <c r="B118" s="6"/>
      <c r="C118" s="3"/>
      <c r="D118" s="135"/>
      <c r="E118" s="136"/>
      <c r="F118" s="137"/>
    </row>
    <row r="119" spans="1:6" ht="14.15" customHeight="1" x14ac:dyDescent="0.3">
      <c r="A119" s="5"/>
      <c r="B119" s="6"/>
      <c r="C119" s="3"/>
      <c r="D119" s="135"/>
      <c r="E119" s="136"/>
      <c r="F119" s="137"/>
    </row>
    <row r="120" spans="1:6" ht="14.15" customHeight="1" x14ac:dyDescent="0.3">
      <c r="A120" s="5"/>
      <c r="B120" s="6"/>
      <c r="C120" s="3"/>
      <c r="D120" s="135"/>
      <c r="E120" s="136"/>
      <c r="F120" s="137"/>
    </row>
    <row r="121" spans="1:6" ht="14.15" customHeight="1" x14ac:dyDescent="0.3">
      <c r="A121" s="5"/>
      <c r="B121" s="6"/>
      <c r="C121" s="3"/>
      <c r="D121" s="135"/>
      <c r="E121" s="136"/>
      <c r="F121" s="137"/>
    </row>
    <row r="122" spans="1:6" ht="14.15" customHeight="1" x14ac:dyDescent="0.3">
      <c r="A122" s="5"/>
      <c r="B122" s="6"/>
      <c r="C122" s="3"/>
      <c r="D122" s="135"/>
      <c r="E122" s="136"/>
      <c r="F122" s="137"/>
    </row>
    <row r="123" spans="1:6" ht="14.15" customHeight="1" x14ac:dyDescent="0.3">
      <c r="A123" s="5"/>
      <c r="B123" s="6"/>
      <c r="C123" s="3"/>
      <c r="D123" s="135"/>
      <c r="E123" s="136"/>
      <c r="F123" s="137"/>
    </row>
    <row r="124" spans="1:6" ht="14.15" customHeight="1" x14ac:dyDescent="0.3">
      <c r="A124" s="5"/>
      <c r="B124" s="6"/>
      <c r="C124" s="3"/>
      <c r="D124" s="135"/>
      <c r="E124" s="136"/>
      <c r="F124" s="137"/>
    </row>
    <row r="125" spans="1:6" ht="14.15" customHeight="1" x14ac:dyDescent="0.3">
      <c r="A125" s="5"/>
      <c r="B125" s="6"/>
      <c r="C125" s="3"/>
      <c r="D125" s="135"/>
      <c r="E125" s="136"/>
      <c r="F125" s="137"/>
    </row>
    <row r="126" spans="1:6" ht="14.15" customHeight="1" x14ac:dyDescent="0.3">
      <c r="A126" s="5"/>
      <c r="B126" s="6"/>
      <c r="C126" s="3"/>
      <c r="D126" s="135"/>
      <c r="E126" s="136"/>
      <c r="F126" s="137"/>
    </row>
    <row r="127" spans="1:6" ht="14.15" customHeight="1" x14ac:dyDescent="0.3">
      <c r="A127" s="5"/>
      <c r="B127" s="6"/>
      <c r="C127" s="3"/>
      <c r="D127" s="135"/>
      <c r="E127" s="136"/>
      <c r="F127" s="137"/>
    </row>
    <row r="128" spans="1:6" ht="14.15" customHeight="1" x14ac:dyDescent="0.3">
      <c r="A128" s="5"/>
      <c r="B128" s="6"/>
      <c r="C128" s="3"/>
      <c r="D128" s="135"/>
      <c r="E128" s="136"/>
      <c r="F128" s="137"/>
    </row>
    <row r="129" spans="1:6" ht="14.15" customHeight="1" x14ac:dyDescent="0.3">
      <c r="A129" s="5"/>
      <c r="B129" s="6"/>
      <c r="C129" s="3"/>
      <c r="D129" s="135"/>
      <c r="E129" s="136"/>
      <c r="F129" s="137"/>
    </row>
    <row r="130" spans="1:6" ht="14.15" customHeight="1" x14ac:dyDescent="0.3">
      <c r="A130" s="5"/>
      <c r="B130" s="6"/>
      <c r="C130" s="3"/>
      <c r="D130" s="135"/>
      <c r="E130" s="136"/>
      <c r="F130" s="137"/>
    </row>
    <row r="131" spans="1:6" ht="14.15" customHeight="1" x14ac:dyDescent="0.3">
      <c r="A131" s="5"/>
      <c r="B131" s="6"/>
      <c r="C131" s="3"/>
      <c r="D131" s="135"/>
      <c r="E131" s="136"/>
      <c r="F131" s="137"/>
    </row>
    <row r="132" spans="1:6" ht="14.15" customHeight="1" x14ac:dyDescent="0.3">
      <c r="A132" s="5"/>
      <c r="B132" s="6"/>
      <c r="C132" s="3"/>
      <c r="D132" s="135"/>
      <c r="E132" s="136"/>
      <c r="F132" s="137"/>
    </row>
    <row r="133" spans="1:6" ht="14.15" customHeight="1" x14ac:dyDescent="0.3">
      <c r="A133" s="5"/>
      <c r="B133" s="6"/>
      <c r="C133" s="3"/>
      <c r="D133" s="135"/>
      <c r="E133" s="136"/>
      <c r="F133" s="137"/>
    </row>
    <row r="134" spans="1:6" ht="14.15" customHeight="1" x14ac:dyDescent="0.3">
      <c r="A134" s="5"/>
      <c r="B134" s="6"/>
      <c r="C134" s="3"/>
      <c r="D134" s="135"/>
      <c r="E134" s="136"/>
      <c r="F134" s="137"/>
    </row>
    <row r="135" spans="1:6" ht="14.15" customHeight="1" x14ac:dyDescent="0.3">
      <c r="A135" s="5"/>
      <c r="B135" s="6"/>
      <c r="C135" s="3"/>
      <c r="D135" s="135"/>
      <c r="E135" s="136"/>
      <c r="F135" s="137"/>
    </row>
    <row r="136" spans="1:6" ht="14.15" customHeight="1" x14ac:dyDescent="0.3">
      <c r="A136" s="5"/>
      <c r="B136" s="6"/>
      <c r="C136" s="3"/>
      <c r="D136" s="135"/>
      <c r="E136" s="136"/>
      <c r="F136" s="137"/>
    </row>
    <row r="137" spans="1:6" ht="14.15" customHeight="1" x14ac:dyDescent="0.3">
      <c r="A137" s="5"/>
      <c r="B137" s="6"/>
      <c r="C137" s="3"/>
      <c r="D137" s="135"/>
      <c r="E137" s="136"/>
      <c r="F137" s="137"/>
    </row>
    <row r="138" spans="1:6" ht="14.15" customHeight="1" x14ac:dyDescent="0.3">
      <c r="A138" s="5"/>
      <c r="B138" s="6"/>
      <c r="C138" s="3"/>
      <c r="D138" s="135"/>
      <c r="E138" s="136"/>
      <c r="F138" s="137"/>
    </row>
    <row r="139" spans="1:6" ht="14.15" customHeight="1" x14ac:dyDescent="0.3">
      <c r="A139" s="5"/>
      <c r="B139" s="6"/>
      <c r="C139" s="3"/>
      <c r="D139" s="135"/>
      <c r="E139" s="136"/>
      <c r="F139" s="137"/>
    </row>
    <row r="140" spans="1:6" ht="14.15" customHeight="1" x14ac:dyDescent="0.3">
      <c r="A140" s="5"/>
      <c r="B140" s="6"/>
      <c r="C140" s="3"/>
      <c r="D140" s="135"/>
      <c r="E140" s="136"/>
      <c r="F140" s="137"/>
    </row>
    <row r="141" spans="1:6" ht="14.15" customHeight="1" x14ac:dyDescent="0.3">
      <c r="A141" s="5"/>
      <c r="B141" s="6"/>
      <c r="C141" s="3"/>
      <c r="D141" s="135"/>
      <c r="E141" s="136"/>
      <c r="F141" s="137"/>
    </row>
    <row r="142" spans="1:6" ht="14.15" customHeight="1" x14ac:dyDescent="0.3">
      <c r="A142" s="5"/>
      <c r="B142" s="6"/>
      <c r="C142" s="3"/>
      <c r="D142" s="135"/>
      <c r="E142" s="136"/>
      <c r="F142" s="137"/>
    </row>
    <row r="143" spans="1:6" ht="14.15" customHeight="1" x14ac:dyDescent="0.3">
      <c r="A143" s="5"/>
      <c r="B143" s="6"/>
      <c r="C143" s="3"/>
      <c r="D143" s="135"/>
      <c r="E143" s="136"/>
      <c r="F143" s="137"/>
    </row>
    <row r="144" spans="1:6" ht="14.15" customHeight="1" x14ac:dyDescent="0.3">
      <c r="A144" s="5"/>
      <c r="B144" s="6"/>
      <c r="C144" s="3"/>
      <c r="D144" s="135"/>
      <c r="E144" s="136"/>
      <c r="F144" s="137"/>
    </row>
    <row r="145" spans="1:6" ht="14.15" customHeight="1" x14ac:dyDescent="0.3">
      <c r="A145" s="5"/>
      <c r="B145" s="6"/>
      <c r="C145" s="3"/>
      <c r="D145" s="135"/>
      <c r="E145" s="136"/>
      <c r="F145" s="137"/>
    </row>
    <row r="146" spans="1:6" ht="14.15" customHeight="1" x14ac:dyDescent="0.3">
      <c r="A146" s="5"/>
      <c r="B146" s="6"/>
      <c r="C146" s="3"/>
      <c r="D146" s="135"/>
      <c r="E146" s="136"/>
      <c r="F146" s="137"/>
    </row>
    <row r="147" spans="1:6" ht="14.15" customHeight="1" x14ac:dyDescent="0.3">
      <c r="A147" s="5"/>
      <c r="B147" s="6"/>
      <c r="C147" s="3"/>
      <c r="D147" s="135"/>
      <c r="E147" s="136"/>
      <c r="F147" s="137"/>
    </row>
    <row r="148" spans="1:6" ht="14.15" customHeight="1" x14ac:dyDescent="0.3">
      <c r="A148" s="5"/>
      <c r="B148" s="6"/>
      <c r="C148" s="3"/>
      <c r="D148" s="135"/>
      <c r="E148" s="136"/>
      <c r="F148" s="137"/>
    </row>
    <row r="149" spans="1:6" ht="14.15" customHeight="1" x14ac:dyDescent="0.3">
      <c r="A149" s="5"/>
      <c r="B149" s="6"/>
      <c r="C149" s="3"/>
      <c r="D149" s="135"/>
      <c r="E149" s="136"/>
      <c r="F149" s="137"/>
    </row>
    <row r="150" spans="1:6" ht="14.15" customHeight="1" x14ac:dyDescent="0.3">
      <c r="A150" s="5"/>
      <c r="B150" s="6"/>
      <c r="C150" s="3"/>
      <c r="D150" s="135"/>
      <c r="E150" s="136"/>
      <c r="F150" s="137"/>
    </row>
    <row r="151" spans="1:6" ht="14.15" customHeight="1" thickBot="1" x14ac:dyDescent="0.35">
      <c r="A151" s="15"/>
      <c r="B151" s="16"/>
      <c r="C151" s="17"/>
      <c r="D151" s="141"/>
      <c r="E151" s="142"/>
      <c r="F151" s="143"/>
    </row>
    <row r="152" spans="1:6" ht="28.4" customHeight="1" thickBot="1" x14ac:dyDescent="0.35">
      <c r="A152" s="278" t="s">
        <v>1327</v>
      </c>
      <c r="B152" s="279"/>
      <c r="C152" s="279"/>
      <c r="D152" s="279"/>
      <c r="E152" s="280"/>
      <c r="F152" s="50">
        <f>SUM(F108:F120)</f>
        <v>0</v>
      </c>
    </row>
    <row r="153" spans="1:6" ht="14.15" customHeight="1" thickBot="1" x14ac:dyDescent="0.35">
      <c r="A153" s="23"/>
      <c r="C153" s="35"/>
      <c r="E153" s="148"/>
      <c r="F153" s="148"/>
    </row>
    <row r="154" spans="1:6" ht="28.4" customHeight="1" x14ac:dyDescent="0.3">
      <c r="A154" s="234" t="s">
        <v>1328</v>
      </c>
      <c r="B154" s="235"/>
      <c r="C154" s="235"/>
      <c r="D154" s="235"/>
      <c r="E154" s="236" t="s">
        <v>1329</v>
      </c>
      <c r="F154" s="237"/>
    </row>
    <row r="155" spans="1:6" ht="42" customHeight="1" thickBot="1" x14ac:dyDescent="0.35">
      <c r="A155" s="238"/>
      <c r="B155" s="239"/>
      <c r="C155" s="239"/>
      <c r="D155" s="239"/>
      <c r="E155" s="240"/>
      <c r="F155" s="241"/>
    </row>
    <row r="156" spans="1:6" ht="10.4" customHeight="1" x14ac:dyDescent="0.3"/>
    <row r="157" spans="1:6" ht="28.4" customHeight="1" x14ac:dyDescent="0.3"/>
    <row r="158" spans="1:6" ht="28.4" customHeight="1" x14ac:dyDescent="0.3"/>
    <row r="159" spans="1:6" ht="14.15" customHeight="1" x14ac:dyDescent="0.3"/>
    <row r="160" spans="1:6" ht="14.15" customHeight="1" x14ac:dyDescent="0.3"/>
    <row r="161" ht="14.15" customHeight="1" x14ac:dyDescent="0.3"/>
    <row r="162" ht="14.15" customHeight="1" x14ac:dyDescent="0.3"/>
    <row r="163" ht="14.15" customHeight="1" x14ac:dyDescent="0.3"/>
    <row r="164" ht="14.15" customHeight="1" x14ac:dyDescent="0.3"/>
    <row r="165" ht="14.15" customHeight="1" x14ac:dyDescent="0.3"/>
    <row r="166" ht="14.15" customHeight="1" x14ac:dyDescent="0.3"/>
    <row r="167" ht="14.15" customHeight="1" x14ac:dyDescent="0.3"/>
    <row r="168" ht="14.15" customHeight="1" x14ac:dyDescent="0.3"/>
    <row r="169" ht="14.15" customHeight="1" x14ac:dyDescent="0.3"/>
    <row r="170" ht="14.15" customHeight="1" x14ac:dyDescent="0.3"/>
    <row r="171" ht="14.15" customHeight="1" x14ac:dyDescent="0.3"/>
    <row r="172" ht="14.15" customHeight="1" x14ac:dyDescent="0.3"/>
    <row r="173" ht="14.15" customHeight="1" x14ac:dyDescent="0.3"/>
    <row r="174" ht="14.15" customHeight="1" x14ac:dyDescent="0.3"/>
    <row r="175" ht="14.15" customHeight="1" x14ac:dyDescent="0.3"/>
    <row r="176" ht="14.15" customHeight="1" x14ac:dyDescent="0.3"/>
    <row r="177" ht="14.15" customHeight="1" x14ac:dyDescent="0.3"/>
    <row r="178" ht="14.15" customHeight="1" x14ac:dyDescent="0.3"/>
    <row r="179" ht="14.15" customHeight="1" x14ac:dyDescent="0.3"/>
    <row r="180" ht="14.15" customHeight="1" x14ac:dyDescent="0.3"/>
    <row r="181" ht="14.15" customHeight="1" x14ac:dyDescent="0.3"/>
    <row r="182" ht="14.15" customHeight="1" x14ac:dyDescent="0.3"/>
    <row r="183" ht="14.15" customHeight="1" x14ac:dyDescent="0.3"/>
    <row r="184" ht="14.15" customHeight="1" x14ac:dyDescent="0.3"/>
    <row r="185" ht="14.15" customHeight="1" x14ac:dyDescent="0.3"/>
    <row r="186" ht="14.15" customHeight="1" x14ac:dyDescent="0.3"/>
    <row r="187" ht="14.15" customHeight="1" x14ac:dyDescent="0.3"/>
    <row r="188" ht="14.15" customHeight="1" x14ac:dyDescent="0.3"/>
    <row r="189" ht="14.15" customHeight="1" x14ac:dyDescent="0.3"/>
    <row r="190" ht="14.15" customHeight="1" x14ac:dyDescent="0.3"/>
    <row r="191" ht="14.15" customHeight="1" x14ac:dyDescent="0.3"/>
    <row r="192" ht="14.15" customHeight="1" x14ac:dyDescent="0.3"/>
    <row r="193" ht="14.15" customHeight="1" x14ac:dyDescent="0.3"/>
    <row r="194" ht="14.15" customHeight="1" x14ac:dyDescent="0.3"/>
    <row r="195" ht="14.15" customHeight="1" x14ac:dyDescent="0.3"/>
    <row r="196" ht="14.15" customHeight="1" x14ac:dyDescent="0.3"/>
    <row r="197" ht="14.15" customHeight="1" x14ac:dyDescent="0.3"/>
    <row r="198" ht="14.15" customHeight="1" x14ac:dyDescent="0.3"/>
    <row r="199" ht="14.15" customHeight="1" x14ac:dyDescent="0.3"/>
    <row r="200" ht="14.15" customHeight="1" x14ac:dyDescent="0.3"/>
    <row r="201" ht="14.15" customHeight="1" x14ac:dyDescent="0.3"/>
    <row r="202" ht="14.15" customHeight="1" x14ac:dyDescent="0.3"/>
    <row r="203" ht="14.15" customHeight="1" x14ac:dyDescent="0.3"/>
    <row r="204" ht="28.4" customHeight="1" x14ac:dyDescent="0.3"/>
    <row r="205" ht="14.15" customHeight="1" x14ac:dyDescent="0.3"/>
    <row r="206" ht="28.4" customHeight="1" x14ac:dyDescent="0.3"/>
    <row r="207" ht="42" customHeight="1" x14ac:dyDescent="0.3"/>
    <row r="208" ht="10.4" customHeight="1" x14ac:dyDescent="0.3"/>
    <row r="209" ht="28.4" customHeight="1" x14ac:dyDescent="0.3"/>
    <row r="210" ht="28.4" customHeight="1" x14ac:dyDescent="0.3"/>
    <row r="211" ht="14.15" customHeight="1" x14ac:dyDescent="0.3"/>
    <row r="212" ht="14.15" customHeight="1" x14ac:dyDescent="0.3"/>
    <row r="213" ht="14.15" customHeight="1" x14ac:dyDescent="0.3"/>
    <row r="214" ht="14.15" customHeight="1" x14ac:dyDescent="0.3"/>
    <row r="215" ht="14.15" customHeight="1" x14ac:dyDescent="0.3"/>
    <row r="216" ht="14.15" customHeight="1" x14ac:dyDescent="0.3"/>
    <row r="217" ht="14.15" customHeight="1" x14ac:dyDescent="0.3"/>
    <row r="218" ht="14.15" customHeight="1" x14ac:dyDescent="0.3"/>
    <row r="219" ht="14.15" customHeight="1" x14ac:dyDescent="0.3"/>
    <row r="220" ht="14.15" customHeight="1" x14ac:dyDescent="0.3"/>
    <row r="221" ht="14.15" customHeight="1" x14ac:dyDescent="0.3"/>
    <row r="222" ht="14.15" customHeight="1" x14ac:dyDescent="0.3"/>
    <row r="223" ht="14.15" customHeight="1" x14ac:dyDescent="0.3"/>
    <row r="224" ht="14.15" customHeight="1" x14ac:dyDescent="0.3"/>
    <row r="225" ht="14.15" customHeight="1" x14ac:dyDescent="0.3"/>
    <row r="226" ht="14.15" customHeight="1" x14ac:dyDescent="0.3"/>
    <row r="227" ht="14.15" customHeight="1" x14ac:dyDescent="0.3"/>
    <row r="228" ht="14.15" customHeight="1" x14ac:dyDescent="0.3"/>
    <row r="229" ht="14.15" customHeight="1" x14ac:dyDescent="0.3"/>
    <row r="230" ht="14.15" customHeight="1" x14ac:dyDescent="0.3"/>
    <row r="231" ht="14.15" customHeight="1" x14ac:dyDescent="0.3"/>
    <row r="232" ht="14.15" customHeight="1" x14ac:dyDescent="0.3"/>
    <row r="233" ht="14.15" customHeight="1" x14ac:dyDescent="0.3"/>
    <row r="234" ht="14.15" customHeight="1" x14ac:dyDescent="0.3"/>
    <row r="235" ht="14.15" customHeight="1" x14ac:dyDescent="0.3"/>
    <row r="236" ht="14.15" customHeight="1" x14ac:dyDescent="0.3"/>
    <row r="237" ht="14.15" customHeight="1" x14ac:dyDescent="0.3"/>
    <row r="238" ht="14.15" customHeight="1" x14ac:dyDescent="0.3"/>
    <row r="239" ht="14.15" customHeight="1" x14ac:dyDescent="0.3"/>
    <row r="240" ht="14.15" customHeight="1" x14ac:dyDescent="0.3"/>
    <row r="241" ht="14.15" customHeight="1" x14ac:dyDescent="0.3"/>
    <row r="242" ht="14.15" customHeight="1" x14ac:dyDescent="0.3"/>
    <row r="243" ht="14.15" customHeight="1" x14ac:dyDescent="0.3"/>
    <row r="244" ht="14.15" customHeight="1" x14ac:dyDescent="0.3"/>
    <row r="245" ht="14.15" customHeight="1" x14ac:dyDescent="0.3"/>
    <row r="246" ht="14.15" customHeight="1" x14ac:dyDescent="0.3"/>
    <row r="247" ht="14.15" customHeight="1" x14ac:dyDescent="0.3"/>
    <row r="248" ht="14.15" customHeight="1" x14ac:dyDescent="0.3"/>
    <row r="249" ht="14.15" customHeight="1" x14ac:dyDescent="0.3"/>
    <row r="250" ht="14.15" customHeight="1" x14ac:dyDescent="0.3"/>
    <row r="251" ht="14.15" customHeight="1" x14ac:dyDescent="0.3"/>
    <row r="252" ht="14.15" customHeight="1" x14ac:dyDescent="0.3"/>
    <row r="253" ht="14.15" customHeight="1" x14ac:dyDescent="0.3"/>
    <row r="254" ht="14.15" customHeight="1" x14ac:dyDescent="0.3"/>
    <row r="255" ht="14.15" customHeight="1" x14ac:dyDescent="0.3"/>
    <row r="256" ht="28.4" customHeight="1" x14ac:dyDescent="0.3"/>
    <row r="257" ht="14.15" customHeight="1" x14ac:dyDescent="0.3"/>
    <row r="258" ht="28.4" customHeight="1" x14ac:dyDescent="0.3"/>
    <row r="259" ht="42" customHeight="1" x14ac:dyDescent="0.3"/>
    <row r="260" ht="10.4" customHeight="1" x14ac:dyDescent="0.3"/>
    <row r="261" ht="28.4" customHeight="1" x14ac:dyDescent="0.3"/>
    <row r="262" ht="28.4" customHeight="1" x14ac:dyDescent="0.3"/>
    <row r="263" ht="14.15" customHeight="1" x14ac:dyDescent="0.3"/>
    <row r="264" ht="14.15" customHeight="1" x14ac:dyDescent="0.3"/>
    <row r="265" ht="14.15" customHeight="1" x14ac:dyDescent="0.3"/>
    <row r="266" ht="14.15" customHeight="1" x14ac:dyDescent="0.3"/>
    <row r="267" ht="14.15" customHeight="1" x14ac:dyDescent="0.3"/>
    <row r="268" ht="14.15" customHeight="1" x14ac:dyDescent="0.3"/>
    <row r="269" ht="14.15" customHeight="1" x14ac:dyDescent="0.3"/>
    <row r="270" ht="14.15" customHeight="1" x14ac:dyDescent="0.3"/>
    <row r="271" ht="14.15" customHeight="1" x14ac:dyDescent="0.3"/>
    <row r="272" ht="14.15" customHeight="1" x14ac:dyDescent="0.3"/>
    <row r="273" ht="14.15" customHeight="1" x14ac:dyDescent="0.3"/>
    <row r="274" ht="14.15" customHeight="1" x14ac:dyDescent="0.3"/>
    <row r="275" ht="14.15" customHeight="1" x14ac:dyDescent="0.3"/>
    <row r="276" ht="14.15" customHeight="1" x14ac:dyDescent="0.3"/>
    <row r="277" ht="14.15" customHeight="1" x14ac:dyDescent="0.3"/>
    <row r="278" ht="14.15" customHeight="1" x14ac:dyDescent="0.3"/>
    <row r="279" ht="14.15" customHeight="1" x14ac:dyDescent="0.3"/>
    <row r="280" ht="14.15" customHeight="1" x14ac:dyDescent="0.3"/>
    <row r="281" ht="14.15" customHeight="1" x14ac:dyDescent="0.3"/>
    <row r="282" ht="14.15" customHeight="1" x14ac:dyDescent="0.3"/>
    <row r="283" ht="14.15" customHeight="1" x14ac:dyDescent="0.3"/>
    <row r="284" ht="14.15" customHeight="1" x14ac:dyDescent="0.3"/>
    <row r="285" ht="14.15" customHeight="1" x14ac:dyDescent="0.3"/>
    <row r="286" ht="14.15" customHeight="1" x14ac:dyDescent="0.3"/>
    <row r="287" ht="14.15" customHeight="1" x14ac:dyDescent="0.3"/>
    <row r="288" ht="14.15" customHeight="1" x14ac:dyDescent="0.3"/>
    <row r="289" ht="14.15" customHeight="1" x14ac:dyDescent="0.3"/>
    <row r="290" ht="14.15" customHeight="1" x14ac:dyDescent="0.3"/>
    <row r="291" ht="14.15" customHeight="1" x14ac:dyDescent="0.3"/>
    <row r="292" ht="14.15" customHeight="1" x14ac:dyDescent="0.3"/>
    <row r="293" ht="14.15" customHeight="1" x14ac:dyDescent="0.3"/>
    <row r="294" ht="14.15" customHeight="1" x14ac:dyDescent="0.3"/>
    <row r="295" ht="14.15" customHeight="1" x14ac:dyDescent="0.3"/>
    <row r="296" ht="14.15" customHeight="1" x14ac:dyDescent="0.3"/>
    <row r="297" ht="14.15" customHeight="1" x14ac:dyDescent="0.3"/>
    <row r="298" ht="14.15" customHeight="1" x14ac:dyDescent="0.3"/>
    <row r="299" ht="14.15" customHeight="1" x14ac:dyDescent="0.3"/>
    <row r="300" ht="14.15" customHeight="1" x14ac:dyDescent="0.3"/>
    <row r="301" ht="14.15" customHeight="1" x14ac:dyDescent="0.3"/>
    <row r="302" ht="14.15" customHeight="1" x14ac:dyDescent="0.3"/>
    <row r="303" ht="14.15" customHeight="1" x14ac:dyDescent="0.3"/>
    <row r="304" ht="14.15" customHeight="1" x14ac:dyDescent="0.3"/>
    <row r="305" ht="14.15" customHeight="1" x14ac:dyDescent="0.3"/>
    <row r="306" ht="14.15" customHeight="1" x14ac:dyDescent="0.3"/>
    <row r="307" ht="14.15" customHeight="1" x14ac:dyDescent="0.3"/>
    <row r="308" ht="28.4" customHeight="1" x14ac:dyDescent="0.3"/>
    <row r="309" ht="14.15" customHeight="1" x14ac:dyDescent="0.3"/>
    <row r="310" ht="28.4" customHeight="1" x14ac:dyDescent="0.3"/>
    <row r="311" ht="42" customHeight="1" x14ac:dyDescent="0.3"/>
    <row r="312" ht="10.4" customHeight="1" x14ac:dyDescent="0.3"/>
    <row r="313" ht="28.4" customHeight="1" x14ac:dyDescent="0.3"/>
    <row r="314" ht="28.4" customHeight="1" x14ac:dyDescent="0.3"/>
    <row r="315" ht="14.15" customHeight="1" x14ac:dyDescent="0.3"/>
    <row r="316" ht="14.15" customHeight="1" x14ac:dyDescent="0.3"/>
    <row r="317" ht="14.15" customHeight="1" x14ac:dyDescent="0.3"/>
    <row r="318" ht="14.15" customHeight="1" x14ac:dyDescent="0.3"/>
    <row r="319" ht="14.15" customHeight="1" x14ac:dyDescent="0.3"/>
    <row r="320" ht="14.15" customHeight="1" x14ac:dyDescent="0.3"/>
    <row r="321" ht="14.15" customHeight="1" x14ac:dyDescent="0.3"/>
    <row r="322" ht="14.15" customHeight="1" x14ac:dyDescent="0.3"/>
    <row r="323" ht="14.15" customHeight="1" x14ac:dyDescent="0.3"/>
    <row r="324" ht="14.15" customHeight="1" x14ac:dyDescent="0.3"/>
    <row r="325" ht="14.15" customHeight="1" x14ac:dyDescent="0.3"/>
    <row r="326" ht="14.15" customHeight="1" x14ac:dyDescent="0.3"/>
    <row r="327" ht="14.15" customHeight="1" x14ac:dyDescent="0.3"/>
    <row r="328" ht="14.15" customHeight="1" x14ac:dyDescent="0.3"/>
    <row r="329" ht="14.15" customHeight="1" x14ac:dyDescent="0.3"/>
    <row r="330" ht="14.15" customHeight="1" x14ac:dyDescent="0.3"/>
    <row r="331" ht="14.15" customHeight="1" x14ac:dyDescent="0.3"/>
    <row r="332" ht="14.15" customHeight="1" x14ac:dyDescent="0.3"/>
    <row r="333" ht="14.15" customHeight="1" x14ac:dyDescent="0.3"/>
    <row r="334" ht="14.15" customHeight="1" x14ac:dyDescent="0.3"/>
    <row r="335" ht="14.15" customHeight="1" x14ac:dyDescent="0.3"/>
    <row r="336" ht="14.15" customHeight="1" x14ac:dyDescent="0.3"/>
    <row r="337" ht="14.15" customHeight="1" x14ac:dyDescent="0.3"/>
    <row r="338" ht="14.15" customHeight="1" x14ac:dyDescent="0.3"/>
    <row r="339" ht="14.15" customHeight="1" x14ac:dyDescent="0.3"/>
    <row r="340" ht="14.15" customHeight="1" x14ac:dyDescent="0.3"/>
    <row r="341" ht="14.15" customHeight="1" x14ac:dyDescent="0.3"/>
    <row r="342" ht="14.15" customHeight="1" x14ac:dyDescent="0.3"/>
    <row r="343" ht="14.15" customHeight="1" x14ac:dyDescent="0.3"/>
    <row r="344" ht="14.15" customHeight="1" x14ac:dyDescent="0.3"/>
    <row r="345" ht="14.15" customHeight="1" x14ac:dyDescent="0.3"/>
    <row r="346" ht="14.15" customHeight="1" x14ac:dyDescent="0.3"/>
    <row r="347" ht="14.15" customHeight="1" x14ac:dyDescent="0.3"/>
    <row r="348" ht="14.15" customHeight="1" x14ac:dyDescent="0.3"/>
    <row r="349" ht="14.15" customHeight="1" x14ac:dyDescent="0.3"/>
    <row r="350" ht="14.15" customHeight="1" x14ac:dyDescent="0.3"/>
    <row r="351" ht="14.15" customHeight="1" x14ac:dyDescent="0.3"/>
    <row r="352" ht="14.15" customHeight="1" x14ac:dyDescent="0.3"/>
    <row r="353" ht="14.15" customHeight="1" x14ac:dyDescent="0.3"/>
    <row r="354" ht="14.15" customHeight="1" x14ac:dyDescent="0.3"/>
    <row r="355" ht="14.15" customHeight="1" x14ac:dyDescent="0.3"/>
    <row r="356" ht="14.15" customHeight="1" x14ac:dyDescent="0.3"/>
    <row r="357" ht="14.15" customHeight="1" x14ac:dyDescent="0.3"/>
    <row r="358" ht="14.15" customHeight="1" x14ac:dyDescent="0.3"/>
    <row r="359" ht="14.15" customHeight="1" x14ac:dyDescent="0.3"/>
    <row r="360" ht="28.4" customHeight="1" x14ac:dyDescent="0.3"/>
    <row r="361" ht="14.15" customHeight="1" x14ac:dyDescent="0.3"/>
    <row r="362" ht="28.4" customHeight="1" x14ac:dyDescent="0.3"/>
    <row r="363" ht="42" customHeight="1" x14ac:dyDescent="0.3"/>
    <row r="364" ht="10.4" customHeight="1" x14ac:dyDescent="0.3"/>
    <row r="365" ht="28.4" customHeight="1" x14ac:dyDescent="0.3"/>
    <row r="366" ht="28.4" customHeight="1" x14ac:dyDescent="0.3"/>
    <row r="367" ht="14.15" customHeight="1" x14ac:dyDescent="0.3"/>
    <row r="368" ht="14.15" customHeight="1" x14ac:dyDescent="0.3"/>
    <row r="369" ht="14.15" customHeight="1" x14ac:dyDescent="0.3"/>
    <row r="370" ht="14.15" customHeight="1" x14ac:dyDescent="0.3"/>
    <row r="371" ht="14.15" customHeight="1" x14ac:dyDescent="0.3"/>
    <row r="372" ht="14.15" customHeight="1" x14ac:dyDescent="0.3"/>
    <row r="373" ht="14.15" customHeight="1" x14ac:dyDescent="0.3"/>
    <row r="374" ht="14.15" customHeight="1" x14ac:dyDescent="0.3"/>
    <row r="375" ht="14.15" customHeight="1" x14ac:dyDescent="0.3"/>
    <row r="376" ht="14.15" customHeight="1" x14ac:dyDescent="0.3"/>
    <row r="377" ht="14.15" customHeight="1" x14ac:dyDescent="0.3"/>
    <row r="378" ht="14.15" customHeight="1" x14ac:dyDescent="0.3"/>
    <row r="379" ht="14.15" customHeight="1" x14ac:dyDescent="0.3"/>
    <row r="380" ht="14.15" customHeight="1" x14ac:dyDescent="0.3"/>
    <row r="381" ht="14.15" customHeight="1" x14ac:dyDescent="0.3"/>
    <row r="382" ht="14.15" customHeight="1" x14ac:dyDescent="0.3"/>
    <row r="383" ht="14.15" customHeight="1" x14ac:dyDescent="0.3"/>
    <row r="384" ht="14.15" customHeight="1" x14ac:dyDescent="0.3"/>
    <row r="385" ht="14.15" customHeight="1" x14ac:dyDescent="0.3"/>
    <row r="386" ht="14.15" customHeight="1" x14ac:dyDescent="0.3"/>
    <row r="387" ht="14.15" customHeight="1" x14ac:dyDescent="0.3"/>
    <row r="388" ht="14.15" customHeight="1" x14ac:dyDescent="0.3"/>
    <row r="389" ht="14.15" customHeight="1" x14ac:dyDescent="0.3"/>
    <row r="390" ht="14.15" customHeight="1" x14ac:dyDescent="0.3"/>
    <row r="391" ht="14.15" customHeight="1" x14ac:dyDescent="0.3"/>
    <row r="392" ht="14.15" customHeight="1" x14ac:dyDescent="0.3"/>
    <row r="393" ht="14.15" customHeight="1" x14ac:dyDescent="0.3"/>
    <row r="394" ht="14.15" customHeight="1" x14ac:dyDescent="0.3"/>
    <row r="395" ht="14.15" customHeight="1" x14ac:dyDescent="0.3"/>
    <row r="396" ht="14.15" customHeight="1" x14ac:dyDescent="0.3"/>
    <row r="397" ht="14.15" customHeight="1" x14ac:dyDescent="0.3"/>
    <row r="398" ht="14.15" customHeight="1" x14ac:dyDescent="0.3"/>
    <row r="399" ht="14.15" customHeight="1" x14ac:dyDescent="0.3"/>
    <row r="400" ht="14.15" customHeight="1" x14ac:dyDescent="0.3"/>
    <row r="401" ht="14.15" customHeight="1" x14ac:dyDescent="0.3"/>
    <row r="402" ht="14.15" customHeight="1" x14ac:dyDescent="0.3"/>
    <row r="403" ht="14.15" customHeight="1" x14ac:dyDescent="0.3"/>
    <row r="404" ht="14.15" customHeight="1" x14ac:dyDescent="0.3"/>
    <row r="405" ht="14.15" customHeight="1" x14ac:dyDescent="0.3"/>
    <row r="406" ht="14.15" customHeight="1" x14ac:dyDescent="0.3"/>
    <row r="407" ht="14.15" customHeight="1" x14ac:dyDescent="0.3"/>
    <row r="408" ht="14.15" customHeight="1" x14ac:dyDescent="0.3"/>
    <row r="409" ht="14.15" customHeight="1" x14ac:dyDescent="0.3"/>
    <row r="410" ht="14.15" customHeight="1" x14ac:dyDescent="0.3"/>
    <row r="411" ht="14.15" customHeight="1" x14ac:dyDescent="0.3"/>
    <row r="412" ht="28.4" customHeight="1" x14ac:dyDescent="0.3"/>
    <row r="413" ht="14.15" customHeight="1" x14ac:dyDescent="0.3"/>
    <row r="414" ht="28.4" customHeight="1" x14ac:dyDescent="0.3"/>
    <row r="415" ht="42" customHeight="1" x14ac:dyDescent="0.3"/>
    <row r="416" ht="10.4" customHeight="1" x14ac:dyDescent="0.3"/>
    <row r="417" ht="28.4" customHeight="1" x14ac:dyDescent="0.3"/>
    <row r="418" ht="28.4" customHeight="1" x14ac:dyDescent="0.3"/>
    <row r="419" ht="14.15" customHeight="1" x14ac:dyDescent="0.3"/>
    <row r="420" ht="14.15" customHeight="1" x14ac:dyDescent="0.3"/>
    <row r="421" ht="14.15" customHeight="1" x14ac:dyDescent="0.3"/>
    <row r="422" ht="14.15" customHeight="1" x14ac:dyDescent="0.3"/>
    <row r="423" ht="14.15" customHeight="1" x14ac:dyDescent="0.3"/>
    <row r="424" ht="14.15" customHeight="1" x14ac:dyDescent="0.3"/>
    <row r="425" ht="14.15" customHeight="1" x14ac:dyDescent="0.3"/>
    <row r="426" ht="14.15" customHeight="1" x14ac:dyDescent="0.3"/>
    <row r="427" ht="14.15" customHeight="1" x14ac:dyDescent="0.3"/>
    <row r="428" ht="14.15" customHeight="1" x14ac:dyDescent="0.3"/>
    <row r="429" ht="14.15" customHeight="1" x14ac:dyDescent="0.3"/>
    <row r="430" ht="14.15" customHeight="1" x14ac:dyDescent="0.3"/>
    <row r="431" ht="14.15" customHeight="1" x14ac:dyDescent="0.3"/>
    <row r="432" ht="14.15" customHeight="1" x14ac:dyDescent="0.3"/>
    <row r="433" ht="14.15" customHeight="1" x14ac:dyDescent="0.3"/>
    <row r="434" ht="14.15" customHeight="1" x14ac:dyDescent="0.3"/>
    <row r="435" ht="14.15" customHeight="1" x14ac:dyDescent="0.3"/>
    <row r="436" ht="14.15" customHeight="1" x14ac:dyDescent="0.3"/>
    <row r="437" ht="14.15" customHeight="1" x14ac:dyDescent="0.3"/>
    <row r="438" ht="14.15" customHeight="1" x14ac:dyDescent="0.3"/>
    <row r="439" ht="14.15" customHeight="1" x14ac:dyDescent="0.3"/>
    <row r="440" ht="14.15" customHeight="1" x14ac:dyDescent="0.3"/>
    <row r="441" ht="14.15" customHeight="1" x14ac:dyDescent="0.3"/>
    <row r="442" ht="14.15" customHeight="1" x14ac:dyDescent="0.3"/>
    <row r="443" ht="14.15" customHeight="1" x14ac:dyDescent="0.3"/>
    <row r="444" ht="14.15" customHeight="1" x14ac:dyDescent="0.3"/>
    <row r="445" ht="14.15" customHeight="1" x14ac:dyDescent="0.3"/>
    <row r="446" ht="14.15" customHeight="1" x14ac:dyDescent="0.3"/>
    <row r="447" ht="14.15" customHeight="1" x14ac:dyDescent="0.3"/>
    <row r="448" ht="14.15" customHeight="1" x14ac:dyDescent="0.3"/>
    <row r="449" ht="14.15" customHeight="1" x14ac:dyDescent="0.3"/>
    <row r="450" ht="14.15" customHeight="1" x14ac:dyDescent="0.3"/>
    <row r="451" ht="14.15" customHeight="1" x14ac:dyDescent="0.3"/>
    <row r="452" ht="14.15" customHeight="1" x14ac:dyDescent="0.3"/>
    <row r="453" ht="14.15" customHeight="1" x14ac:dyDescent="0.3"/>
    <row r="454" ht="14.15" customHeight="1" x14ac:dyDescent="0.3"/>
    <row r="455" ht="14.15" customHeight="1" x14ac:dyDescent="0.3"/>
    <row r="456" ht="14.15" customHeight="1" x14ac:dyDescent="0.3"/>
    <row r="457" ht="14.15" customHeight="1" x14ac:dyDescent="0.3"/>
    <row r="458" ht="14.15" customHeight="1" x14ac:dyDescent="0.3"/>
    <row r="459" ht="14.15" customHeight="1" x14ac:dyDescent="0.3"/>
    <row r="460" ht="14.15" customHeight="1" x14ac:dyDescent="0.3"/>
    <row r="461" ht="14.15" customHeight="1" x14ac:dyDescent="0.3"/>
    <row r="462" ht="14.15" customHeight="1" x14ac:dyDescent="0.3"/>
    <row r="463" ht="14.15" customHeight="1" x14ac:dyDescent="0.3"/>
    <row r="464" ht="28.4" customHeight="1" x14ac:dyDescent="0.3"/>
    <row r="465" ht="14.15" customHeight="1" x14ac:dyDescent="0.3"/>
    <row r="466" ht="28.4" customHeight="1" x14ac:dyDescent="0.3"/>
    <row r="467" ht="42" customHeight="1" x14ac:dyDescent="0.3"/>
    <row r="468" ht="10.4" customHeight="1" x14ac:dyDescent="0.3"/>
    <row r="469" ht="28.4" customHeight="1" x14ac:dyDescent="0.3"/>
    <row r="470" ht="28.4" customHeight="1" x14ac:dyDescent="0.3"/>
    <row r="471" ht="14.15" customHeight="1" x14ac:dyDescent="0.3"/>
    <row r="472" ht="14.15" customHeight="1" x14ac:dyDescent="0.3"/>
    <row r="473" ht="14.15" customHeight="1" x14ac:dyDescent="0.3"/>
    <row r="474" ht="14.15" customHeight="1" x14ac:dyDescent="0.3"/>
    <row r="475" ht="14.15" customHeight="1" x14ac:dyDescent="0.3"/>
    <row r="476" ht="14.15" customHeight="1" x14ac:dyDescent="0.3"/>
    <row r="477" ht="14.15" customHeight="1" x14ac:dyDescent="0.3"/>
    <row r="478" ht="14.15" customHeight="1" x14ac:dyDescent="0.3"/>
    <row r="479" ht="14.15" customHeight="1" x14ac:dyDescent="0.3"/>
    <row r="480" ht="14.15" customHeight="1" x14ac:dyDescent="0.3"/>
    <row r="481" ht="14.15" customHeight="1" x14ac:dyDescent="0.3"/>
    <row r="482" ht="14.15" customHeight="1" x14ac:dyDescent="0.3"/>
    <row r="483" ht="14.15" customHeight="1" x14ac:dyDescent="0.3"/>
    <row r="484" ht="14.15" customHeight="1" x14ac:dyDescent="0.3"/>
    <row r="485" ht="14.15" customHeight="1" x14ac:dyDescent="0.3"/>
    <row r="486" ht="14.15" customHeight="1" x14ac:dyDescent="0.3"/>
    <row r="487" ht="14.15" customHeight="1" x14ac:dyDescent="0.3"/>
    <row r="488" ht="14.15" customHeight="1" x14ac:dyDescent="0.3"/>
    <row r="489" ht="14.15" customHeight="1" x14ac:dyDescent="0.3"/>
    <row r="490" ht="14.15" customHeight="1" x14ac:dyDescent="0.3"/>
    <row r="491" ht="14.15" customHeight="1" x14ac:dyDescent="0.3"/>
    <row r="492" ht="14.15" customHeight="1" x14ac:dyDescent="0.3"/>
    <row r="493" ht="14.15" customHeight="1" x14ac:dyDescent="0.3"/>
    <row r="494" ht="14.15" customHeight="1" x14ac:dyDescent="0.3"/>
    <row r="495" ht="14.15" customHeight="1" x14ac:dyDescent="0.3"/>
    <row r="496" ht="14.15" customHeight="1" x14ac:dyDescent="0.3"/>
    <row r="497" ht="14.15" customHeight="1" x14ac:dyDescent="0.3"/>
    <row r="498" ht="14.15" customHeight="1" x14ac:dyDescent="0.3"/>
    <row r="499" ht="14.15" customHeight="1" x14ac:dyDescent="0.3"/>
    <row r="500" ht="14.15" customHeight="1" x14ac:dyDescent="0.3"/>
    <row r="501" ht="14.15" customHeight="1" x14ac:dyDescent="0.3"/>
    <row r="502" ht="14.15" customHeight="1" x14ac:dyDescent="0.3"/>
    <row r="503" ht="14.15" customHeight="1" x14ac:dyDescent="0.3"/>
    <row r="504" ht="14.15" customHeight="1" x14ac:dyDescent="0.3"/>
    <row r="505" ht="14.15" customHeight="1" x14ac:dyDescent="0.3"/>
    <row r="506" ht="14.15" customHeight="1" x14ac:dyDescent="0.3"/>
    <row r="507" ht="14.15" customHeight="1" x14ac:dyDescent="0.3"/>
    <row r="508" ht="14.15" customHeight="1" x14ac:dyDescent="0.3"/>
    <row r="509" ht="14.15" customHeight="1" x14ac:dyDescent="0.3"/>
    <row r="510" ht="14.15" customHeight="1" x14ac:dyDescent="0.3"/>
    <row r="511" ht="14.15" customHeight="1" x14ac:dyDescent="0.3"/>
    <row r="512" ht="14.15" customHeight="1" x14ac:dyDescent="0.3"/>
    <row r="513" ht="14.15" customHeight="1" x14ac:dyDescent="0.3"/>
    <row r="514" ht="14.15" customHeight="1" x14ac:dyDescent="0.3"/>
    <row r="515" ht="14.15" customHeight="1" x14ac:dyDescent="0.3"/>
    <row r="516" ht="28.4" customHeight="1" x14ac:dyDescent="0.3"/>
    <row r="517" ht="14.15" customHeight="1" x14ac:dyDescent="0.3"/>
    <row r="518" ht="28.4" customHeight="1" x14ac:dyDescent="0.3"/>
    <row r="519" ht="42" customHeight="1" x14ac:dyDescent="0.3"/>
    <row r="520" ht="10.4" customHeight="1" x14ac:dyDescent="0.3"/>
  </sheetData>
  <mergeCells count="17">
    <mergeCell ref="A49:E49"/>
    <mergeCell ref="A51:D51"/>
    <mergeCell ref="E51:F51"/>
    <mergeCell ref="A52:D52"/>
    <mergeCell ref="E52:F52"/>
    <mergeCell ref="A104:D104"/>
    <mergeCell ref="E104:F104"/>
    <mergeCell ref="A55:E55"/>
    <mergeCell ref="A101:E101"/>
    <mergeCell ref="A103:D103"/>
    <mergeCell ref="E103:F103"/>
    <mergeCell ref="A106:E106"/>
    <mergeCell ref="A152:E152"/>
    <mergeCell ref="A154:D154"/>
    <mergeCell ref="E154:F154"/>
    <mergeCell ref="A155:D155"/>
    <mergeCell ref="E155:F155"/>
  </mergeCells>
  <phoneticPr fontId="1" type="noConversion"/>
  <conditionalFormatting sqref="D9 D11 D18 D20 D26 D32 D36 D41 D43 D45 D47 D57 D62 D64 D66 D71 D73 D76 D80 D85 D92 D110 D112 D114 D117">
    <cfRule type="cellIs" dxfId="210" priority="1" operator="greaterThan">
      <formula>0</formula>
    </cfRule>
  </conditionalFormatting>
  <conditionalFormatting sqref="E9 E11 E18 E20 E26 E32 E36 E41 E43 E45 E47 E57 E62 E64 E66 E71 E73 E76 E80 E85 E92 E110 E112 E114 E117">
    <cfRule type="cellIs" dxfId="209" priority="2" operator="greaterThan">
      <formula>0</formula>
    </cfRule>
  </conditionalFormatting>
  <conditionalFormatting sqref="F9 F11 F18 F20 F26 F32 F36 F41 F43 F45 F47 F57 F62 F64 F66 F71 F73 F76 F80 F85 F92 F110 F112 F114 F117">
    <cfRule type="cellIs" dxfId="208" priority="3" stopIfTrue="1" operator="equal">
      <formula>"ro"</formula>
    </cfRule>
    <cfRule type="cellIs" dxfId="207" priority="4" stopIfTrue="1" operator="equal">
      <formula>" "</formula>
    </cfRule>
  </conditionalFormatting>
  <printOptions horizontalCentered="1"/>
  <pageMargins left="0.78740157480314965" right="0.59055118110236227" top="0.98425196850393704" bottom="0.39370078740157483" header="0.39370078740157483" footer="0.19685039370078741"/>
  <pageSetup paperSize="9" scale="92" orientation="portrait" blackAndWhite="1" useFirstPageNumber="1" r:id="rId1"/>
  <headerFooter alignWithMargins="0">
    <oddHeader>&amp;L&amp;"-,Italic"&amp;8RTD01-2016/2017-TIDC32&amp;"-,Regular"
Part C2.2: Pricing Schedule&amp;R
&amp;"-,Regular"&amp;8Section 104: Page &amp;P of &amp;N</oddHeader>
  </headerFooter>
  <rowBreaks count="1" manualBreakCount="1">
    <brk id="52" max="5" man="1"/>
  </row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50"/>
  </sheetPr>
  <dimension ref="A1:F469"/>
  <sheetViews>
    <sheetView showZeros="0" view="pageBreakPreview" topLeftCell="A160" zoomScale="160" zoomScaleNormal="100" zoomScaleSheetLayoutView="160" workbookViewId="0">
      <selection sqref="A1:XFD159"/>
    </sheetView>
  </sheetViews>
  <sheetFormatPr defaultColWidth="9.1796875" defaultRowHeight="12" customHeight="1" x14ac:dyDescent="0.3"/>
  <cols>
    <col min="1" max="1" width="12.54296875" style="2" customWidth="1"/>
    <col min="2" max="2" width="28.54296875" style="2" customWidth="1"/>
    <col min="3" max="3" width="10.54296875" style="2" customWidth="1"/>
    <col min="4" max="4" width="12.54296875" style="24" customWidth="1"/>
    <col min="5" max="5" width="13.54296875" style="2" customWidth="1"/>
    <col min="6" max="6" width="15.54296875" style="2" customWidth="1"/>
    <col min="7" max="16384" width="9.1796875" style="2"/>
  </cols>
  <sheetData>
    <row r="1" spans="1:6" ht="28.4" hidden="1" customHeight="1" thickBot="1" x14ac:dyDescent="0.35">
      <c r="A1" s="46" t="s">
        <v>1321</v>
      </c>
      <c r="B1" s="47" t="s">
        <v>1322</v>
      </c>
      <c r="C1" s="47" t="s">
        <v>1323</v>
      </c>
      <c r="D1" s="48" t="s">
        <v>1324</v>
      </c>
      <c r="E1" s="49" t="s">
        <v>1325</v>
      </c>
      <c r="F1" s="50" t="s">
        <v>1326</v>
      </c>
    </row>
    <row r="2" spans="1:6" ht="14.15" hidden="1" customHeight="1" x14ac:dyDescent="0.3">
      <c r="A2" s="8"/>
      <c r="B2" s="9"/>
      <c r="C2" s="10"/>
      <c r="D2" s="87"/>
      <c r="E2" s="11"/>
      <c r="F2" s="12"/>
    </row>
    <row r="3" spans="1:6" ht="14.15" hidden="1" customHeight="1" x14ac:dyDescent="0.3">
      <c r="A3" s="13" t="s">
        <v>1364</v>
      </c>
      <c r="B3" s="14" t="s">
        <v>1347</v>
      </c>
      <c r="C3" s="3"/>
      <c r="D3" s="86"/>
      <c r="E3" s="4"/>
      <c r="F3" s="1"/>
    </row>
    <row r="4" spans="1:6" ht="14.15" hidden="1" customHeight="1" x14ac:dyDescent="0.3">
      <c r="A4" s="5"/>
      <c r="B4" s="6"/>
      <c r="C4" s="3"/>
      <c r="D4" s="86"/>
      <c r="E4" s="4"/>
      <c r="F4" s="1"/>
    </row>
    <row r="5" spans="1:6" ht="14.15" hidden="1" customHeight="1" x14ac:dyDescent="0.3">
      <c r="A5" s="13" t="s">
        <v>1031</v>
      </c>
      <c r="B5" s="14" t="s">
        <v>1362</v>
      </c>
      <c r="C5" s="3"/>
      <c r="D5" s="86"/>
      <c r="E5" s="4"/>
      <c r="F5" s="1"/>
    </row>
    <row r="6" spans="1:6" ht="14.15" hidden="1" customHeight="1" x14ac:dyDescent="0.3">
      <c r="A6" s="5"/>
      <c r="B6" s="7"/>
      <c r="C6" s="3"/>
      <c r="D6" s="86"/>
      <c r="E6" s="4"/>
      <c r="F6" s="1"/>
    </row>
    <row r="7" spans="1:6" ht="14.15" hidden="1" customHeight="1" x14ac:dyDescent="0.3">
      <c r="A7" s="13" t="s">
        <v>1032</v>
      </c>
      <c r="B7" s="14" t="s">
        <v>1033</v>
      </c>
      <c r="C7" s="3"/>
      <c r="D7" s="86"/>
      <c r="E7" s="4"/>
      <c r="F7" s="1"/>
    </row>
    <row r="8" spans="1:6" ht="14.15" hidden="1" customHeight="1" x14ac:dyDescent="0.3">
      <c r="A8" s="5"/>
      <c r="B8" s="14" t="s">
        <v>1034</v>
      </c>
      <c r="C8" s="3"/>
      <c r="D8" s="86"/>
      <c r="E8" s="4"/>
      <c r="F8" s="1"/>
    </row>
    <row r="9" spans="1:6" ht="14.15" hidden="1" customHeight="1" x14ac:dyDescent="0.3">
      <c r="A9" s="5"/>
      <c r="B9" s="6"/>
      <c r="C9" s="3"/>
      <c r="D9" s="86"/>
      <c r="E9" s="4"/>
      <c r="F9" s="1"/>
    </row>
    <row r="10" spans="1:6" ht="14.15" hidden="1" customHeight="1" x14ac:dyDescent="0.3">
      <c r="A10" s="108" t="s">
        <v>2093</v>
      </c>
      <c r="B10" s="6" t="s">
        <v>2021</v>
      </c>
      <c r="C10" s="3"/>
      <c r="D10" s="86"/>
      <c r="E10" s="4"/>
      <c r="F10" s="1"/>
    </row>
    <row r="11" spans="1:6" ht="14.15" hidden="1" customHeight="1" x14ac:dyDescent="0.3">
      <c r="A11" s="5"/>
      <c r="B11" s="6" t="s">
        <v>2020</v>
      </c>
      <c r="C11" s="3"/>
      <c r="D11" s="86"/>
      <c r="E11" s="4"/>
      <c r="F11" s="1"/>
    </row>
    <row r="12" spans="1:6" ht="14.15" hidden="1" customHeight="1" x14ac:dyDescent="0.3">
      <c r="A12" s="5"/>
      <c r="B12" s="6" t="s">
        <v>349</v>
      </c>
      <c r="C12" s="3"/>
      <c r="D12" s="86"/>
      <c r="E12" s="4"/>
      <c r="F12" s="1"/>
    </row>
    <row r="13" spans="1:6" ht="14.15" hidden="1" customHeight="1" x14ac:dyDescent="0.3">
      <c r="A13" s="5"/>
      <c r="B13" s="6" t="s">
        <v>346</v>
      </c>
      <c r="C13" s="3" t="s">
        <v>1394</v>
      </c>
      <c r="D13" s="138" t="s">
        <v>2083</v>
      </c>
      <c r="E13" s="90"/>
      <c r="F13" s="89" t="str">
        <f>IF(TRIM(D13)="rate only","ro",IF(OR(ISBLANK(D13),ISBLANK(E13))," ",D13*E13))</f>
        <v>ro</v>
      </c>
    </row>
    <row r="14" spans="1:6" ht="14.15" hidden="1" customHeight="1" x14ac:dyDescent="0.3">
      <c r="A14" s="5"/>
      <c r="B14" s="6"/>
      <c r="C14" s="3"/>
      <c r="D14" s="86"/>
      <c r="E14" s="4"/>
      <c r="F14" s="1"/>
    </row>
    <row r="15" spans="1:6" ht="14.15" hidden="1" customHeight="1" x14ac:dyDescent="0.3">
      <c r="A15" s="5" t="s">
        <v>347</v>
      </c>
      <c r="B15" s="6" t="s">
        <v>348</v>
      </c>
      <c r="C15" s="3"/>
      <c r="D15" s="86"/>
      <c r="E15" s="4"/>
      <c r="F15" s="1"/>
    </row>
    <row r="16" spans="1:6" ht="14.15" hidden="1" customHeight="1" x14ac:dyDescent="0.3">
      <c r="A16" s="5"/>
      <c r="B16" s="6"/>
      <c r="C16" s="3"/>
      <c r="D16" s="86"/>
      <c r="E16" s="4"/>
      <c r="F16" s="1"/>
    </row>
    <row r="17" spans="1:6" ht="14.15" hidden="1" customHeight="1" x14ac:dyDescent="0.3">
      <c r="A17" s="108" t="s">
        <v>2094</v>
      </c>
      <c r="B17" s="6" t="s">
        <v>2022</v>
      </c>
      <c r="C17" s="3"/>
      <c r="D17" s="86"/>
      <c r="E17" s="4"/>
      <c r="F17" s="1"/>
    </row>
    <row r="18" spans="1:6" ht="14.15" hidden="1" customHeight="1" x14ac:dyDescent="0.3">
      <c r="A18" s="5"/>
      <c r="B18" s="6" t="s">
        <v>356</v>
      </c>
      <c r="C18" s="3" t="s">
        <v>1394</v>
      </c>
      <c r="D18" s="138" t="s">
        <v>2083</v>
      </c>
      <c r="E18" s="90"/>
      <c r="F18" s="89" t="str">
        <f>IF(TRIM(D18)="rate only","ro",IF(ISBLANK(E18)," ",D18*E18))</f>
        <v>ro</v>
      </c>
    </row>
    <row r="19" spans="1:6" ht="14.15" hidden="1" customHeight="1" x14ac:dyDescent="0.3">
      <c r="A19" s="5"/>
      <c r="B19" s="6"/>
      <c r="C19" s="3"/>
      <c r="D19" s="86"/>
      <c r="E19" s="4"/>
      <c r="F19" s="1"/>
    </row>
    <row r="20" spans="1:6" ht="14.15" hidden="1" customHeight="1" x14ac:dyDescent="0.3">
      <c r="A20" s="108" t="s">
        <v>2095</v>
      </c>
      <c r="B20" s="6" t="s">
        <v>350</v>
      </c>
      <c r="C20" s="3"/>
      <c r="D20" s="86"/>
      <c r="E20" s="4"/>
      <c r="F20" s="1"/>
    </row>
    <row r="21" spans="1:6" ht="14.15" hidden="1" customHeight="1" x14ac:dyDescent="0.3">
      <c r="A21" s="5"/>
      <c r="B21" s="6" t="s">
        <v>356</v>
      </c>
      <c r="C21" s="3" t="s">
        <v>1394</v>
      </c>
      <c r="D21" s="138" t="s">
        <v>2083</v>
      </c>
      <c r="E21" s="90"/>
      <c r="F21" s="89" t="str">
        <f>IF(TRIM(D21)="rate only","ro",IF(ISBLANK(E21)," ",D21*E21))</f>
        <v>ro</v>
      </c>
    </row>
    <row r="22" spans="1:6" ht="14.15" hidden="1" customHeight="1" x14ac:dyDescent="0.3">
      <c r="A22" s="5"/>
      <c r="B22" s="6"/>
      <c r="C22" s="3"/>
      <c r="D22" s="86"/>
      <c r="E22" s="4"/>
      <c r="F22" s="1"/>
    </row>
    <row r="23" spans="1:6" ht="14.15" hidden="1" customHeight="1" x14ac:dyDescent="0.3">
      <c r="A23" s="5"/>
      <c r="B23" s="6"/>
      <c r="C23" s="3"/>
      <c r="D23" s="86"/>
      <c r="E23" s="4"/>
      <c r="F23" s="1"/>
    </row>
    <row r="24" spans="1:6" ht="14.15" hidden="1" customHeight="1" x14ac:dyDescent="0.3">
      <c r="A24" s="5" t="s">
        <v>351</v>
      </c>
      <c r="B24" s="6" t="s">
        <v>352</v>
      </c>
      <c r="C24" s="3"/>
      <c r="D24" s="86"/>
      <c r="E24" s="4"/>
      <c r="F24" s="1"/>
    </row>
    <row r="25" spans="1:6" ht="14.15" hidden="1" customHeight="1" x14ac:dyDescent="0.3">
      <c r="A25" s="5"/>
      <c r="B25" s="6"/>
      <c r="C25" s="3"/>
      <c r="D25" s="86"/>
      <c r="E25" s="4"/>
      <c r="F25" s="1"/>
    </row>
    <row r="26" spans="1:6" ht="14.15" hidden="1" customHeight="1" x14ac:dyDescent="0.3">
      <c r="A26" s="5" t="s">
        <v>353</v>
      </c>
      <c r="B26" s="6" t="s">
        <v>358</v>
      </c>
      <c r="C26" s="3"/>
      <c r="D26" s="86"/>
      <c r="E26" s="4"/>
      <c r="F26" s="1"/>
    </row>
    <row r="27" spans="1:6" ht="14.15" hidden="1" customHeight="1" x14ac:dyDescent="0.3">
      <c r="A27" s="5"/>
      <c r="B27" s="6"/>
      <c r="C27" s="3"/>
      <c r="D27" s="86"/>
      <c r="E27" s="4"/>
      <c r="F27" s="1"/>
    </row>
    <row r="28" spans="1:6" ht="14.15" hidden="1" customHeight="1" x14ac:dyDescent="0.3">
      <c r="A28" s="108" t="s">
        <v>2096</v>
      </c>
      <c r="B28" s="6" t="s">
        <v>362</v>
      </c>
      <c r="C28" s="3" t="s">
        <v>1394</v>
      </c>
      <c r="D28" s="138" t="s">
        <v>2083</v>
      </c>
      <c r="E28" s="90"/>
      <c r="F28" s="89" t="str">
        <f>IF(TRIM(D28)="rate only","ro",IF(ISBLANK(E28)," ",D28*E28))</f>
        <v>ro</v>
      </c>
    </row>
    <row r="29" spans="1:6" ht="14.15" hidden="1" customHeight="1" x14ac:dyDescent="0.3">
      <c r="A29" s="5"/>
      <c r="B29" s="6"/>
      <c r="C29" s="3"/>
      <c r="D29" s="86"/>
      <c r="E29" s="4"/>
      <c r="F29" s="1"/>
    </row>
    <row r="30" spans="1:6" ht="14.15" hidden="1" customHeight="1" x14ac:dyDescent="0.3">
      <c r="A30" s="108" t="s">
        <v>2097</v>
      </c>
      <c r="B30" s="6" t="s">
        <v>354</v>
      </c>
      <c r="C30" s="3" t="s">
        <v>1394</v>
      </c>
      <c r="D30" s="138" t="s">
        <v>2083</v>
      </c>
      <c r="E30" s="90"/>
      <c r="F30" s="89" t="str">
        <f>IF(TRIM(D30)="rate only","ro",IF(ISBLANK(E30)," ",D30*E30))</f>
        <v>ro</v>
      </c>
    </row>
    <row r="31" spans="1:6" ht="14.15" hidden="1" customHeight="1" x14ac:dyDescent="0.3">
      <c r="A31" s="5"/>
      <c r="B31" s="6"/>
      <c r="C31" s="3"/>
      <c r="D31" s="86"/>
      <c r="E31" s="4"/>
      <c r="F31" s="1"/>
    </row>
    <row r="32" spans="1:6" ht="14.15" hidden="1" customHeight="1" x14ac:dyDescent="0.3">
      <c r="A32" s="108" t="s">
        <v>2098</v>
      </c>
      <c r="B32" s="6" t="s">
        <v>363</v>
      </c>
      <c r="C32" s="3" t="s">
        <v>1394</v>
      </c>
      <c r="D32" s="138" t="s">
        <v>2083</v>
      </c>
      <c r="E32" s="90"/>
      <c r="F32" s="89" t="str">
        <f>IF(TRIM(D32)="rate only","ro",IF(ISBLANK(E32)," ",D32*E32))</f>
        <v>ro</v>
      </c>
    </row>
    <row r="33" spans="1:6" ht="14.15" hidden="1" customHeight="1" x14ac:dyDescent="0.3">
      <c r="A33" s="5"/>
      <c r="B33" s="6"/>
      <c r="C33" s="3"/>
      <c r="D33" s="86"/>
      <c r="E33" s="4"/>
      <c r="F33" s="1"/>
    </row>
    <row r="34" spans="1:6" ht="14.15" hidden="1" customHeight="1" x14ac:dyDescent="0.3">
      <c r="A34" s="108" t="s">
        <v>2099</v>
      </c>
      <c r="B34" s="6" t="s">
        <v>364</v>
      </c>
      <c r="C34" s="3" t="s">
        <v>1394</v>
      </c>
      <c r="D34" s="138" t="s">
        <v>2083</v>
      </c>
      <c r="E34" s="90"/>
      <c r="F34" s="89" t="str">
        <f>IF(TRIM(D34)="rate only","ro",IF(ISBLANK(E34)," ",D34*E34))</f>
        <v>ro</v>
      </c>
    </row>
    <row r="35" spans="1:6" ht="14.15" hidden="1" customHeight="1" x14ac:dyDescent="0.3">
      <c r="A35" s="5"/>
      <c r="B35" s="6"/>
      <c r="C35" s="3"/>
      <c r="D35" s="86"/>
      <c r="E35" s="4"/>
      <c r="F35" s="1"/>
    </row>
    <row r="36" spans="1:6" ht="14.15" hidden="1" customHeight="1" x14ac:dyDescent="0.3">
      <c r="A36" s="108" t="s">
        <v>2100</v>
      </c>
      <c r="B36" s="6" t="s">
        <v>355</v>
      </c>
      <c r="C36" s="3" t="s">
        <v>1394</v>
      </c>
      <c r="D36" s="138" t="s">
        <v>2083</v>
      </c>
      <c r="E36" s="90"/>
      <c r="F36" s="89" t="str">
        <f>IF(TRIM(D36)="rate only","ro",IF(ISBLANK(E36)," ",D36*E36))</f>
        <v>ro</v>
      </c>
    </row>
    <row r="37" spans="1:6" ht="14.15" hidden="1" customHeight="1" x14ac:dyDescent="0.3">
      <c r="A37" s="5"/>
      <c r="B37" s="6"/>
      <c r="C37" s="3"/>
      <c r="D37" s="86"/>
      <c r="E37" s="4"/>
      <c r="F37" s="1"/>
    </row>
    <row r="38" spans="1:6" ht="14.15" hidden="1" customHeight="1" x14ac:dyDescent="0.3">
      <c r="A38" s="108" t="s">
        <v>2101</v>
      </c>
      <c r="B38" s="6" t="s">
        <v>365</v>
      </c>
      <c r="C38" s="3" t="s">
        <v>1394</v>
      </c>
      <c r="D38" s="138" t="s">
        <v>2083</v>
      </c>
      <c r="E38" s="90"/>
      <c r="F38" s="89" t="str">
        <f>IF(TRIM(D38)="rate only","ro",IF(ISBLANK(E38)," ",D38*E38))</f>
        <v>ro</v>
      </c>
    </row>
    <row r="39" spans="1:6" ht="14.15" hidden="1" customHeight="1" x14ac:dyDescent="0.3">
      <c r="A39" s="5"/>
      <c r="B39" s="6"/>
      <c r="C39" s="3"/>
      <c r="D39" s="86"/>
      <c r="E39" s="4"/>
      <c r="F39" s="1"/>
    </row>
    <row r="40" spans="1:6" ht="14.15" hidden="1" customHeight="1" x14ac:dyDescent="0.3">
      <c r="A40" s="5"/>
      <c r="B40" s="6"/>
      <c r="C40" s="3"/>
      <c r="D40" s="86"/>
      <c r="E40" s="4"/>
      <c r="F40" s="1"/>
    </row>
    <row r="41" spans="1:6" ht="14.15" hidden="1" customHeight="1" x14ac:dyDescent="0.3">
      <c r="A41" s="5" t="s">
        <v>359</v>
      </c>
      <c r="B41" s="6" t="s">
        <v>357</v>
      </c>
      <c r="C41" s="3"/>
      <c r="D41" s="86"/>
      <c r="E41" s="4"/>
      <c r="F41" s="1"/>
    </row>
    <row r="42" spans="1:6" ht="14.15" hidden="1" customHeight="1" x14ac:dyDescent="0.3">
      <c r="A42" s="5"/>
      <c r="B42" s="6"/>
      <c r="C42" s="3"/>
      <c r="D42" s="86"/>
      <c r="E42" s="4"/>
      <c r="F42" s="1"/>
    </row>
    <row r="43" spans="1:6" ht="14.15" hidden="1" customHeight="1" x14ac:dyDescent="0.3">
      <c r="A43" s="108" t="s">
        <v>2102</v>
      </c>
      <c r="B43" s="6" t="s">
        <v>362</v>
      </c>
      <c r="C43" s="3" t="s">
        <v>1394</v>
      </c>
      <c r="D43" s="138" t="s">
        <v>2083</v>
      </c>
      <c r="E43" s="90"/>
      <c r="F43" s="89" t="str">
        <f>IF(TRIM(D43)="rate only","ro",IF(ISBLANK(E43)," ",D43*E43))</f>
        <v>ro</v>
      </c>
    </row>
    <row r="44" spans="1:6" ht="14.15" hidden="1" customHeight="1" x14ac:dyDescent="0.3">
      <c r="A44" s="5"/>
      <c r="B44" s="6"/>
      <c r="C44" s="3"/>
      <c r="D44" s="86"/>
      <c r="E44" s="4"/>
      <c r="F44" s="1"/>
    </row>
    <row r="45" spans="1:6" ht="14.15" hidden="1" customHeight="1" x14ac:dyDescent="0.3">
      <c r="A45" s="108" t="s">
        <v>2103</v>
      </c>
      <c r="B45" s="6" t="s">
        <v>354</v>
      </c>
      <c r="C45" s="3" t="s">
        <v>1394</v>
      </c>
      <c r="D45" s="138" t="s">
        <v>2083</v>
      </c>
      <c r="E45" s="90"/>
      <c r="F45" s="89" t="str">
        <f>IF(TRIM(D45)="rate only","ro",IF(ISBLANK(E45)," ",D45*E45))</f>
        <v>ro</v>
      </c>
    </row>
    <row r="46" spans="1:6" ht="14.15" hidden="1" customHeight="1" x14ac:dyDescent="0.3">
      <c r="A46" s="5"/>
      <c r="B46" s="6"/>
      <c r="C46" s="3"/>
      <c r="D46" s="86"/>
      <c r="E46" s="4"/>
      <c r="F46" s="1"/>
    </row>
    <row r="47" spans="1:6" ht="14.15" hidden="1" customHeight="1" x14ac:dyDescent="0.3">
      <c r="A47" s="108" t="s">
        <v>2104</v>
      </c>
      <c r="B47" s="6" t="s">
        <v>363</v>
      </c>
      <c r="C47" s="3" t="s">
        <v>1394</v>
      </c>
      <c r="D47" s="138" t="s">
        <v>2083</v>
      </c>
      <c r="E47" s="90"/>
      <c r="F47" s="89" t="str">
        <f>IF(TRIM(D47)="rate only","ro",IF(ISBLANK(E47)," ",D47*E47))</f>
        <v>ro</v>
      </c>
    </row>
    <row r="48" spans="1:6" ht="14.15" hidden="1" customHeight="1" thickBot="1" x14ac:dyDescent="0.35">
      <c r="A48" s="15"/>
      <c r="B48" s="16"/>
      <c r="C48" s="17"/>
      <c r="D48" s="88"/>
      <c r="E48" s="18"/>
      <c r="F48" s="19"/>
    </row>
    <row r="49" spans="1:6" ht="28.4" hidden="1" customHeight="1" thickBot="1" x14ac:dyDescent="0.35">
      <c r="A49" s="278" t="s">
        <v>1330</v>
      </c>
      <c r="B49" s="279"/>
      <c r="C49" s="279"/>
      <c r="D49" s="279"/>
      <c r="E49" s="280"/>
      <c r="F49" s="51">
        <f>SUM(F2:F48)</f>
        <v>0</v>
      </c>
    </row>
    <row r="50" spans="1:6" ht="14.15" hidden="1" customHeight="1" thickBot="1" x14ac:dyDescent="0.35">
      <c r="A50" s="20"/>
      <c r="B50" s="20"/>
      <c r="C50" s="20"/>
      <c r="D50" s="21"/>
      <c r="E50" s="20"/>
      <c r="F50" s="22"/>
    </row>
    <row r="51" spans="1:6" ht="28.4" hidden="1" customHeight="1" x14ac:dyDescent="0.3">
      <c r="A51" s="234" t="s">
        <v>1328</v>
      </c>
      <c r="B51" s="235"/>
      <c r="C51" s="235"/>
      <c r="D51" s="235"/>
      <c r="E51" s="281" t="s">
        <v>1329</v>
      </c>
      <c r="F51" s="282"/>
    </row>
    <row r="52" spans="1:6" ht="42" hidden="1" customHeight="1" thickBot="1" x14ac:dyDescent="0.35">
      <c r="A52" s="238"/>
      <c r="B52" s="239"/>
      <c r="C52" s="239"/>
      <c r="D52" s="239"/>
      <c r="E52" s="283"/>
      <c r="F52" s="284"/>
    </row>
    <row r="53" spans="1:6" ht="10.4" hidden="1" customHeight="1" thickBot="1" x14ac:dyDescent="0.35">
      <c r="A53" s="23"/>
      <c r="E53" s="25"/>
    </row>
    <row r="54" spans="1:6" ht="28.4" hidden="1" customHeight="1" thickBot="1" x14ac:dyDescent="0.35">
      <c r="A54" s="46" t="s">
        <v>1321</v>
      </c>
      <c r="B54" s="47" t="s">
        <v>1322</v>
      </c>
      <c r="C54" s="47" t="s">
        <v>1323</v>
      </c>
      <c r="D54" s="48" t="s">
        <v>1324</v>
      </c>
      <c r="E54" s="49" t="s">
        <v>1325</v>
      </c>
      <c r="F54" s="50" t="s">
        <v>1326</v>
      </c>
    </row>
    <row r="55" spans="1:6" ht="28.4" hidden="1" customHeight="1" x14ac:dyDescent="0.3">
      <c r="A55" s="275" t="s">
        <v>1331</v>
      </c>
      <c r="B55" s="276"/>
      <c r="C55" s="276"/>
      <c r="D55" s="276"/>
      <c r="E55" s="277"/>
      <c r="F55" s="52">
        <f>F49</f>
        <v>0</v>
      </c>
    </row>
    <row r="56" spans="1:6" ht="14.15" hidden="1" customHeight="1" x14ac:dyDescent="0.3">
      <c r="A56" s="5"/>
      <c r="B56" s="6"/>
      <c r="C56" s="3"/>
      <c r="D56" s="86"/>
      <c r="E56" s="4"/>
      <c r="F56" s="1"/>
    </row>
    <row r="57" spans="1:6" ht="14.15" hidden="1" customHeight="1" x14ac:dyDescent="0.3">
      <c r="A57" s="108" t="s">
        <v>2105</v>
      </c>
      <c r="B57" s="6" t="s">
        <v>364</v>
      </c>
      <c r="C57" s="3" t="s">
        <v>1394</v>
      </c>
      <c r="D57" s="138" t="s">
        <v>2083</v>
      </c>
      <c r="E57" s="90"/>
      <c r="F57" s="89" t="str">
        <f>IF(TRIM(D57)="rate only","ro",IF(ISBLANK(E57)," ",D57*E57))</f>
        <v>ro</v>
      </c>
    </row>
    <row r="58" spans="1:6" ht="14.15" hidden="1" customHeight="1" x14ac:dyDescent="0.3">
      <c r="A58" s="5"/>
      <c r="B58" s="6"/>
      <c r="C58" s="3"/>
      <c r="D58" s="86"/>
      <c r="E58" s="4"/>
      <c r="F58" s="1"/>
    </row>
    <row r="59" spans="1:6" ht="14.15" hidden="1" customHeight="1" x14ac:dyDescent="0.3">
      <c r="A59" s="108" t="s">
        <v>2106</v>
      </c>
      <c r="B59" s="6" t="s">
        <v>355</v>
      </c>
      <c r="C59" s="3" t="s">
        <v>1394</v>
      </c>
      <c r="D59" s="138" t="s">
        <v>2083</v>
      </c>
      <c r="E59" s="90"/>
      <c r="F59" s="89" t="str">
        <f>IF(TRIM(D59)="rate only","ro",IF(ISBLANK(E59)," ",D59*E59))</f>
        <v>ro</v>
      </c>
    </row>
    <row r="60" spans="1:6" ht="14.15" hidden="1" customHeight="1" x14ac:dyDescent="0.3">
      <c r="A60" s="5"/>
      <c r="B60" s="6"/>
      <c r="C60" s="3"/>
      <c r="D60" s="86"/>
      <c r="E60" s="4"/>
      <c r="F60" s="1"/>
    </row>
    <row r="61" spans="1:6" ht="14.15" hidden="1" customHeight="1" x14ac:dyDescent="0.3">
      <c r="A61" s="108" t="s">
        <v>2107</v>
      </c>
      <c r="B61" s="6" t="s">
        <v>365</v>
      </c>
      <c r="C61" s="3" t="s">
        <v>1394</v>
      </c>
      <c r="D61" s="138" t="s">
        <v>2083</v>
      </c>
      <c r="E61" s="90"/>
      <c r="F61" s="89" t="str">
        <f>IF(TRIM(D61)="rate only","ro",IF(ISBLANK(E61)," ",D61*E61))</f>
        <v>ro</v>
      </c>
    </row>
    <row r="62" spans="1:6" ht="14.15" hidden="1" customHeight="1" x14ac:dyDescent="0.3">
      <c r="A62" s="5"/>
      <c r="B62" s="6"/>
      <c r="C62" s="3"/>
      <c r="D62" s="86"/>
      <c r="E62" s="4"/>
      <c r="F62" s="1"/>
    </row>
    <row r="63" spans="1:6" ht="14.15" hidden="1" customHeight="1" x14ac:dyDescent="0.3">
      <c r="A63" s="5"/>
      <c r="B63" s="6"/>
      <c r="C63" s="3"/>
      <c r="D63" s="86"/>
      <c r="E63" s="4"/>
      <c r="F63" s="1"/>
    </row>
    <row r="64" spans="1:6" ht="14.15" hidden="1" customHeight="1" x14ac:dyDescent="0.3">
      <c r="A64" s="5" t="s">
        <v>360</v>
      </c>
      <c r="B64" s="6" t="s">
        <v>361</v>
      </c>
      <c r="C64" s="3"/>
      <c r="D64" s="86"/>
      <c r="E64" s="4"/>
      <c r="F64" s="1"/>
    </row>
    <row r="65" spans="1:6" ht="14.15" hidden="1" customHeight="1" x14ac:dyDescent="0.3">
      <c r="A65" s="5"/>
      <c r="B65" s="6"/>
      <c r="C65" s="3"/>
      <c r="D65" s="86"/>
      <c r="E65" s="4"/>
      <c r="F65" s="1"/>
    </row>
    <row r="66" spans="1:6" ht="14.15" hidden="1" customHeight="1" x14ac:dyDescent="0.3">
      <c r="A66" s="108" t="s">
        <v>2108</v>
      </c>
      <c r="B66" s="6" t="s">
        <v>367</v>
      </c>
      <c r="C66" s="3" t="s">
        <v>1369</v>
      </c>
      <c r="D66" s="138" t="s">
        <v>2083</v>
      </c>
      <c r="E66" s="90"/>
      <c r="F66" s="89" t="str">
        <f>IF(TRIM(D66)="rate only","ro",IF(ISBLANK(E66)," ",D66*E66))</f>
        <v>ro</v>
      </c>
    </row>
    <row r="67" spans="1:6" ht="14.15" hidden="1" customHeight="1" x14ac:dyDescent="0.3">
      <c r="A67" s="5"/>
      <c r="B67" s="6"/>
      <c r="C67" s="3"/>
      <c r="D67" s="86"/>
      <c r="E67" s="4"/>
      <c r="F67" s="1"/>
    </row>
    <row r="68" spans="1:6" ht="14.15" hidden="1" customHeight="1" x14ac:dyDescent="0.3">
      <c r="A68" s="108" t="s">
        <v>2109</v>
      </c>
      <c r="B68" s="6" t="s">
        <v>368</v>
      </c>
      <c r="C68" s="3" t="s">
        <v>1369</v>
      </c>
      <c r="D68" s="138" t="s">
        <v>2083</v>
      </c>
      <c r="E68" s="90"/>
      <c r="F68" s="89" t="str">
        <f>IF(TRIM(D68)="rate only","ro",IF(ISBLANK(E68)," ",D68*E68))</f>
        <v>ro</v>
      </c>
    </row>
    <row r="69" spans="1:6" ht="14.15" hidden="1" customHeight="1" x14ac:dyDescent="0.3">
      <c r="A69" s="5"/>
      <c r="B69" s="6"/>
      <c r="C69" s="3"/>
      <c r="D69" s="86"/>
      <c r="E69" s="4"/>
      <c r="F69" s="1"/>
    </row>
    <row r="70" spans="1:6" ht="14.15" hidden="1" customHeight="1" x14ac:dyDescent="0.3">
      <c r="A70" s="108" t="s">
        <v>2110</v>
      </c>
      <c r="B70" s="6" t="s">
        <v>369</v>
      </c>
      <c r="C70" s="3" t="s">
        <v>1369</v>
      </c>
      <c r="D70" s="138" t="s">
        <v>2083</v>
      </c>
      <c r="E70" s="90"/>
      <c r="F70" s="89" t="str">
        <f>IF(TRIM(D70)="rate only","ro",IF(ISBLANK(E70)," ",D70*E70))</f>
        <v>ro</v>
      </c>
    </row>
    <row r="71" spans="1:6" ht="14.15" hidden="1" customHeight="1" x14ac:dyDescent="0.3">
      <c r="A71" s="5"/>
      <c r="B71" s="6"/>
      <c r="C71" s="3"/>
      <c r="D71" s="86"/>
      <c r="E71" s="4"/>
      <c r="F71" s="1"/>
    </row>
    <row r="72" spans="1:6" ht="14.15" hidden="1" customHeight="1" x14ac:dyDescent="0.3">
      <c r="A72" s="5"/>
      <c r="B72" s="6"/>
      <c r="C72" s="3"/>
      <c r="D72" s="86"/>
      <c r="E72" s="4"/>
      <c r="F72" s="1"/>
    </row>
    <row r="73" spans="1:6" ht="14.15" hidden="1" customHeight="1" x14ac:dyDescent="0.3">
      <c r="A73" s="5" t="s">
        <v>370</v>
      </c>
      <c r="B73" s="6" t="s">
        <v>371</v>
      </c>
      <c r="C73" s="3"/>
      <c r="D73" s="86"/>
      <c r="E73" s="4"/>
      <c r="F73" s="1"/>
    </row>
    <row r="74" spans="1:6" ht="14.15" hidden="1" customHeight="1" x14ac:dyDescent="0.3">
      <c r="A74" s="5"/>
      <c r="B74" s="6" t="s">
        <v>372</v>
      </c>
      <c r="C74" s="3"/>
      <c r="D74" s="86"/>
      <c r="E74" s="4"/>
      <c r="F74" s="1"/>
    </row>
    <row r="75" spans="1:6" ht="14.15" hidden="1" customHeight="1" x14ac:dyDescent="0.3">
      <c r="A75" s="5"/>
      <c r="B75" s="6" t="s">
        <v>395</v>
      </c>
      <c r="C75" s="3"/>
      <c r="D75" s="86"/>
      <c r="E75" s="4"/>
      <c r="F75" s="1"/>
    </row>
    <row r="76" spans="1:6" ht="14.15" hidden="1" customHeight="1" x14ac:dyDescent="0.3">
      <c r="A76" s="5"/>
      <c r="B76" s="6"/>
      <c r="C76" s="3"/>
      <c r="D76" s="86"/>
      <c r="E76" s="4"/>
      <c r="F76" s="1"/>
    </row>
    <row r="77" spans="1:6" ht="14.15" hidden="1" customHeight="1" x14ac:dyDescent="0.3">
      <c r="A77" s="5" t="s">
        <v>396</v>
      </c>
      <c r="B77" s="6" t="s">
        <v>397</v>
      </c>
      <c r="C77" s="3" t="s">
        <v>1378</v>
      </c>
      <c r="D77" s="138" t="s">
        <v>2083</v>
      </c>
      <c r="E77" s="90"/>
      <c r="F77" s="89" t="str">
        <f>IF(TRIM(D77)="rate only","ro",IF(ISBLANK(E77)," ",D77*E77))</f>
        <v>ro</v>
      </c>
    </row>
    <row r="78" spans="1:6" ht="14.15" hidden="1" customHeight="1" x14ac:dyDescent="0.3">
      <c r="A78" s="5"/>
      <c r="B78" s="6"/>
      <c r="C78" s="3"/>
      <c r="D78" s="86"/>
      <c r="E78" s="4"/>
      <c r="F78" s="1"/>
    </row>
    <row r="79" spans="1:6" ht="14.15" hidden="1" customHeight="1" x14ac:dyDescent="0.3">
      <c r="A79" s="108" t="s">
        <v>2111</v>
      </c>
      <c r="B79" s="6" t="s">
        <v>398</v>
      </c>
      <c r="C79" s="3" t="s">
        <v>1378</v>
      </c>
      <c r="D79" s="138" t="s">
        <v>2083</v>
      </c>
      <c r="E79" s="90"/>
      <c r="F79" s="89" t="str">
        <f>IF(TRIM(D79)="rate only","ro",IF(ISBLANK(E79)," ",D79*E79))</f>
        <v>ro</v>
      </c>
    </row>
    <row r="80" spans="1:6" ht="14.15" hidden="1" customHeight="1" x14ac:dyDescent="0.3">
      <c r="A80" s="5"/>
      <c r="B80" s="6"/>
      <c r="C80" s="3"/>
      <c r="D80" s="86"/>
      <c r="E80" s="4"/>
      <c r="F80" s="1"/>
    </row>
    <row r="81" spans="1:6" ht="14.15" hidden="1" customHeight="1" x14ac:dyDescent="0.3">
      <c r="A81" s="108" t="s">
        <v>2112</v>
      </c>
      <c r="B81" s="6" t="s">
        <v>399</v>
      </c>
      <c r="C81" s="3" t="s">
        <v>1378</v>
      </c>
      <c r="D81" s="138" t="s">
        <v>2083</v>
      </c>
      <c r="E81" s="90"/>
      <c r="F81" s="89" t="str">
        <f>IF(TRIM(D81)="rate only","ro",IF(ISBLANK(E81)," ",D81*E81))</f>
        <v>ro</v>
      </c>
    </row>
    <row r="82" spans="1:6" ht="14.15" hidden="1" customHeight="1" x14ac:dyDescent="0.3">
      <c r="A82" s="5"/>
      <c r="B82" s="6"/>
      <c r="C82" s="3"/>
      <c r="D82" s="86"/>
      <c r="E82" s="4"/>
      <c r="F82" s="1"/>
    </row>
    <row r="83" spans="1:6" ht="14.15" hidden="1" customHeight="1" x14ac:dyDescent="0.3">
      <c r="A83" s="108" t="s">
        <v>2113</v>
      </c>
      <c r="B83" s="6" t="s">
        <v>400</v>
      </c>
      <c r="C83" s="3" t="s">
        <v>1378</v>
      </c>
      <c r="D83" s="138" t="s">
        <v>2083</v>
      </c>
      <c r="E83" s="90"/>
      <c r="F83" s="89" t="str">
        <f>IF(TRIM(D83)="rate only","ro",IF(ISBLANK(E83)," ",D83*E83))</f>
        <v>ro</v>
      </c>
    </row>
    <row r="84" spans="1:6" ht="14.15" hidden="1" customHeight="1" x14ac:dyDescent="0.3">
      <c r="A84" s="5"/>
      <c r="B84" s="6"/>
      <c r="C84" s="3"/>
      <c r="D84" s="86"/>
      <c r="E84" s="4"/>
      <c r="F84" s="1"/>
    </row>
    <row r="85" spans="1:6" ht="14.15" hidden="1" customHeight="1" x14ac:dyDescent="0.3">
      <c r="A85" s="108" t="s">
        <v>2114</v>
      </c>
      <c r="B85" s="6" t="s">
        <v>401</v>
      </c>
      <c r="C85" s="3" t="s">
        <v>1378</v>
      </c>
      <c r="D85" s="138" t="s">
        <v>2083</v>
      </c>
      <c r="E85" s="90"/>
      <c r="F85" s="89" t="str">
        <f>IF(TRIM(D85)="rate only","ro",IF(ISBLANK(E85)," ",D85*E85))</f>
        <v>ro</v>
      </c>
    </row>
    <row r="86" spans="1:6" ht="14.15" hidden="1" customHeight="1" x14ac:dyDescent="0.3">
      <c r="A86" s="5"/>
      <c r="B86" s="6"/>
      <c r="C86" s="3"/>
      <c r="D86" s="86"/>
      <c r="E86" s="4"/>
      <c r="F86" s="1"/>
    </row>
    <row r="87" spans="1:6" ht="14.15" hidden="1" customHeight="1" x14ac:dyDescent="0.3">
      <c r="A87" s="108" t="s">
        <v>2115</v>
      </c>
      <c r="B87" s="6" t="s">
        <v>402</v>
      </c>
      <c r="C87" s="3" t="s">
        <v>1378</v>
      </c>
      <c r="D87" s="138" t="s">
        <v>2083</v>
      </c>
      <c r="E87" s="90"/>
      <c r="F87" s="89" t="str">
        <f>IF(TRIM(D87)="rate only","ro",IF(ISBLANK(E87)," ",D87*E87))</f>
        <v>ro</v>
      </c>
    </row>
    <row r="88" spans="1:6" ht="14.15" hidden="1" customHeight="1" x14ac:dyDescent="0.3">
      <c r="A88" s="5"/>
      <c r="B88" s="6"/>
      <c r="C88" s="3"/>
      <c r="D88" s="86"/>
      <c r="E88" s="4"/>
      <c r="F88" s="1"/>
    </row>
    <row r="89" spans="1:6" ht="14.15" hidden="1" customHeight="1" x14ac:dyDescent="0.3">
      <c r="A89" s="5"/>
      <c r="B89" s="6"/>
      <c r="C89" s="3"/>
      <c r="D89" s="86"/>
      <c r="E89" s="4"/>
      <c r="F89" s="1"/>
    </row>
    <row r="90" spans="1:6" ht="14.15" hidden="1" customHeight="1" x14ac:dyDescent="0.3">
      <c r="A90" s="13" t="s">
        <v>403</v>
      </c>
      <c r="B90" s="14" t="s">
        <v>404</v>
      </c>
      <c r="C90" s="3"/>
      <c r="D90" s="86"/>
      <c r="E90" s="4"/>
      <c r="F90" s="1"/>
    </row>
    <row r="91" spans="1:6" ht="14.15" hidden="1" customHeight="1" x14ac:dyDescent="0.3">
      <c r="A91" s="5"/>
      <c r="B91" s="14" t="s">
        <v>395</v>
      </c>
      <c r="C91" s="3"/>
      <c r="D91" s="86"/>
      <c r="E91" s="4"/>
      <c r="F91" s="1"/>
    </row>
    <row r="92" spans="1:6" ht="14.15" hidden="1" customHeight="1" x14ac:dyDescent="0.3">
      <c r="A92" s="5"/>
      <c r="B92" s="6"/>
      <c r="C92" s="3"/>
      <c r="D92" s="86"/>
      <c r="E92" s="4"/>
      <c r="F92" s="1"/>
    </row>
    <row r="93" spans="1:6" ht="14.15" hidden="1" customHeight="1" x14ac:dyDescent="0.3">
      <c r="A93" s="108" t="s">
        <v>2116</v>
      </c>
      <c r="B93" s="6" t="s">
        <v>405</v>
      </c>
      <c r="C93" s="3" t="s">
        <v>1378</v>
      </c>
      <c r="D93" s="138" t="s">
        <v>2083</v>
      </c>
      <c r="E93" s="90"/>
      <c r="F93" s="89" t="str">
        <f>IF(TRIM(D93)="rate only","ro",IF(ISBLANK(E93)," ",D93*E93))</f>
        <v>ro</v>
      </c>
    </row>
    <row r="94" spans="1:6" ht="14.15" hidden="1" customHeight="1" x14ac:dyDescent="0.3">
      <c r="A94" s="5"/>
      <c r="B94" s="6"/>
      <c r="C94" s="3"/>
      <c r="D94" s="86"/>
      <c r="E94" s="4"/>
      <c r="F94" s="1"/>
    </row>
    <row r="95" spans="1:6" ht="14.15" hidden="1" customHeight="1" x14ac:dyDescent="0.3">
      <c r="A95" s="108" t="s">
        <v>2117</v>
      </c>
      <c r="B95" s="6" t="s">
        <v>406</v>
      </c>
      <c r="C95" s="3" t="s">
        <v>1378</v>
      </c>
      <c r="D95" s="138" t="s">
        <v>2083</v>
      </c>
      <c r="E95" s="90"/>
      <c r="F95" s="89" t="str">
        <f>IF(TRIM(D95)="rate only","ro",IF(ISBLANK(E95)," ",D95*E95))</f>
        <v>ro</v>
      </c>
    </row>
    <row r="96" spans="1:6" ht="14.15" hidden="1" customHeight="1" x14ac:dyDescent="0.3">
      <c r="A96" s="5"/>
      <c r="B96" s="6"/>
      <c r="C96" s="3"/>
      <c r="D96" s="86"/>
      <c r="E96" s="4"/>
      <c r="F96" s="1"/>
    </row>
    <row r="97" spans="1:6" ht="14.15" hidden="1" customHeight="1" x14ac:dyDescent="0.3">
      <c r="A97" s="108" t="s">
        <v>2118</v>
      </c>
      <c r="B97" s="6" t="s">
        <v>407</v>
      </c>
      <c r="C97" s="3" t="s">
        <v>1378</v>
      </c>
      <c r="D97" s="138" t="s">
        <v>2083</v>
      </c>
      <c r="E97" s="90"/>
      <c r="F97" s="89" t="str">
        <f>IF(TRIM(D97)="rate only","ro",IF(ISBLANK(E97)," ",D97*E97))</f>
        <v>ro</v>
      </c>
    </row>
    <row r="98" spans="1:6" ht="14.15" hidden="1" customHeight="1" x14ac:dyDescent="0.3">
      <c r="A98" s="5"/>
      <c r="B98" s="6"/>
      <c r="C98" s="3"/>
      <c r="D98" s="86"/>
      <c r="E98" s="4"/>
      <c r="F98" s="1"/>
    </row>
    <row r="99" spans="1:6" ht="14.15" hidden="1" customHeight="1" x14ac:dyDescent="0.3">
      <c r="A99" s="5"/>
      <c r="B99" s="6"/>
      <c r="C99" s="3"/>
      <c r="D99" s="86"/>
      <c r="E99" s="4"/>
      <c r="F99" s="1"/>
    </row>
    <row r="100" spans="1:6" ht="14.15" hidden="1" customHeight="1" thickBot="1" x14ac:dyDescent="0.35">
      <c r="A100" s="15"/>
      <c r="B100" s="16"/>
      <c r="C100" s="17"/>
      <c r="D100" s="88"/>
      <c r="E100" s="18"/>
      <c r="F100" s="19"/>
    </row>
    <row r="101" spans="1:6" ht="28.4" hidden="1" customHeight="1" thickBot="1" x14ac:dyDescent="0.35">
      <c r="A101" s="278" t="s">
        <v>1330</v>
      </c>
      <c r="B101" s="279"/>
      <c r="C101" s="279"/>
      <c r="D101" s="279"/>
      <c r="E101" s="280"/>
      <c r="F101" s="51">
        <f>SUM(F55:F100)</f>
        <v>0</v>
      </c>
    </row>
    <row r="102" spans="1:6" ht="14.15" hidden="1" customHeight="1" thickBot="1" x14ac:dyDescent="0.35">
      <c r="A102" s="27"/>
      <c r="B102" s="27"/>
      <c r="C102" s="27"/>
      <c r="D102" s="28"/>
      <c r="E102" s="27"/>
      <c r="F102" s="29"/>
    </row>
    <row r="103" spans="1:6" ht="28.4" hidden="1" customHeight="1" x14ac:dyDescent="0.3">
      <c r="A103" s="234" t="s">
        <v>1328</v>
      </c>
      <c r="B103" s="235"/>
      <c r="C103" s="235"/>
      <c r="D103" s="235"/>
      <c r="E103" s="281" t="s">
        <v>1329</v>
      </c>
      <c r="F103" s="282"/>
    </row>
    <row r="104" spans="1:6" ht="42" hidden="1" customHeight="1" thickBot="1" x14ac:dyDescent="0.35">
      <c r="A104" s="238"/>
      <c r="B104" s="239"/>
      <c r="C104" s="239"/>
      <c r="D104" s="239"/>
      <c r="E104" s="283"/>
      <c r="F104" s="284"/>
    </row>
    <row r="105" spans="1:6" ht="10.4" hidden="1" customHeight="1" thickBot="1" x14ac:dyDescent="0.35"/>
    <row r="106" spans="1:6" ht="28.4" hidden="1" customHeight="1" thickBot="1" x14ac:dyDescent="0.35">
      <c r="A106" s="46" t="s">
        <v>1321</v>
      </c>
      <c r="B106" s="47" t="s">
        <v>1322</v>
      </c>
      <c r="C106" s="47" t="s">
        <v>1323</v>
      </c>
      <c r="D106" s="48" t="s">
        <v>1324</v>
      </c>
      <c r="E106" s="49" t="s">
        <v>1325</v>
      </c>
      <c r="F106" s="50" t="s">
        <v>1326</v>
      </c>
    </row>
    <row r="107" spans="1:6" ht="28.4" hidden="1" customHeight="1" x14ac:dyDescent="0.3">
      <c r="A107" s="275" t="s">
        <v>1331</v>
      </c>
      <c r="B107" s="276"/>
      <c r="C107" s="276"/>
      <c r="D107" s="276"/>
      <c r="E107" s="277"/>
      <c r="F107" s="52">
        <f>F101</f>
        <v>0</v>
      </c>
    </row>
    <row r="108" spans="1:6" ht="14.15" hidden="1" customHeight="1" x14ac:dyDescent="0.3">
      <c r="A108" s="5"/>
      <c r="B108" s="6"/>
      <c r="C108" s="3"/>
      <c r="D108" s="86"/>
      <c r="E108" s="4"/>
      <c r="F108" s="1"/>
    </row>
    <row r="109" spans="1:6" ht="14.15" hidden="1" customHeight="1" x14ac:dyDescent="0.3">
      <c r="A109" s="13" t="s">
        <v>408</v>
      </c>
      <c r="B109" s="14" t="s">
        <v>31</v>
      </c>
      <c r="C109" s="3"/>
      <c r="D109" s="86"/>
      <c r="E109" s="4"/>
      <c r="F109" s="1"/>
    </row>
    <row r="110" spans="1:6" ht="14.15" hidden="1" customHeight="1" x14ac:dyDescent="0.3">
      <c r="A110" s="5"/>
      <c r="B110" s="7"/>
      <c r="C110" s="3"/>
      <c r="D110" s="86"/>
      <c r="E110" s="4"/>
      <c r="F110" s="1"/>
    </row>
    <row r="111" spans="1:6" ht="14.15" hidden="1" customHeight="1" x14ac:dyDescent="0.3">
      <c r="A111" s="5" t="s">
        <v>32</v>
      </c>
      <c r="B111" s="6" t="s">
        <v>33</v>
      </c>
      <c r="C111" s="3"/>
      <c r="D111" s="86"/>
      <c r="E111" s="4"/>
      <c r="F111" s="1"/>
    </row>
    <row r="112" spans="1:6" ht="14.15" hidden="1" customHeight="1" x14ac:dyDescent="0.3">
      <c r="A112" s="5"/>
      <c r="B112" s="6"/>
      <c r="C112" s="3"/>
      <c r="D112" s="86"/>
      <c r="E112" s="4"/>
      <c r="F112" s="1"/>
    </row>
    <row r="113" spans="1:6" ht="14.15" hidden="1" customHeight="1" x14ac:dyDescent="0.3">
      <c r="A113" s="108" t="s">
        <v>2119</v>
      </c>
      <c r="B113" s="6" t="s">
        <v>34</v>
      </c>
      <c r="C113" s="3" t="s">
        <v>1394</v>
      </c>
      <c r="D113" s="138" t="s">
        <v>2083</v>
      </c>
      <c r="E113" s="90"/>
      <c r="F113" s="89" t="str">
        <f>IF(TRIM(D113)="rate only","ro",IF(ISBLANK(E113)," ",D113*E113))</f>
        <v>ro</v>
      </c>
    </row>
    <row r="114" spans="1:6" ht="14.15" hidden="1" customHeight="1" x14ac:dyDescent="0.3">
      <c r="A114" s="5"/>
      <c r="B114" s="6"/>
      <c r="C114" s="3"/>
      <c r="D114" s="86"/>
      <c r="E114" s="4"/>
      <c r="F114" s="1"/>
    </row>
    <row r="115" spans="1:6" ht="14.15" hidden="1" customHeight="1" x14ac:dyDescent="0.3">
      <c r="A115" s="108" t="s">
        <v>2120</v>
      </c>
      <c r="B115" s="6" t="s">
        <v>35</v>
      </c>
      <c r="C115" s="3" t="s">
        <v>1394</v>
      </c>
      <c r="D115" s="138" t="s">
        <v>2083</v>
      </c>
      <c r="E115" s="90"/>
      <c r="F115" s="89" t="str">
        <f>IF(TRIM(D115)="rate only","ro",IF(ISBLANK(E115)," ",D115*E115))</f>
        <v>ro</v>
      </c>
    </row>
    <row r="116" spans="1:6" ht="14.15" hidden="1" customHeight="1" x14ac:dyDescent="0.3">
      <c r="A116" s="5"/>
      <c r="B116" s="6"/>
      <c r="C116" s="3"/>
      <c r="D116" s="86"/>
      <c r="E116" s="4"/>
      <c r="F116" s="1"/>
    </row>
    <row r="117" spans="1:6" ht="14.15" hidden="1" customHeight="1" x14ac:dyDescent="0.3">
      <c r="A117" s="5"/>
      <c r="B117" s="6"/>
      <c r="C117" s="3"/>
      <c r="D117" s="86"/>
      <c r="E117" s="4"/>
      <c r="F117" s="1"/>
    </row>
    <row r="118" spans="1:6" ht="14.15" hidden="1" customHeight="1" x14ac:dyDescent="0.3">
      <c r="A118" s="108" t="s">
        <v>2121</v>
      </c>
      <c r="B118" s="6" t="s">
        <v>36</v>
      </c>
      <c r="C118" s="3" t="s">
        <v>1378</v>
      </c>
      <c r="D118" s="138" t="s">
        <v>2083</v>
      </c>
      <c r="E118" s="90"/>
      <c r="F118" s="89" t="str">
        <f>IF(TRIM(D118)="rate only","ro",IF(ISBLANK(E118)," ",D118*E118))</f>
        <v>ro</v>
      </c>
    </row>
    <row r="119" spans="1:6" ht="14.15" hidden="1" customHeight="1" x14ac:dyDescent="0.3">
      <c r="A119" s="5"/>
      <c r="B119" s="6"/>
      <c r="C119" s="3"/>
      <c r="D119" s="86"/>
      <c r="E119" s="4"/>
      <c r="F119" s="1"/>
    </row>
    <row r="120" spans="1:6" ht="14.15" hidden="1" customHeight="1" x14ac:dyDescent="0.3">
      <c r="A120" s="5"/>
      <c r="B120" s="6"/>
      <c r="C120" s="3"/>
      <c r="D120" s="86"/>
      <c r="E120" s="4"/>
      <c r="F120" s="1"/>
    </row>
    <row r="121" spans="1:6" ht="14.15" hidden="1" customHeight="1" x14ac:dyDescent="0.3">
      <c r="A121" s="13" t="s">
        <v>2122</v>
      </c>
      <c r="B121" s="14" t="s">
        <v>37</v>
      </c>
      <c r="C121" s="3" t="s">
        <v>1394</v>
      </c>
      <c r="D121" s="138" t="s">
        <v>2083</v>
      </c>
      <c r="E121" s="90"/>
      <c r="F121" s="89" t="str">
        <f>IF(TRIM(D121)="rate only","ro",IF(ISBLANK(E121)," ",D121*E121))</f>
        <v>ro</v>
      </c>
    </row>
    <row r="122" spans="1:6" ht="14.15" hidden="1" customHeight="1" x14ac:dyDescent="0.3">
      <c r="A122" s="5"/>
      <c r="B122" s="6"/>
      <c r="C122" s="3"/>
      <c r="D122" s="86"/>
      <c r="E122" s="4"/>
      <c r="F122" s="1"/>
    </row>
    <row r="123" spans="1:6" ht="14.15" hidden="1" customHeight="1" x14ac:dyDescent="0.3">
      <c r="A123" s="13" t="s">
        <v>38</v>
      </c>
      <c r="B123" s="14" t="s">
        <v>39</v>
      </c>
      <c r="C123" s="3"/>
      <c r="D123" s="86"/>
      <c r="E123" s="4"/>
      <c r="F123" s="1"/>
    </row>
    <row r="124" spans="1:6" ht="14.15" hidden="1" customHeight="1" x14ac:dyDescent="0.3">
      <c r="A124" s="5"/>
      <c r="B124" s="6"/>
      <c r="C124" s="3"/>
      <c r="D124" s="86"/>
      <c r="E124" s="4"/>
      <c r="F124" s="1"/>
    </row>
    <row r="125" spans="1:6" ht="14.15" hidden="1" customHeight="1" x14ac:dyDescent="0.3">
      <c r="A125" s="108" t="s">
        <v>2123</v>
      </c>
      <c r="B125" s="6" t="s">
        <v>40</v>
      </c>
      <c r="C125" s="3" t="s">
        <v>1394</v>
      </c>
      <c r="D125" s="138" t="s">
        <v>2083</v>
      </c>
      <c r="E125" s="90"/>
      <c r="F125" s="89" t="str">
        <f>IF(TRIM(D125)="rate only","ro",IF(ISBLANK(E125)," ",D125*E125))</f>
        <v>ro</v>
      </c>
    </row>
    <row r="126" spans="1:6" ht="14.15" hidden="1" customHeight="1" x14ac:dyDescent="0.3">
      <c r="A126" s="5"/>
      <c r="B126" s="6"/>
      <c r="C126" s="3"/>
      <c r="D126" s="86"/>
      <c r="E126" s="4"/>
      <c r="F126" s="1"/>
    </row>
    <row r="127" spans="1:6" ht="14.15" hidden="1" customHeight="1" x14ac:dyDescent="0.3">
      <c r="A127" s="108" t="s">
        <v>2124</v>
      </c>
      <c r="B127" s="6" t="s">
        <v>41</v>
      </c>
      <c r="C127" s="3" t="s">
        <v>1394</v>
      </c>
      <c r="D127" s="138" t="s">
        <v>2083</v>
      </c>
      <c r="E127" s="90"/>
      <c r="F127" s="89" t="str">
        <f>IF(TRIM(D127)="rate only","ro",IF(ISBLANK(E127)," ",D127*E127))</f>
        <v>ro</v>
      </c>
    </row>
    <row r="128" spans="1:6" ht="14.15" hidden="1" customHeight="1" x14ac:dyDescent="0.3">
      <c r="A128" s="5"/>
      <c r="B128" s="6"/>
      <c r="C128" s="3"/>
      <c r="D128" s="86"/>
      <c r="E128" s="4"/>
      <c r="F128" s="1"/>
    </row>
    <row r="129" spans="1:6" ht="14.15" hidden="1" customHeight="1" x14ac:dyDescent="0.3">
      <c r="A129" s="5"/>
      <c r="B129" s="6"/>
      <c r="C129" s="3"/>
      <c r="D129" s="86"/>
      <c r="E129" s="4"/>
      <c r="F129" s="1"/>
    </row>
    <row r="130" spans="1:6" ht="14.15" hidden="1" customHeight="1" x14ac:dyDescent="0.3">
      <c r="A130" s="13" t="s">
        <v>1560</v>
      </c>
      <c r="B130" s="14" t="s">
        <v>1561</v>
      </c>
      <c r="C130" s="3"/>
      <c r="D130" s="86"/>
      <c r="E130" s="4"/>
      <c r="F130" s="1"/>
    </row>
    <row r="131" spans="1:6" ht="14.15" hidden="1" customHeight="1" x14ac:dyDescent="0.3">
      <c r="A131" s="13"/>
      <c r="B131" s="14" t="s">
        <v>1562</v>
      </c>
      <c r="C131" s="3" t="s">
        <v>1378</v>
      </c>
      <c r="D131" s="138" t="s">
        <v>2083</v>
      </c>
      <c r="E131" s="90"/>
      <c r="F131" s="89" t="str">
        <f>IF(TRIM(D131)="rate only","ro",IF(ISBLANK(E131)," ",D131*E131))</f>
        <v>ro</v>
      </c>
    </row>
    <row r="132" spans="1:6" ht="14.15" hidden="1" customHeight="1" x14ac:dyDescent="0.3">
      <c r="A132" s="5"/>
      <c r="B132" s="6"/>
      <c r="C132" s="3"/>
      <c r="D132" s="86"/>
      <c r="E132" s="4"/>
      <c r="F132" s="1"/>
    </row>
    <row r="133" spans="1:6" ht="14.15" hidden="1" customHeight="1" x14ac:dyDescent="0.3">
      <c r="A133" s="5"/>
      <c r="B133" s="6"/>
      <c r="C133" s="3"/>
      <c r="D133" s="86"/>
      <c r="E133" s="4"/>
      <c r="F133" s="1"/>
    </row>
    <row r="134" spans="1:6" ht="14.15" hidden="1" customHeight="1" x14ac:dyDescent="0.3">
      <c r="A134" s="5"/>
      <c r="B134" s="6"/>
      <c r="C134" s="3"/>
      <c r="D134" s="86"/>
      <c r="E134" s="4"/>
      <c r="F134" s="1"/>
    </row>
    <row r="135" spans="1:6" ht="14.15" hidden="1" customHeight="1" x14ac:dyDescent="0.3">
      <c r="A135" s="5"/>
      <c r="B135" s="6"/>
      <c r="C135" s="3"/>
      <c r="D135" s="86"/>
      <c r="E135" s="4"/>
      <c r="F135" s="1"/>
    </row>
    <row r="136" spans="1:6" ht="14.15" hidden="1" customHeight="1" x14ac:dyDescent="0.3">
      <c r="A136" s="5"/>
      <c r="B136" s="6"/>
      <c r="C136" s="3"/>
      <c r="D136" s="86"/>
      <c r="E136" s="4"/>
      <c r="F136" s="1"/>
    </row>
    <row r="137" spans="1:6" ht="14.15" hidden="1" customHeight="1" x14ac:dyDescent="0.3">
      <c r="A137" s="5"/>
      <c r="B137" s="6"/>
      <c r="C137" s="3"/>
      <c r="D137" s="86"/>
      <c r="E137" s="4"/>
      <c r="F137" s="1"/>
    </row>
    <row r="138" spans="1:6" ht="14.15" hidden="1" customHeight="1" x14ac:dyDescent="0.3">
      <c r="A138" s="5"/>
      <c r="B138" s="6"/>
      <c r="C138" s="3"/>
      <c r="D138" s="86"/>
      <c r="E138" s="4"/>
      <c r="F138" s="1"/>
    </row>
    <row r="139" spans="1:6" ht="14.15" hidden="1" customHeight="1" x14ac:dyDescent="0.3">
      <c r="A139" s="5"/>
      <c r="B139" s="6"/>
      <c r="C139" s="3"/>
      <c r="D139" s="86"/>
      <c r="E139" s="4"/>
      <c r="F139" s="1"/>
    </row>
    <row r="140" spans="1:6" ht="14.15" hidden="1" customHeight="1" x14ac:dyDescent="0.3">
      <c r="A140" s="5"/>
      <c r="B140" s="6"/>
      <c r="C140" s="3"/>
      <c r="D140" s="86"/>
      <c r="E140" s="4"/>
      <c r="F140" s="1"/>
    </row>
    <row r="141" spans="1:6" ht="14.15" hidden="1" customHeight="1" x14ac:dyDescent="0.3">
      <c r="A141" s="5"/>
      <c r="B141" s="6"/>
      <c r="C141" s="3"/>
      <c r="D141" s="86"/>
      <c r="E141" s="4"/>
      <c r="F141" s="1"/>
    </row>
    <row r="142" spans="1:6" ht="14.15" hidden="1" customHeight="1" x14ac:dyDescent="0.3">
      <c r="A142" s="5"/>
      <c r="B142" s="6"/>
      <c r="C142" s="3"/>
      <c r="D142" s="86"/>
      <c r="E142" s="4"/>
      <c r="F142" s="1"/>
    </row>
    <row r="143" spans="1:6" ht="14.15" hidden="1" customHeight="1" x14ac:dyDescent="0.3">
      <c r="A143" s="5"/>
      <c r="B143" s="6"/>
      <c r="C143" s="3"/>
      <c r="D143" s="86"/>
      <c r="E143" s="4"/>
      <c r="F143" s="1"/>
    </row>
    <row r="144" spans="1:6" ht="14.15" hidden="1" customHeight="1" x14ac:dyDescent="0.3">
      <c r="A144" s="5"/>
      <c r="B144" s="6"/>
      <c r="C144" s="3"/>
      <c r="D144" s="86"/>
      <c r="E144" s="4"/>
      <c r="F144" s="1"/>
    </row>
    <row r="145" spans="1:6" ht="14.15" hidden="1" customHeight="1" x14ac:dyDescent="0.3">
      <c r="A145" s="5"/>
      <c r="B145" s="6"/>
      <c r="C145" s="3"/>
      <c r="D145" s="86"/>
      <c r="E145" s="4"/>
      <c r="F145" s="1"/>
    </row>
    <row r="146" spans="1:6" ht="14.15" hidden="1" customHeight="1" x14ac:dyDescent="0.3">
      <c r="A146" s="5"/>
      <c r="B146" s="6"/>
      <c r="C146" s="3"/>
      <c r="D146" s="86"/>
      <c r="E146" s="4"/>
      <c r="F146" s="1"/>
    </row>
    <row r="147" spans="1:6" ht="14.15" hidden="1" customHeight="1" x14ac:dyDescent="0.3">
      <c r="A147" s="5"/>
      <c r="B147" s="6"/>
      <c r="C147" s="3"/>
      <c r="D147" s="86"/>
      <c r="E147" s="4"/>
      <c r="F147" s="1"/>
    </row>
    <row r="148" spans="1:6" ht="14.15" hidden="1" customHeight="1" x14ac:dyDescent="0.3">
      <c r="A148" s="5"/>
      <c r="B148" s="6"/>
      <c r="C148" s="3"/>
      <c r="D148" s="86"/>
      <c r="E148" s="4"/>
      <c r="F148" s="1"/>
    </row>
    <row r="149" spans="1:6" ht="14.15" hidden="1" customHeight="1" x14ac:dyDescent="0.3">
      <c r="A149" s="5"/>
      <c r="B149" s="6"/>
      <c r="C149" s="3"/>
      <c r="D149" s="86"/>
      <c r="E149" s="4"/>
      <c r="F149" s="1"/>
    </row>
    <row r="150" spans="1:6" ht="14.15" hidden="1" customHeight="1" x14ac:dyDescent="0.3">
      <c r="A150" s="5"/>
      <c r="B150" s="6"/>
      <c r="C150" s="3"/>
      <c r="D150" s="86"/>
      <c r="E150" s="4"/>
      <c r="F150" s="1"/>
    </row>
    <row r="151" spans="1:6" ht="14.15" hidden="1" customHeight="1" x14ac:dyDescent="0.3">
      <c r="A151" s="5"/>
      <c r="B151" s="6"/>
      <c r="C151" s="3"/>
      <c r="D151" s="86"/>
      <c r="E151" s="4"/>
      <c r="F151" s="1"/>
    </row>
    <row r="152" spans="1:6" ht="14.15" hidden="1" customHeight="1" thickBot="1" x14ac:dyDescent="0.35">
      <c r="A152" s="15"/>
      <c r="B152" s="16"/>
      <c r="C152" s="17"/>
      <c r="D152" s="88"/>
      <c r="E152" s="18"/>
      <c r="F152" s="19"/>
    </row>
    <row r="153" spans="1:6" ht="28.4" hidden="1" customHeight="1" thickBot="1" x14ac:dyDescent="0.35">
      <c r="A153" s="278" t="s">
        <v>1327</v>
      </c>
      <c r="B153" s="279"/>
      <c r="C153" s="279"/>
      <c r="D153" s="279"/>
      <c r="E153" s="280"/>
      <c r="F153" s="51">
        <f>SUM(F107:F152)</f>
        <v>0</v>
      </c>
    </row>
    <row r="154" spans="1:6" ht="14.15" hidden="1" customHeight="1" thickBot="1" x14ac:dyDescent="0.35">
      <c r="A154" s="23"/>
      <c r="C154" s="35"/>
      <c r="E154" s="25"/>
      <c r="F154" s="25"/>
    </row>
    <row r="155" spans="1:6" ht="28.4" hidden="1" customHeight="1" x14ac:dyDescent="0.3">
      <c r="A155" s="234" t="s">
        <v>1328</v>
      </c>
      <c r="B155" s="235"/>
      <c r="C155" s="235"/>
      <c r="D155" s="235"/>
      <c r="E155" s="281" t="s">
        <v>1329</v>
      </c>
      <c r="F155" s="282"/>
    </row>
    <row r="156" spans="1:6" ht="42" hidden="1" customHeight="1" thickBot="1" x14ac:dyDescent="0.35">
      <c r="A156" s="238"/>
      <c r="B156" s="239"/>
      <c r="C156" s="239"/>
      <c r="D156" s="239"/>
      <c r="E156" s="283"/>
      <c r="F156" s="284"/>
    </row>
    <row r="157" spans="1:6" ht="10.4" hidden="1" customHeight="1" x14ac:dyDescent="0.3"/>
    <row r="158" spans="1:6" ht="28.4" hidden="1" customHeight="1" x14ac:dyDescent="0.3"/>
    <row r="159" spans="1:6" ht="28.4" hidden="1" customHeight="1" x14ac:dyDescent="0.3"/>
    <row r="160" spans="1:6" ht="14.15" customHeight="1" x14ac:dyDescent="0.3"/>
    <row r="161" ht="14.15" customHeight="1" x14ac:dyDescent="0.3"/>
    <row r="162" ht="14.15" customHeight="1" x14ac:dyDescent="0.3"/>
    <row r="163" ht="14.15" customHeight="1" x14ac:dyDescent="0.3"/>
    <row r="164" ht="14.15" customHeight="1" x14ac:dyDescent="0.3"/>
    <row r="165" ht="14.15" customHeight="1" x14ac:dyDescent="0.3"/>
    <row r="166" ht="14.15" customHeight="1" x14ac:dyDescent="0.3"/>
    <row r="167" ht="14.15" customHeight="1" x14ac:dyDescent="0.3"/>
    <row r="168" ht="14.15" customHeight="1" x14ac:dyDescent="0.3"/>
    <row r="169" ht="14.15" customHeight="1" x14ac:dyDescent="0.3"/>
    <row r="170" ht="14.15" customHeight="1" x14ac:dyDescent="0.3"/>
    <row r="171" ht="14.15" customHeight="1" x14ac:dyDescent="0.3"/>
    <row r="172" ht="14.15" customHeight="1" x14ac:dyDescent="0.3"/>
    <row r="173" ht="14.15" customHeight="1" x14ac:dyDescent="0.3"/>
    <row r="174" ht="14.15" customHeight="1" x14ac:dyDescent="0.3"/>
    <row r="175" ht="14.15" customHeight="1" x14ac:dyDescent="0.3"/>
    <row r="176" ht="14.15" customHeight="1" x14ac:dyDescent="0.3"/>
    <row r="177" ht="14.15" customHeight="1" x14ac:dyDescent="0.3"/>
    <row r="178" ht="14.15" customHeight="1" x14ac:dyDescent="0.3"/>
    <row r="179" ht="14.15" customHeight="1" x14ac:dyDescent="0.3"/>
    <row r="180" ht="14.15" customHeight="1" x14ac:dyDescent="0.3"/>
    <row r="181" ht="14.15" customHeight="1" x14ac:dyDescent="0.3"/>
    <row r="182" ht="14.15" customHeight="1" x14ac:dyDescent="0.3"/>
    <row r="183" ht="14.15" customHeight="1" x14ac:dyDescent="0.3"/>
    <row r="184" ht="14.15" customHeight="1" x14ac:dyDescent="0.3"/>
    <row r="185" ht="14.15" customHeight="1" x14ac:dyDescent="0.3"/>
    <row r="186" ht="14.15" customHeight="1" x14ac:dyDescent="0.3"/>
    <row r="187" ht="14.15" customHeight="1" x14ac:dyDescent="0.3"/>
    <row r="188" ht="14.15" customHeight="1" x14ac:dyDescent="0.3"/>
    <row r="189" ht="14.15" customHeight="1" x14ac:dyDescent="0.3"/>
    <row r="190" ht="14.15" customHeight="1" x14ac:dyDescent="0.3"/>
    <row r="191" ht="14.15" customHeight="1" x14ac:dyDescent="0.3"/>
    <row r="192" ht="14.15" customHeight="1" x14ac:dyDescent="0.3"/>
    <row r="193" ht="14.15" customHeight="1" x14ac:dyDescent="0.3"/>
    <row r="194" ht="14.15" customHeight="1" x14ac:dyDescent="0.3"/>
    <row r="195" ht="14.15" customHeight="1" x14ac:dyDescent="0.3"/>
    <row r="196" ht="14.15" customHeight="1" x14ac:dyDescent="0.3"/>
    <row r="197" ht="14.15" customHeight="1" x14ac:dyDescent="0.3"/>
    <row r="198" ht="14.15" customHeight="1" x14ac:dyDescent="0.3"/>
    <row r="199" ht="14.15" customHeight="1" x14ac:dyDescent="0.3"/>
    <row r="200" ht="14.15" customHeight="1" x14ac:dyDescent="0.3"/>
    <row r="201" ht="14.15" customHeight="1" x14ac:dyDescent="0.3"/>
    <row r="202" ht="14.15" customHeight="1" x14ac:dyDescent="0.3"/>
    <row r="203" ht="14.15" customHeight="1" x14ac:dyDescent="0.3"/>
    <row r="204" ht="14.15" customHeight="1" x14ac:dyDescent="0.3"/>
    <row r="205" ht="28.4" customHeight="1" x14ac:dyDescent="0.3"/>
    <row r="206" ht="14.15" customHeight="1" x14ac:dyDescent="0.3"/>
    <row r="207" ht="28.4" customHeight="1" x14ac:dyDescent="0.3"/>
    <row r="208" ht="42" customHeight="1" x14ac:dyDescent="0.3"/>
    <row r="209" ht="10.4" customHeight="1" x14ac:dyDescent="0.3"/>
    <row r="210" ht="28.4" customHeight="1" x14ac:dyDescent="0.3"/>
    <row r="211" ht="28.4" customHeight="1" x14ac:dyDescent="0.3"/>
    <row r="212" ht="14.15" customHeight="1" x14ac:dyDescent="0.3"/>
    <row r="213" ht="14.15" customHeight="1" x14ac:dyDescent="0.3"/>
    <row r="214" ht="14.15" customHeight="1" x14ac:dyDescent="0.3"/>
    <row r="215" ht="14.15" customHeight="1" x14ac:dyDescent="0.3"/>
    <row r="216" ht="14.15" customHeight="1" x14ac:dyDescent="0.3"/>
    <row r="217" ht="14.15" customHeight="1" x14ac:dyDescent="0.3"/>
    <row r="218" ht="14.15" customHeight="1" x14ac:dyDescent="0.3"/>
    <row r="219" ht="14.15" customHeight="1" x14ac:dyDescent="0.3"/>
    <row r="220" ht="14.15" customHeight="1" x14ac:dyDescent="0.3"/>
    <row r="221" ht="14.15" customHeight="1" x14ac:dyDescent="0.3"/>
    <row r="222" ht="14.15" customHeight="1" x14ac:dyDescent="0.3"/>
    <row r="223" ht="14.15" customHeight="1" x14ac:dyDescent="0.3"/>
    <row r="224" ht="14.15" customHeight="1" x14ac:dyDescent="0.3"/>
    <row r="225" ht="14.15" customHeight="1" x14ac:dyDescent="0.3"/>
    <row r="226" ht="14.15" customHeight="1" x14ac:dyDescent="0.3"/>
    <row r="227" ht="14.15" customHeight="1" x14ac:dyDescent="0.3"/>
    <row r="228" ht="14.15" customHeight="1" x14ac:dyDescent="0.3"/>
    <row r="229" ht="14.15" customHeight="1" x14ac:dyDescent="0.3"/>
    <row r="230" ht="14.15" customHeight="1" x14ac:dyDescent="0.3"/>
    <row r="231" ht="14.15" customHeight="1" x14ac:dyDescent="0.3"/>
    <row r="232" ht="14.15" customHeight="1" x14ac:dyDescent="0.3"/>
    <row r="233" ht="14.15" customHeight="1" x14ac:dyDescent="0.3"/>
    <row r="234" ht="14.15" customHeight="1" x14ac:dyDescent="0.3"/>
    <row r="235" ht="14.15" customHeight="1" x14ac:dyDescent="0.3"/>
    <row r="236" ht="14.15" customHeight="1" x14ac:dyDescent="0.3"/>
    <row r="237" ht="14.15" customHeight="1" x14ac:dyDescent="0.3"/>
    <row r="238" ht="14.15" customHeight="1" x14ac:dyDescent="0.3"/>
    <row r="239" ht="14.15" customHeight="1" x14ac:dyDescent="0.3"/>
    <row r="240" ht="14.15" customHeight="1" x14ac:dyDescent="0.3"/>
    <row r="241" ht="14.15" customHeight="1" x14ac:dyDescent="0.3"/>
    <row r="242" ht="14.15" customHeight="1" x14ac:dyDescent="0.3"/>
    <row r="243" ht="14.15" customHeight="1" x14ac:dyDescent="0.3"/>
    <row r="244" ht="14.15" customHeight="1" x14ac:dyDescent="0.3"/>
    <row r="245" ht="14.15" customHeight="1" x14ac:dyDescent="0.3"/>
    <row r="246" ht="14.15" customHeight="1" x14ac:dyDescent="0.3"/>
    <row r="247" ht="14.15" customHeight="1" x14ac:dyDescent="0.3"/>
    <row r="248" ht="14.15" customHeight="1" x14ac:dyDescent="0.3"/>
    <row r="249" ht="14.15" customHeight="1" x14ac:dyDescent="0.3"/>
    <row r="250" ht="14.15" customHeight="1" x14ac:dyDescent="0.3"/>
    <row r="251" ht="14.15" customHeight="1" x14ac:dyDescent="0.3"/>
    <row r="252" ht="14.15" customHeight="1" x14ac:dyDescent="0.3"/>
    <row r="253" ht="14.15" customHeight="1" x14ac:dyDescent="0.3"/>
    <row r="254" ht="14.15" customHeight="1" x14ac:dyDescent="0.3"/>
    <row r="255" ht="14.15" customHeight="1" x14ac:dyDescent="0.3"/>
    <row r="256" ht="14.15" customHeight="1" x14ac:dyDescent="0.3"/>
    <row r="257" ht="28.4" customHeight="1" x14ac:dyDescent="0.3"/>
    <row r="258" ht="14.15" customHeight="1" x14ac:dyDescent="0.3"/>
    <row r="259" ht="28.4" customHeight="1" x14ac:dyDescent="0.3"/>
    <row r="260" ht="42" customHeight="1" x14ac:dyDescent="0.3"/>
    <row r="261" ht="10.4" customHeight="1" x14ac:dyDescent="0.3"/>
    <row r="262" ht="28.4" customHeight="1" x14ac:dyDescent="0.3"/>
    <row r="263" ht="28.4" customHeight="1" x14ac:dyDescent="0.3"/>
    <row r="264" ht="14.15" customHeight="1" x14ac:dyDescent="0.3"/>
    <row r="265" ht="14.15" customHeight="1" x14ac:dyDescent="0.3"/>
    <row r="266" ht="14.15" customHeight="1" x14ac:dyDescent="0.3"/>
    <row r="267" ht="14.15" customHeight="1" x14ac:dyDescent="0.3"/>
    <row r="268" ht="14.15" customHeight="1" x14ac:dyDescent="0.3"/>
    <row r="269" ht="14.15" customHeight="1" x14ac:dyDescent="0.3"/>
    <row r="270" ht="14.15" customHeight="1" x14ac:dyDescent="0.3"/>
    <row r="271" ht="14.15" customHeight="1" x14ac:dyDescent="0.3"/>
    <row r="272" ht="14.15" customHeight="1" x14ac:dyDescent="0.3"/>
    <row r="273" ht="14.15" customHeight="1" x14ac:dyDescent="0.3"/>
    <row r="274" ht="14.15" customHeight="1" x14ac:dyDescent="0.3"/>
    <row r="275" ht="14.15" customHeight="1" x14ac:dyDescent="0.3"/>
    <row r="276" ht="14.15" customHeight="1" x14ac:dyDescent="0.3"/>
    <row r="277" ht="14.15" customHeight="1" x14ac:dyDescent="0.3"/>
    <row r="278" ht="14.15" customHeight="1" x14ac:dyDescent="0.3"/>
    <row r="279" ht="14.15" customHeight="1" x14ac:dyDescent="0.3"/>
    <row r="280" ht="14.15" customHeight="1" x14ac:dyDescent="0.3"/>
    <row r="281" ht="14.15" customHeight="1" x14ac:dyDescent="0.3"/>
    <row r="282" ht="14.15" customHeight="1" x14ac:dyDescent="0.3"/>
    <row r="283" ht="14.15" customHeight="1" x14ac:dyDescent="0.3"/>
    <row r="284" ht="14.15" customHeight="1" x14ac:dyDescent="0.3"/>
    <row r="285" ht="14.15" customHeight="1" x14ac:dyDescent="0.3"/>
    <row r="286" ht="14.15" customHeight="1" x14ac:dyDescent="0.3"/>
    <row r="287" ht="14.15" customHeight="1" x14ac:dyDescent="0.3"/>
    <row r="288" ht="14.15" customHeight="1" x14ac:dyDescent="0.3"/>
    <row r="289" ht="14.15" customHeight="1" x14ac:dyDescent="0.3"/>
    <row r="290" ht="14.15" customHeight="1" x14ac:dyDescent="0.3"/>
    <row r="291" ht="14.15" customHeight="1" x14ac:dyDescent="0.3"/>
    <row r="292" ht="14.15" customHeight="1" x14ac:dyDescent="0.3"/>
    <row r="293" ht="14.15" customHeight="1" x14ac:dyDescent="0.3"/>
    <row r="294" ht="14.15" customHeight="1" x14ac:dyDescent="0.3"/>
    <row r="295" ht="14.15" customHeight="1" x14ac:dyDescent="0.3"/>
    <row r="296" ht="14.15" customHeight="1" x14ac:dyDescent="0.3"/>
    <row r="297" ht="14.15" customHeight="1" x14ac:dyDescent="0.3"/>
    <row r="298" ht="14.15" customHeight="1" x14ac:dyDescent="0.3"/>
    <row r="299" ht="14.15" customHeight="1" x14ac:dyDescent="0.3"/>
    <row r="300" ht="14.15" customHeight="1" x14ac:dyDescent="0.3"/>
    <row r="301" ht="14.15" customHeight="1" x14ac:dyDescent="0.3"/>
    <row r="302" ht="14.15" customHeight="1" x14ac:dyDescent="0.3"/>
    <row r="303" ht="14.15" customHeight="1" x14ac:dyDescent="0.3"/>
    <row r="304" ht="14.15" customHeight="1" x14ac:dyDescent="0.3"/>
    <row r="305" ht="14.15" customHeight="1" x14ac:dyDescent="0.3"/>
    <row r="306" ht="14.15" customHeight="1" x14ac:dyDescent="0.3"/>
    <row r="307" ht="14.15" customHeight="1" x14ac:dyDescent="0.3"/>
    <row r="308" ht="14.15" customHeight="1" x14ac:dyDescent="0.3"/>
    <row r="309" ht="28.4" customHeight="1" x14ac:dyDescent="0.3"/>
    <row r="310" ht="14.15" customHeight="1" x14ac:dyDescent="0.3"/>
    <row r="311" ht="28.4" customHeight="1" x14ac:dyDescent="0.3"/>
    <row r="312" ht="42" customHeight="1" x14ac:dyDescent="0.3"/>
    <row r="313" ht="10.4" customHeight="1" x14ac:dyDescent="0.3"/>
    <row r="314" ht="28.4" customHeight="1" x14ac:dyDescent="0.3"/>
    <row r="315" ht="28.4" customHeight="1" x14ac:dyDescent="0.3"/>
    <row r="316" ht="14.15" customHeight="1" x14ac:dyDescent="0.3"/>
    <row r="317" ht="14.15" customHeight="1" x14ac:dyDescent="0.3"/>
    <row r="318" ht="14.15" customHeight="1" x14ac:dyDescent="0.3"/>
    <row r="319" ht="14.15" customHeight="1" x14ac:dyDescent="0.3"/>
    <row r="320" ht="14.15" customHeight="1" x14ac:dyDescent="0.3"/>
    <row r="321" ht="14.15" customHeight="1" x14ac:dyDescent="0.3"/>
    <row r="322" ht="14.15" customHeight="1" x14ac:dyDescent="0.3"/>
    <row r="323" ht="14.15" customHeight="1" x14ac:dyDescent="0.3"/>
    <row r="324" ht="14.15" customHeight="1" x14ac:dyDescent="0.3"/>
    <row r="325" ht="14.15" customHeight="1" x14ac:dyDescent="0.3"/>
    <row r="326" ht="14.15" customHeight="1" x14ac:dyDescent="0.3"/>
    <row r="327" ht="14.15" customHeight="1" x14ac:dyDescent="0.3"/>
    <row r="328" ht="14.15" customHeight="1" x14ac:dyDescent="0.3"/>
    <row r="329" ht="14.15" customHeight="1" x14ac:dyDescent="0.3"/>
    <row r="330" ht="14.15" customHeight="1" x14ac:dyDescent="0.3"/>
    <row r="331" ht="14.15" customHeight="1" x14ac:dyDescent="0.3"/>
    <row r="332" ht="14.15" customHeight="1" x14ac:dyDescent="0.3"/>
    <row r="333" ht="14.15" customHeight="1" x14ac:dyDescent="0.3"/>
    <row r="334" ht="14.15" customHeight="1" x14ac:dyDescent="0.3"/>
    <row r="335" ht="14.15" customHeight="1" x14ac:dyDescent="0.3"/>
    <row r="336" ht="14.15" customHeight="1" x14ac:dyDescent="0.3"/>
    <row r="337" ht="14.15" customHeight="1" x14ac:dyDescent="0.3"/>
    <row r="338" ht="14.15" customHeight="1" x14ac:dyDescent="0.3"/>
    <row r="339" ht="14.15" customHeight="1" x14ac:dyDescent="0.3"/>
    <row r="340" ht="14.15" customHeight="1" x14ac:dyDescent="0.3"/>
    <row r="341" ht="14.15" customHeight="1" x14ac:dyDescent="0.3"/>
    <row r="342" ht="14.15" customHeight="1" x14ac:dyDescent="0.3"/>
    <row r="343" ht="14.15" customHeight="1" x14ac:dyDescent="0.3"/>
    <row r="344" ht="14.15" customHeight="1" x14ac:dyDescent="0.3"/>
    <row r="345" ht="14.15" customHeight="1" x14ac:dyDescent="0.3"/>
    <row r="346" ht="14.15" customHeight="1" x14ac:dyDescent="0.3"/>
    <row r="347" ht="14.15" customHeight="1" x14ac:dyDescent="0.3"/>
    <row r="348" ht="14.15" customHeight="1" x14ac:dyDescent="0.3"/>
    <row r="349" ht="14.15" customHeight="1" x14ac:dyDescent="0.3"/>
    <row r="350" ht="14.15" customHeight="1" x14ac:dyDescent="0.3"/>
    <row r="351" ht="14.15" customHeight="1" x14ac:dyDescent="0.3"/>
    <row r="352" ht="14.15" customHeight="1" x14ac:dyDescent="0.3"/>
    <row r="353" ht="14.15" customHeight="1" x14ac:dyDescent="0.3"/>
    <row r="354" ht="14.15" customHeight="1" x14ac:dyDescent="0.3"/>
    <row r="355" ht="14.15" customHeight="1" x14ac:dyDescent="0.3"/>
    <row r="356" ht="14.15" customHeight="1" x14ac:dyDescent="0.3"/>
    <row r="357" ht="14.15" customHeight="1" x14ac:dyDescent="0.3"/>
    <row r="358" ht="14.15" customHeight="1" x14ac:dyDescent="0.3"/>
    <row r="359" ht="14.15" customHeight="1" x14ac:dyDescent="0.3"/>
    <row r="360" ht="14.15" customHeight="1" x14ac:dyDescent="0.3"/>
    <row r="361" ht="28.4" customHeight="1" x14ac:dyDescent="0.3"/>
    <row r="362" ht="14.15" customHeight="1" x14ac:dyDescent="0.3"/>
    <row r="363" ht="28.4" customHeight="1" x14ac:dyDescent="0.3"/>
    <row r="364" ht="42" customHeight="1" x14ac:dyDescent="0.3"/>
    <row r="365" ht="10.4" customHeight="1" x14ac:dyDescent="0.3"/>
    <row r="366" ht="28.4" customHeight="1" x14ac:dyDescent="0.3"/>
    <row r="367" ht="28.4" customHeight="1" x14ac:dyDescent="0.3"/>
    <row r="368" ht="14.15" customHeight="1" x14ac:dyDescent="0.3"/>
    <row r="369" ht="14.15" customHeight="1" x14ac:dyDescent="0.3"/>
    <row r="370" ht="14.15" customHeight="1" x14ac:dyDescent="0.3"/>
    <row r="371" ht="14.15" customHeight="1" x14ac:dyDescent="0.3"/>
    <row r="372" ht="14.15" customHeight="1" x14ac:dyDescent="0.3"/>
    <row r="373" ht="14.15" customHeight="1" x14ac:dyDescent="0.3"/>
    <row r="374" ht="14.15" customHeight="1" x14ac:dyDescent="0.3"/>
    <row r="375" ht="14.15" customHeight="1" x14ac:dyDescent="0.3"/>
    <row r="376" ht="14.15" customHeight="1" x14ac:dyDescent="0.3"/>
    <row r="377" ht="14.15" customHeight="1" x14ac:dyDescent="0.3"/>
    <row r="378" ht="14.15" customHeight="1" x14ac:dyDescent="0.3"/>
    <row r="379" ht="14.15" customHeight="1" x14ac:dyDescent="0.3"/>
    <row r="380" ht="14.15" customHeight="1" x14ac:dyDescent="0.3"/>
    <row r="381" ht="14.15" customHeight="1" x14ac:dyDescent="0.3"/>
    <row r="382" ht="14.15" customHeight="1" x14ac:dyDescent="0.3"/>
    <row r="383" ht="14.15" customHeight="1" x14ac:dyDescent="0.3"/>
    <row r="384" ht="14.15" customHeight="1" x14ac:dyDescent="0.3"/>
    <row r="385" ht="14.15" customHeight="1" x14ac:dyDescent="0.3"/>
    <row r="386" ht="14.15" customHeight="1" x14ac:dyDescent="0.3"/>
    <row r="387" ht="14.15" customHeight="1" x14ac:dyDescent="0.3"/>
    <row r="388" ht="14.15" customHeight="1" x14ac:dyDescent="0.3"/>
    <row r="389" ht="14.15" customHeight="1" x14ac:dyDescent="0.3"/>
    <row r="390" ht="14.15" customHeight="1" x14ac:dyDescent="0.3"/>
    <row r="391" ht="14.15" customHeight="1" x14ac:dyDescent="0.3"/>
    <row r="392" ht="14.15" customHeight="1" x14ac:dyDescent="0.3"/>
    <row r="393" ht="14.15" customHeight="1" x14ac:dyDescent="0.3"/>
    <row r="394" ht="14.15" customHeight="1" x14ac:dyDescent="0.3"/>
    <row r="395" ht="14.15" customHeight="1" x14ac:dyDescent="0.3"/>
    <row r="396" ht="14.15" customHeight="1" x14ac:dyDescent="0.3"/>
    <row r="397" ht="14.15" customHeight="1" x14ac:dyDescent="0.3"/>
    <row r="398" ht="14.15" customHeight="1" x14ac:dyDescent="0.3"/>
    <row r="399" ht="14.15" customHeight="1" x14ac:dyDescent="0.3"/>
    <row r="400" ht="14.15" customHeight="1" x14ac:dyDescent="0.3"/>
    <row r="401" ht="14.15" customHeight="1" x14ac:dyDescent="0.3"/>
    <row r="402" ht="14.15" customHeight="1" x14ac:dyDescent="0.3"/>
    <row r="403" ht="14.15" customHeight="1" x14ac:dyDescent="0.3"/>
    <row r="404" ht="14.15" customHeight="1" x14ac:dyDescent="0.3"/>
    <row r="405" ht="14.15" customHeight="1" x14ac:dyDescent="0.3"/>
    <row r="406" ht="14.15" customHeight="1" x14ac:dyDescent="0.3"/>
    <row r="407" ht="14.15" customHeight="1" x14ac:dyDescent="0.3"/>
    <row r="408" ht="14.15" customHeight="1" x14ac:dyDescent="0.3"/>
    <row r="409" ht="14.15" customHeight="1" x14ac:dyDescent="0.3"/>
    <row r="410" ht="14.15" customHeight="1" x14ac:dyDescent="0.3"/>
    <row r="411" ht="14.15" customHeight="1" x14ac:dyDescent="0.3"/>
    <row r="412" ht="14.15" customHeight="1" x14ac:dyDescent="0.3"/>
    <row r="413" ht="28.4" customHeight="1" x14ac:dyDescent="0.3"/>
    <row r="414" ht="14.15" customHeight="1" x14ac:dyDescent="0.3"/>
    <row r="415" ht="28.4" customHeight="1" x14ac:dyDescent="0.3"/>
    <row r="416" ht="42" customHeight="1" x14ac:dyDescent="0.3"/>
    <row r="417" ht="10.4" customHeight="1" x14ac:dyDescent="0.3"/>
    <row r="418" ht="28.4" customHeight="1" x14ac:dyDescent="0.3"/>
    <row r="419" ht="28.4" customHeight="1" x14ac:dyDescent="0.3"/>
    <row r="420" ht="14.15" customHeight="1" x14ac:dyDescent="0.3"/>
    <row r="421" ht="14.15" customHeight="1" x14ac:dyDescent="0.3"/>
    <row r="422" ht="14.15" customHeight="1" x14ac:dyDescent="0.3"/>
    <row r="423" ht="14.15" customHeight="1" x14ac:dyDescent="0.3"/>
    <row r="424" ht="14.15" customHeight="1" x14ac:dyDescent="0.3"/>
    <row r="425" ht="14.15" customHeight="1" x14ac:dyDescent="0.3"/>
    <row r="426" ht="14.15" customHeight="1" x14ac:dyDescent="0.3"/>
    <row r="427" ht="14.15" customHeight="1" x14ac:dyDescent="0.3"/>
    <row r="428" ht="14.15" customHeight="1" x14ac:dyDescent="0.3"/>
    <row r="429" ht="14.15" customHeight="1" x14ac:dyDescent="0.3"/>
    <row r="430" ht="14.15" customHeight="1" x14ac:dyDescent="0.3"/>
    <row r="431" ht="14.15" customHeight="1" x14ac:dyDescent="0.3"/>
    <row r="432" ht="14.15" customHeight="1" x14ac:dyDescent="0.3"/>
    <row r="433" ht="14.15" customHeight="1" x14ac:dyDescent="0.3"/>
    <row r="434" ht="14.15" customHeight="1" x14ac:dyDescent="0.3"/>
    <row r="435" ht="14.15" customHeight="1" x14ac:dyDescent="0.3"/>
    <row r="436" ht="14.15" customHeight="1" x14ac:dyDescent="0.3"/>
    <row r="437" ht="14.15" customHeight="1" x14ac:dyDescent="0.3"/>
    <row r="438" ht="14.15" customHeight="1" x14ac:dyDescent="0.3"/>
    <row r="439" ht="14.15" customHeight="1" x14ac:dyDescent="0.3"/>
    <row r="440" ht="14.15" customHeight="1" x14ac:dyDescent="0.3"/>
    <row r="441" ht="14.15" customHeight="1" x14ac:dyDescent="0.3"/>
    <row r="442" ht="14.15" customHeight="1" x14ac:dyDescent="0.3"/>
    <row r="443" ht="14.15" customHeight="1" x14ac:dyDescent="0.3"/>
    <row r="444" ht="14.15" customHeight="1" x14ac:dyDescent="0.3"/>
    <row r="445" ht="14.15" customHeight="1" x14ac:dyDescent="0.3"/>
    <row r="446" ht="14.15" customHeight="1" x14ac:dyDescent="0.3"/>
    <row r="447" ht="14.15" customHeight="1" x14ac:dyDescent="0.3"/>
    <row r="448" ht="14.15" customHeight="1" x14ac:dyDescent="0.3"/>
    <row r="449" ht="14.15" customHeight="1" x14ac:dyDescent="0.3"/>
    <row r="450" ht="14.15" customHeight="1" x14ac:dyDescent="0.3"/>
    <row r="451" ht="14.15" customHeight="1" x14ac:dyDescent="0.3"/>
    <row r="452" ht="14.15" customHeight="1" x14ac:dyDescent="0.3"/>
    <row r="453" ht="14.15" customHeight="1" x14ac:dyDescent="0.3"/>
    <row r="454" ht="14.15" customHeight="1" x14ac:dyDescent="0.3"/>
    <row r="455" ht="14.15" customHeight="1" x14ac:dyDescent="0.3"/>
    <row r="456" ht="14.15" customHeight="1" x14ac:dyDescent="0.3"/>
    <row r="457" ht="14.15" customHeight="1" x14ac:dyDescent="0.3"/>
    <row r="458" ht="14.15" customHeight="1" x14ac:dyDescent="0.3"/>
    <row r="459" ht="14.15" customHeight="1" x14ac:dyDescent="0.3"/>
    <row r="460" ht="14.15" customHeight="1" x14ac:dyDescent="0.3"/>
    <row r="461" ht="14.15" customHeight="1" x14ac:dyDescent="0.3"/>
    <row r="462" ht="14.15" customHeight="1" x14ac:dyDescent="0.3"/>
    <row r="463" ht="14.15" customHeight="1" x14ac:dyDescent="0.3"/>
    <row r="464" ht="14.15" customHeight="1" x14ac:dyDescent="0.3"/>
    <row r="465" ht="28.4" customHeight="1" x14ac:dyDescent="0.3"/>
    <row r="466" ht="14.15" customHeight="1" x14ac:dyDescent="0.3"/>
    <row r="467" ht="28.4" customHeight="1" x14ac:dyDescent="0.3"/>
    <row r="468" ht="42" customHeight="1" x14ac:dyDescent="0.3"/>
    <row r="469" ht="10.4" customHeight="1" x14ac:dyDescent="0.3"/>
  </sheetData>
  <mergeCells count="17">
    <mergeCell ref="A104:D104"/>
    <mergeCell ref="E104:F104"/>
    <mergeCell ref="A156:D156"/>
    <mergeCell ref="E156:F156"/>
    <mergeCell ref="A107:E107"/>
    <mergeCell ref="A153:E153"/>
    <mergeCell ref="A155:D155"/>
    <mergeCell ref="E155:F155"/>
    <mergeCell ref="A55:E55"/>
    <mergeCell ref="A101:E101"/>
    <mergeCell ref="A103:D103"/>
    <mergeCell ref="A49:E49"/>
    <mergeCell ref="A51:D51"/>
    <mergeCell ref="E51:F51"/>
    <mergeCell ref="A52:D52"/>
    <mergeCell ref="E52:F52"/>
    <mergeCell ref="E103:F103"/>
  </mergeCells>
  <phoneticPr fontId="1" type="noConversion"/>
  <conditionalFormatting sqref="D13">
    <cfRule type="cellIs" dxfId="206" priority="34" operator="greaterThan">
      <formula>0</formula>
    </cfRule>
  </conditionalFormatting>
  <conditionalFormatting sqref="D18">
    <cfRule type="cellIs" dxfId="205" priority="33" operator="greaterThan">
      <formula>0</formula>
    </cfRule>
  </conditionalFormatting>
  <conditionalFormatting sqref="D21">
    <cfRule type="cellIs" dxfId="204" priority="32" operator="greaterThan">
      <formula>0</formula>
    </cfRule>
  </conditionalFormatting>
  <conditionalFormatting sqref="D28">
    <cfRule type="cellIs" dxfId="203" priority="31" operator="greaterThan">
      <formula>0</formula>
    </cfRule>
  </conditionalFormatting>
  <conditionalFormatting sqref="D30">
    <cfRule type="cellIs" dxfId="202" priority="26" operator="greaterThan">
      <formula>0</formula>
    </cfRule>
  </conditionalFormatting>
  <conditionalFormatting sqref="D32">
    <cfRule type="cellIs" dxfId="201" priority="27" operator="greaterThan">
      <formula>0</formula>
    </cfRule>
  </conditionalFormatting>
  <conditionalFormatting sqref="D34">
    <cfRule type="cellIs" dxfId="200" priority="28" operator="greaterThan">
      <formula>0</formula>
    </cfRule>
  </conditionalFormatting>
  <conditionalFormatting sqref="D36">
    <cfRule type="cellIs" dxfId="199" priority="29" operator="greaterThan">
      <formula>0</formula>
    </cfRule>
  </conditionalFormatting>
  <conditionalFormatting sqref="D38">
    <cfRule type="cellIs" dxfId="198" priority="30" operator="greaterThan">
      <formula>0</formula>
    </cfRule>
  </conditionalFormatting>
  <conditionalFormatting sqref="D43">
    <cfRule type="cellIs" dxfId="197" priority="24" operator="greaterThan">
      <formula>0</formula>
    </cfRule>
  </conditionalFormatting>
  <conditionalFormatting sqref="D45">
    <cfRule type="cellIs" dxfId="196" priority="23" operator="greaterThan">
      <formula>0</formula>
    </cfRule>
  </conditionalFormatting>
  <conditionalFormatting sqref="D47">
    <cfRule type="cellIs" dxfId="195" priority="25" operator="greaterThan">
      <formula>0</formula>
    </cfRule>
  </conditionalFormatting>
  <conditionalFormatting sqref="D57">
    <cfRule type="cellIs" dxfId="194" priority="21" operator="greaterThan">
      <formula>0</formula>
    </cfRule>
  </conditionalFormatting>
  <conditionalFormatting sqref="D59">
    <cfRule type="cellIs" dxfId="193" priority="18" operator="greaterThan">
      <formula>0</formula>
    </cfRule>
  </conditionalFormatting>
  <conditionalFormatting sqref="D61">
    <cfRule type="cellIs" dxfId="192" priority="20" operator="greaterThan">
      <formula>0</formula>
    </cfRule>
  </conditionalFormatting>
  <conditionalFormatting sqref="D66">
    <cfRule type="cellIs" dxfId="191" priority="19" operator="greaterThan">
      <formula>0</formula>
    </cfRule>
  </conditionalFormatting>
  <conditionalFormatting sqref="D68">
    <cfRule type="cellIs" dxfId="190" priority="17" operator="greaterThan">
      <formula>0</formula>
    </cfRule>
  </conditionalFormatting>
  <conditionalFormatting sqref="D70">
    <cfRule type="cellIs" dxfId="189" priority="22" operator="greaterThan">
      <formula>0</formula>
    </cfRule>
  </conditionalFormatting>
  <conditionalFormatting sqref="D77">
    <cfRule type="cellIs" dxfId="188" priority="15" operator="greaterThan">
      <formula>0</formula>
    </cfRule>
  </conditionalFormatting>
  <conditionalFormatting sqref="D79">
    <cfRule type="cellIs" dxfId="187" priority="14" operator="greaterThan">
      <formula>0</formula>
    </cfRule>
  </conditionalFormatting>
  <conditionalFormatting sqref="D81">
    <cfRule type="cellIs" dxfId="186" priority="13" operator="greaterThan">
      <formula>0</formula>
    </cfRule>
  </conditionalFormatting>
  <conditionalFormatting sqref="D83">
    <cfRule type="cellIs" dxfId="185" priority="11" operator="greaterThan">
      <formula>0</formula>
    </cfRule>
  </conditionalFormatting>
  <conditionalFormatting sqref="D85">
    <cfRule type="cellIs" dxfId="184" priority="12" operator="greaterThan">
      <formula>0</formula>
    </cfRule>
  </conditionalFormatting>
  <conditionalFormatting sqref="D87">
    <cfRule type="cellIs" dxfId="183" priority="16" operator="greaterThan">
      <formula>0</formula>
    </cfRule>
  </conditionalFormatting>
  <conditionalFormatting sqref="D93">
    <cfRule type="cellIs" dxfId="182" priority="9" operator="greaterThan">
      <formula>0</formula>
    </cfRule>
  </conditionalFormatting>
  <conditionalFormatting sqref="D95">
    <cfRule type="cellIs" dxfId="181" priority="8" operator="greaterThan">
      <formula>0</formula>
    </cfRule>
  </conditionalFormatting>
  <conditionalFormatting sqref="D97">
    <cfRule type="cellIs" dxfId="180" priority="10" operator="greaterThan">
      <formula>0</formula>
    </cfRule>
  </conditionalFormatting>
  <conditionalFormatting sqref="D113">
    <cfRule type="cellIs" dxfId="179" priority="7" operator="greaterThan">
      <formula>0</formula>
    </cfRule>
  </conditionalFormatting>
  <conditionalFormatting sqref="D115">
    <cfRule type="cellIs" dxfId="178" priority="2" operator="greaterThan">
      <formula>0</formula>
    </cfRule>
  </conditionalFormatting>
  <conditionalFormatting sqref="D118">
    <cfRule type="cellIs" dxfId="177" priority="3" operator="greaterThan">
      <formula>0</formula>
    </cfRule>
  </conditionalFormatting>
  <conditionalFormatting sqref="D121">
    <cfRule type="cellIs" dxfId="176" priority="4" operator="greaterThan">
      <formula>0</formula>
    </cfRule>
  </conditionalFormatting>
  <conditionalFormatting sqref="D125">
    <cfRule type="cellIs" dxfId="175" priority="1" operator="greaterThan">
      <formula>0</formula>
    </cfRule>
  </conditionalFormatting>
  <conditionalFormatting sqref="D127">
    <cfRule type="cellIs" dxfId="174" priority="5" operator="greaterThan">
      <formula>0</formula>
    </cfRule>
  </conditionalFormatting>
  <conditionalFormatting sqref="D131">
    <cfRule type="cellIs" dxfId="173" priority="6" operator="greaterThan">
      <formula>0</formula>
    </cfRule>
  </conditionalFormatting>
  <conditionalFormatting sqref="E13 E18 E21 E28 E30 E32 E34 E36 E38 E43 E45 E47 E57 E59 E61 E66 E68 E70 E77 E79 E81 E83 E85 E87 E93 E95 E97 E113 E115 E118 E121 E125 E127">
    <cfRule type="cellIs" dxfId="172" priority="36" operator="greaterThan">
      <formula>0</formula>
    </cfRule>
  </conditionalFormatting>
  <conditionalFormatting sqref="F13 F18 F21 F28 F30 F32 F34 F36 F38 F43 F45 F47 F57 F59 F61 F66 F68 F70 F77 F79 F81 F83 F85 F87 F93 F95 F97 F113 F115 F118 F121 F125 F127 F131">
    <cfRule type="cellIs" dxfId="171" priority="37" stopIfTrue="1" operator="equal">
      <formula>"ro"</formula>
    </cfRule>
    <cfRule type="cellIs" dxfId="170" priority="38" stopIfTrue="1" operator="equal">
      <formula>" "</formula>
    </cfRule>
  </conditionalFormatting>
  <printOptions horizontalCentered="1"/>
  <pageMargins left="0.78740157480314965" right="0.59055118110236227" top="0.98425196850393704" bottom="0.39370078740157483" header="0.39370078740157483" footer="0.19685039370078741"/>
  <pageSetup paperSize="9" scale="92" orientation="portrait" blackAndWhite="1" useFirstPageNumber="1" r:id="rId1"/>
  <headerFooter alignWithMargins="0">
    <oddHeader>&amp;L&amp;"-,Italic"&amp;8RTD01-2016/2017-TIDC32&amp;"-,Regular"
Part C2.2: Pricing Schedule&amp;R
&amp;"-,Regular"&amp;8Section 105: Page &amp;P of &amp;N</oddHeader>
  </headerFooter>
  <rowBreaks count="2" manualBreakCount="2">
    <brk id="52" max="5" man="1"/>
    <brk id="104" max="5" man="1"/>
  </rowBreaks>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indexed="50"/>
  </sheetPr>
  <dimension ref="A1:F409"/>
  <sheetViews>
    <sheetView showZeros="0" view="pageBreakPreview" topLeftCell="A58" zoomScale="130" zoomScaleNormal="100" zoomScaleSheetLayoutView="130" workbookViewId="0">
      <selection activeCell="B38" sqref="B38"/>
    </sheetView>
  </sheetViews>
  <sheetFormatPr defaultColWidth="9.1796875" defaultRowHeight="12" customHeight="1" x14ac:dyDescent="0.3"/>
  <cols>
    <col min="1" max="1" width="12.54296875" style="2" customWidth="1"/>
    <col min="2" max="2" width="28.54296875" style="2" customWidth="1"/>
    <col min="3" max="3" width="10.54296875" style="2" customWidth="1"/>
    <col min="4" max="4" width="12.54296875" style="147" customWidth="1"/>
    <col min="5" max="5" width="13.54296875" style="35" customWidth="1"/>
    <col min="6" max="6" width="15.54296875" style="35" customWidth="1"/>
    <col min="7" max="16384" width="9.1796875" style="2"/>
  </cols>
  <sheetData>
    <row r="1" spans="1:6" ht="28.4" customHeight="1" thickBot="1" x14ac:dyDescent="0.35">
      <c r="A1" s="46" t="s">
        <v>1321</v>
      </c>
      <c r="B1" s="47" t="s">
        <v>1322</v>
      </c>
      <c r="C1" s="47" t="s">
        <v>1323</v>
      </c>
      <c r="D1" s="48" t="s">
        <v>1324</v>
      </c>
      <c r="E1" s="49" t="s">
        <v>1325</v>
      </c>
      <c r="F1" s="50" t="s">
        <v>1326</v>
      </c>
    </row>
    <row r="2" spans="1:6" ht="14.15" customHeight="1" x14ac:dyDescent="0.3">
      <c r="A2" s="8"/>
      <c r="B2" s="9"/>
      <c r="C2" s="10"/>
      <c r="D2" s="132"/>
      <c r="E2" s="133"/>
      <c r="F2" s="134"/>
    </row>
    <row r="3" spans="1:6" ht="14.15" customHeight="1" x14ac:dyDescent="0.3">
      <c r="A3" s="13" t="s">
        <v>1364</v>
      </c>
      <c r="B3" s="14" t="s">
        <v>1347</v>
      </c>
      <c r="C3" s="3"/>
      <c r="D3" s="135"/>
      <c r="E3" s="136"/>
      <c r="F3" s="137"/>
    </row>
    <row r="4" spans="1:6" ht="14.15" customHeight="1" x14ac:dyDescent="0.3">
      <c r="A4" s="5"/>
      <c r="B4" s="6"/>
      <c r="C4" s="3"/>
      <c r="D4" s="135"/>
      <c r="E4" s="136"/>
      <c r="F4" s="137"/>
    </row>
    <row r="5" spans="1:6" ht="14.15" customHeight="1" x14ac:dyDescent="0.3">
      <c r="A5" s="13" t="s">
        <v>1509</v>
      </c>
      <c r="B5" s="14" t="s">
        <v>1299</v>
      </c>
      <c r="C5" s="3"/>
      <c r="D5" s="135"/>
      <c r="E5" s="136"/>
      <c r="F5" s="137"/>
    </row>
    <row r="6" spans="1:6" ht="14.15" customHeight="1" x14ac:dyDescent="0.3">
      <c r="A6" s="5"/>
      <c r="B6" s="7"/>
      <c r="C6" s="3"/>
      <c r="D6" s="135"/>
      <c r="E6" s="136"/>
      <c r="F6" s="137"/>
    </row>
    <row r="7" spans="1:6" ht="14.15" customHeight="1" x14ac:dyDescent="0.3">
      <c r="A7" s="13" t="s">
        <v>1510</v>
      </c>
      <c r="B7" s="14" t="s">
        <v>0</v>
      </c>
      <c r="C7" s="3"/>
      <c r="D7" s="135"/>
      <c r="E7" s="136"/>
      <c r="F7" s="137"/>
    </row>
    <row r="8" spans="1:6" ht="14.15" customHeight="1" x14ac:dyDescent="0.3">
      <c r="A8" s="13"/>
      <c r="B8" s="14" t="s">
        <v>1</v>
      </c>
      <c r="C8" s="3"/>
      <c r="D8" s="135"/>
      <c r="E8" s="136"/>
      <c r="F8" s="137"/>
    </row>
    <row r="9" spans="1:6" ht="14.15" customHeight="1" x14ac:dyDescent="0.3">
      <c r="A9" s="5"/>
      <c r="B9" s="6"/>
      <c r="C9" s="3"/>
      <c r="D9" s="135"/>
      <c r="E9" s="136"/>
      <c r="F9" s="137"/>
    </row>
    <row r="10" spans="1:6" ht="14.15" customHeight="1" x14ac:dyDescent="0.3">
      <c r="A10" s="5" t="s">
        <v>2</v>
      </c>
      <c r="B10" s="6" t="s">
        <v>3</v>
      </c>
      <c r="C10" s="3" t="s">
        <v>1334</v>
      </c>
      <c r="D10" s="138">
        <f>(8*(5/10)*3/10)*25</f>
        <v>30</v>
      </c>
      <c r="E10" s="139"/>
      <c r="F10" s="140" t="str">
        <f>IF(TRIM(D10)="rate only","ro",IF(OR(ISBLANK(D10),ISBLANK(E10))," ",D10*E10))</f>
        <v xml:space="preserve"> </v>
      </c>
    </row>
    <row r="11" spans="1:6" ht="14.15" customHeight="1" x14ac:dyDescent="0.3">
      <c r="A11" s="5"/>
      <c r="B11" s="6"/>
      <c r="C11" s="3"/>
      <c r="D11" s="135"/>
      <c r="E11" s="136"/>
      <c r="F11" s="137"/>
    </row>
    <row r="12" spans="1:6" ht="14.15" customHeight="1" x14ac:dyDescent="0.3">
      <c r="A12" s="5" t="s">
        <v>1563</v>
      </c>
      <c r="B12" s="6" t="s">
        <v>1564</v>
      </c>
      <c r="C12" s="3" t="s">
        <v>1334</v>
      </c>
      <c r="D12" s="138">
        <v>6</v>
      </c>
      <c r="E12" s="139"/>
      <c r="F12" s="140" t="str">
        <f>IF(TRIM(D12)="rate only","ro",IF(ISBLANK(E12)," ",D12*E12))</f>
        <v xml:space="preserve"> </v>
      </c>
    </row>
    <row r="13" spans="1:6" ht="14.15" customHeight="1" x14ac:dyDescent="0.3">
      <c r="A13" s="5"/>
      <c r="B13" s="6"/>
      <c r="C13" s="3"/>
      <c r="D13" s="135"/>
      <c r="E13" s="136"/>
      <c r="F13" s="137"/>
    </row>
    <row r="14" spans="1:6" ht="14.15" customHeight="1" x14ac:dyDescent="0.3">
      <c r="A14" s="13" t="s">
        <v>6</v>
      </c>
      <c r="B14" s="14" t="s">
        <v>7</v>
      </c>
      <c r="C14" s="3"/>
      <c r="D14" s="135"/>
      <c r="E14" s="136"/>
      <c r="F14" s="137"/>
    </row>
    <row r="15" spans="1:6" ht="14.15" customHeight="1" x14ac:dyDescent="0.3">
      <c r="A15" s="13"/>
      <c r="B15" s="14" t="s">
        <v>8</v>
      </c>
      <c r="C15" s="3"/>
      <c r="D15" s="135"/>
      <c r="E15" s="136"/>
      <c r="F15" s="137"/>
    </row>
    <row r="16" spans="1:6" ht="14.15" customHeight="1" x14ac:dyDescent="0.3">
      <c r="A16" s="13"/>
      <c r="B16" s="14" t="s">
        <v>9</v>
      </c>
      <c r="C16" s="3" t="s">
        <v>1334</v>
      </c>
      <c r="D16" s="138">
        <v>7</v>
      </c>
      <c r="E16" s="139"/>
      <c r="F16" s="140" t="str">
        <f>IF(TRIM(D16)="rate only","ro",IF(ISBLANK(E16)," ",D16*E16))</f>
        <v xml:space="preserve"> </v>
      </c>
    </row>
    <row r="17" spans="1:6" ht="14.15" customHeight="1" x14ac:dyDescent="0.3">
      <c r="A17" s="5"/>
      <c r="B17" s="6"/>
      <c r="C17" s="3"/>
      <c r="D17" s="135"/>
      <c r="E17" s="136"/>
      <c r="F17" s="137"/>
    </row>
    <row r="18" spans="1:6" ht="14.15" customHeight="1" x14ac:dyDescent="0.3">
      <c r="A18" s="13" t="s">
        <v>4</v>
      </c>
      <c r="B18" s="14" t="s">
        <v>5</v>
      </c>
      <c r="C18" s="3" t="s">
        <v>1334</v>
      </c>
      <c r="D18" s="138">
        <v>5</v>
      </c>
      <c r="E18" s="139"/>
      <c r="F18" s="140" t="str">
        <f>IF(TRIM(D18)="rate only","ro",IF(ISBLANK(E18)," ",D18*E18))</f>
        <v xml:space="preserve"> </v>
      </c>
    </row>
    <row r="19" spans="1:6" ht="14.15" customHeight="1" x14ac:dyDescent="0.3">
      <c r="A19" s="5"/>
      <c r="B19" s="6"/>
      <c r="C19" s="3"/>
      <c r="D19" s="135"/>
      <c r="E19" s="136"/>
      <c r="F19" s="137"/>
    </row>
    <row r="20" spans="1:6" ht="14.15" customHeight="1" x14ac:dyDescent="0.3">
      <c r="A20" s="13" t="s">
        <v>10</v>
      </c>
      <c r="B20" s="14" t="s">
        <v>11</v>
      </c>
      <c r="C20" s="3"/>
      <c r="D20" s="135"/>
      <c r="E20" s="136"/>
      <c r="F20" s="137"/>
    </row>
    <row r="21" spans="1:6" ht="14.15" customHeight="1" x14ac:dyDescent="0.3">
      <c r="A21" s="5"/>
      <c r="B21" s="6"/>
      <c r="C21" s="3"/>
      <c r="D21" s="135"/>
      <c r="E21" s="136"/>
      <c r="F21" s="137"/>
    </row>
    <row r="22" spans="1:6" ht="14.15" customHeight="1" x14ac:dyDescent="0.3">
      <c r="A22" s="5" t="s">
        <v>12</v>
      </c>
      <c r="B22" s="6" t="s">
        <v>13</v>
      </c>
      <c r="C22" s="3"/>
      <c r="D22" s="135"/>
      <c r="E22" s="136"/>
      <c r="F22" s="137"/>
    </row>
    <row r="23" spans="1:6" ht="14.15" customHeight="1" x14ac:dyDescent="0.3">
      <c r="A23" s="5"/>
      <c r="B23" s="6"/>
      <c r="C23" s="3"/>
      <c r="D23" s="135"/>
      <c r="E23" s="136"/>
      <c r="F23" s="137"/>
    </row>
    <row r="24" spans="1:6" ht="14.15" customHeight="1" x14ac:dyDescent="0.3">
      <c r="A24" s="5" t="s">
        <v>14</v>
      </c>
      <c r="B24" s="6" t="s">
        <v>2247</v>
      </c>
      <c r="C24" s="3" t="s">
        <v>1394</v>
      </c>
      <c r="D24" s="138">
        <v>75</v>
      </c>
      <c r="E24" s="139"/>
      <c r="F24" s="140" t="str">
        <f>IF(TRIM(D24)="rate only","ro",IF(ISBLANK(E24)," ",D24*E24))</f>
        <v xml:space="preserve"> </v>
      </c>
    </row>
    <row r="25" spans="1:6" ht="14.15" customHeight="1" x14ac:dyDescent="0.3">
      <c r="A25" s="5"/>
      <c r="B25" s="6"/>
      <c r="C25" s="3"/>
      <c r="D25" s="135"/>
      <c r="E25" s="136"/>
      <c r="F25" s="137"/>
    </row>
    <row r="26" spans="1:6" ht="14.15" customHeight="1" x14ac:dyDescent="0.3">
      <c r="A26" s="5"/>
      <c r="B26" s="6"/>
      <c r="C26" s="3"/>
      <c r="D26" s="135"/>
      <c r="E26" s="136"/>
      <c r="F26" s="137"/>
    </row>
    <row r="27" spans="1:6" ht="14.15" customHeight="1" x14ac:dyDescent="0.3">
      <c r="A27" s="5" t="s">
        <v>15</v>
      </c>
      <c r="B27" s="6" t="s">
        <v>16</v>
      </c>
      <c r="C27" s="3"/>
      <c r="D27" s="135"/>
      <c r="E27" s="136"/>
      <c r="F27" s="137"/>
    </row>
    <row r="28" spans="1:6" ht="14.15" customHeight="1" x14ac:dyDescent="0.3">
      <c r="A28" s="5"/>
      <c r="B28" s="6"/>
      <c r="C28" s="3"/>
      <c r="D28" s="135"/>
      <c r="E28" s="136"/>
      <c r="F28" s="137"/>
    </row>
    <row r="29" spans="1:6" ht="14.15" customHeight="1" x14ac:dyDescent="0.3">
      <c r="A29" s="5" t="s">
        <v>17</v>
      </c>
      <c r="B29" s="6" t="s">
        <v>2248</v>
      </c>
      <c r="C29" s="3"/>
      <c r="D29" s="135"/>
      <c r="E29" s="136"/>
      <c r="F29" s="137"/>
    </row>
    <row r="30" spans="1:6" ht="14.15" customHeight="1" x14ac:dyDescent="0.3">
      <c r="A30" s="5"/>
      <c r="B30" s="6" t="s">
        <v>18</v>
      </c>
      <c r="C30" s="3" t="s">
        <v>1378</v>
      </c>
      <c r="D30" s="138">
        <f>D24/5</f>
        <v>15</v>
      </c>
      <c r="E30" s="139"/>
      <c r="F30" s="140" t="str">
        <f>IF(TRIM(D30)="rate only","ro",IF(ISBLANK(E30)," ",D30*E30))</f>
        <v xml:space="preserve"> </v>
      </c>
    </row>
    <row r="31" spans="1:6" ht="14.15" customHeight="1" x14ac:dyDescent="0.3">
      <c r="A31" s="5"/>
      <c r="B31" s="6"/>
      <c r="C31" s="3"/>
      <c r="D31" s="135"/>
      <c r="E31" s="136"/>
      <c r="F31" s="137"/>
    </row>
    <row r="32" spans="1:6" ht="14.15" customHeight="1" x14ac:dyDescent="0.3">
      <c r="A32" s="5" t="s">
        <v>1565</v>
      </c>
      <c r="B32" s="6" t="s">
        <v>2249</v>
      </c>
      <c r="C32" s="3"/>
      <c r="D32" s="135"/>
      <c r="E32" s="136"/>
      <c r="F32" s="137"/>
    </row>
    <row r="33" spans="1:6" ht="14.15" customHeight="1" x14ac:dyDescent="0.3">
      <c r="A33" s="5"/>
      <c r="B33" s="6" t="s">
        <v>18</v>
      </c>
      <c r="C33" s="3" t="s">
        <v>1378</v>
      </c>
      <c r="D33" s="138">
        <f>D30</f>
        <v>15</v>
      </c>
      <c r="E33" s="139"/>
      <c r="F33" s="140" t="str">
        <f>IF(TRIM(D33)="rate only","ro",IF(ISBLANK(E33)," ",D33*E33))</f>
        <v xml:space="preserve"> </v>
      </c>
    </row>
    <row r="34" spans="1:6" ht="14.15" customHeight="1" x14ac:dyDescent="0.3">
      <c r="A34" s="5"/>
      <c r="B34" s="6"/>
      <c r="C34" s="3"/>
      <c r="D34" s="135"/>
      <c r="E34" s="136"/>
      <c r="F34" s="137"/>
    </row>
    <row r="35" spans="1:6" ht="14.15" customHeight="1" x14ac:dyDescent="0.3">
      <c r="A35" s="5" t="s">
        <v>1566</v>
      </c>
      <c r="B35" s="6" t="s">
        <v>2250</v>
      </c>
      <c r="C35" s="3"/>
      <c r="D35" s="135"/>
      <c r="E35" s="136"/>
      <c r="F35" s="137"/>
    </row>
    <row r="36" spans="1:6" ht="14.15" customHeight="1" x14ac:dyDescent="0.3">
      <c r="A36" s="5"/>
      <c r="B36" s="6" t="s">
        <v>18</v>
      </c>
      <c r="C36" s="3" t="s">
        <v>1378</v>
      </c>
      <c r="D36" s="138">
        <f>D33/2</f>
        <v>7.5</v>
      </c>
      <c r="E36" s="139"/>
      <c r="F36" s="140" t="str">
        <f>IF(TRIM(D36)="rate only","ro",IF(ISBLANK(E36)," ",D36*E36))</f>
        <v xml:space="preserve"> </v>
      </c>
    </row>
    <row r="37" spans="1:6" ht="14.15" customHeight="1" x14ac:dyDescent="0.3">
      <c r="A37" s="5"/>
      <c r="B37" s="6"/>
      <c r="C37" s="3"/>
      <c r="D37" s="135"/>
      <c r="E37" s="136"/>
      <c r="F37" s="137"/>
    </row>
    <row r="38" spans="1:6" ht="14.15" customHeight="1" x14ac:dyDescent="0.3">
      <c r="A38" s="5" t="s">
        <v>1567</v>
      </c>
      <c r="B38" s="6" t="s">
        <v>2251</v>
      </c>
      <c r="C38" s="3"/>
      <c r="D38" s="135"/>
      <c r="E38" s="136"/>
      <c r="F38" s="137"/>
    </row>
    <row r="39" spans="1:6" ht="14.15" customHeight="1" x14ac:dyDescent="0.3">
      <c r="A39" s="5"/>
      <c r="B39" s="6" t="s">
        <v>19</v>
      </c>
      <c r="C39" s="3" t="s">
        <v>1378</v>
      </c>
      <c r="D39" s="138">
        <f>D33</f>
        <v>15</v>
      </c>
      <c r="E39" s="139"/>
      <c r="F39" s="140" t="str">
        <f>IF(TRIM(D39)="rate only","ro",IF(ISBLANK(E39)," ",D39*E39))</f>
        <v xml:space="preserve"> </v>
      </c>
    </row>
    <row r="40" spans="1:6" ht="14.15" customHeight="1" x14ac:dyDescent="0.3">
      <c r="A40" s="5"/>
      <c r="B40" s="6"/>
      <c r="C40" s="3"/>
      <c r="D40" s="135"/>
      <c r="E40" s="136"/>
      <c r="F40" s="137"/>
    </row>
    <row r="41" spans="1:6" ht="14.15" customHeight="1" thickBot="1" x14ac:dyDescent="0.35">
      <c r="A41" s="15"/>
      <c r="B41" s="16"/>
      <c r="C41" s="17"/>
      <c r="D41" s="141"/>
      <c r="E41" s="142"/>
      <c r="F41" s="143"/>
    </row>
    <row r="42" spans="1:6" ht="28.4" customHeight="1" thickBot="1" x14ac:dyDescent="0.35">
      <c r="A42" s="278" t="s">
        <v>1330</v>
      </c>
      <c r="B42" s="279"/>
      <c r="C42" s="279"/>
      <c r="D42" s="279"/>
      <c r="E42" s="280"/>
      <c r="F42" s="50">
        <f>SUM(F3:F41)</f>
        <v>0</v>
      </c>
    </row>
    <row r="43" spans="1:6" ht="14.15" customHeight="1" thickBot="1" x14ac:dyDescent="0.35">
      <c r="A43" s="20"/>
      <c r="B43" s="20"/>
      <c r="C43" s="20"/>
      <c r="D43" s="144"/>
      <c r="E43" s="145"/>
      <c r="F43" s="146"/>
    </row>
    <row r="44" spans="1:6" ht="28.4" customHeight="1" x14ac:dyDescent="0.3">
      <c r="A44" s="234" t="s">
        <v>1328</v>
      </c>
      <c r="B44" s="235"/>
      <c r="C44" s="235"/>
      <c r="D44" s="235"/>
      <c r="E44" s="236" t="s">
        <v>1329</v>
      </c>
      <c r="F44" s="237"/>
    </row>
    <row r="45" spans="1:6" ht="42" customHeight="1" thickBot="1" x14ac:dyDescent="0.35">
      <c r="A45" s="238"/>
      <c r="B45" s="239"/>
      <c r="C45" s="239"/>
      <c r="D45" s="239"/>
      <c r="E45" s="240"/>
      <c r="F45" s="241"/>
    </row>
    <row r="46" spans="1:6" ht="10.4" customHeight="1" thickBot="1" x14ac:dyDescent="0.35">
      <c r="A46" s="23"/>
      <c r="E46" s="148"/>
    </row>
    <row r="47" spans="1:6" ht="28.4" customHeight="1" thickBot="1" x14ac:dyDescent="0.35">
      <c r="A47" s="46" t="s">
        <v>1321</v>
      </c>
      <c r="B47" s="47" t="s">
        <v>1322</v>
      </c>
      <c r="C47" s="47" t="s">
        <v>1323</v>
      </c>
      <c r="D47" s="48" t="s">
        <v>1324</v>
      </c>
      <c r="E47" s="49" t="s">
        <v>1325</v>
      </c>
      <c r="F47" s="50" t="s">
        <v>1326</v>
      </c>
    </row>
    <row r="48" spans="1:6" ht="28.4" customHeight="1" x14ac:dyDescent="0.3">
      <c r="A48" s="275" t="s">
        <v>1331</v>
      </c>
      <c r="B48" s="276"/>
      <c r="C48" s="276"/>
      <c r="D48" s="276"/>
      <c r="E48" s="277"/>
      <c r="F48" s="149">
        <f>F42</f>
        <v>0</v>
      </c>
    </row>
    <row r="49" spans="1:6" ht="14.15" customHeight="1" x14ac:dyDescent="0.3">
      <c r="A49" s="5"/>
      <c r="B49" s="6"/>
      <c r="C49" s="3"/>
      <c r="D49" s="135"/>
      <c r="E49" s="136"/>
      <c r="F49" s="137"/>
    </row>
    <row r="50" spans="1:6" ht="14.15" customHeight="1" x14ac:dyDescent="0.3">
      <c r="A50" s="13" t="s">
        <v>20</v>
      </c>
      <c r="B50" s="14" t="s">
        <v>21</v>
      </c>
      <c r="C50" s="3" t="s">
        <v>1378</v>
      </c>
      <c r="D50" s="138">
        <v>15</v>
      </c>
      <c r="E50" s="139"/>
      <c r="F50" s="140" t="str">
        <f>IF(TRIM(D50)="rate only","ro",IF(ISBLANK(E50)," ",D50*E50))</f>
        <v xml:space="preserve"> </v>
      </c>
    </row>
    <row r="51" spans="1:6" ht="14.15" customHeight="1" x14ac:dyDescent="0.3">
      <c r="A51" s="5"/>
      <c r="B51" s="6"/>
      <c r="C51" s="3"/>
      <c r="D51" s="135"/>
      <c r="E51" s="136"/>
      <c r="F51" s="137"/>
    </row>
    <row r="52" spans="1:6" ht="14.15" customHeight="1" x14ac:dyDescent="0.3">
      <c r="A52" s="13" t="s">
        <v>22</v>
      </c>
      <c r="B52" s="14" t="s">
        <v>23</v>
      </c>
      <c r="C52" s="3"/>
      <c r="D52" s="135"/>
      <c r="E52" s="136"/>
      <c r="F52" s="137"/>
    </row>
    <row r="53" spans="1:6" ht="14.15" customHeight="1" x14ac:dyDescent="0.3">
      <c r="A53" s="5"/>
      <c r="B53" s="14" t="s">
        <v>24</v>
      </c>
      <c r="C53" s="3"/>
      <c r="D53" s="135"/>
      <c r="E53" s="136"/>
      <c r="F53" s="137"/>
    </row>
    <row r="54" spans="1:6" ht="14.15" customHeight="1" x14ac:dyDescent="0.3">
      <c r="A54" s="5"/>
      <c r="B54" s="14" t="s">
        <v>25</v>
      </c>
      <c r="C54" s="3" t="s">
        <v>1334</v>
      </c>
      <c r="D54" s="138">
        <v>10</v>
      </c>
      <c r="E54" s="139"/>
      <c r="F54" s="140" t="str">
        <f>IF(TRIM(D54)="rate only","ro",IF(ISBLANK(E54)," ",D54*E54))</f>
        <v xml:space="preserve"> </v>
      </c>
    </row>
    <row r="55" spans="1:6" ht="14.15" customHeight="1" x14ac:dyDescent="0.3">
      <c r="A55" s="5"/>
      <c r="B55" s="6"/>
      <c r="C55" s="3"/>
      <c r="D55" s="135"/>
      <c r="E55" s="136"/>
      <c r="F55" s="137"/>
    </row>
    <row r="56" spans="1:6" ht="14.15" customHeight="1" x14ac:dyDescent="0.3">
      <c r="A56" s="5"/>
      <c r="B56" s="6"/>
      <c r="C56" s="3"/>
      <c r="D56" s="135"/>
      <c r="E56" s="136"/>
      <c r="F56" s="137"/>
    </row>
    <row r="57" spans="1:6" ht="14.15" customHeight="1" x14ac:dyDescent="0.3">
      <c r="A57" s="5"/>
      <c r="B57" s="6"/>
      <c r="C57" s="3"/>
      <c r="D57" s="135"/>
      <c r="E57" s="136"/>
      <c r="F57" s="137"/>
    </row>
    <row r="58" spans="1:6" ht="14.15" customHeight="1" x14ac:dyDescent="0.3">
      <c r="A58" s="5"/>
      <c r="B58" s="6"/>
      <c r="C58" s="3"/>
      <c r="D58" s="135"/>
      <c r="E58" s="136"/>
      <c r="F58" s="137"/>
    </row>
    <row r="59" spans="1:6" ht="14.15" customHeight="1" x14ac:dyDescent="0.3">
      <c r="A59" s="5"/>
      <c r="B59" s="6"/>
      <c r="C59" s="3"/>
      <c r="D59" s="135"/>
      <c r="E59" s="136"/>
      <c r="F59" s="137"/>
    </row>
    <row r="60" spans="1:6" ht="14.15" customHeight="1" x14ac:dyDescent="0.3">
      <c r="A60" s="5"/>
      <c r="B60" s="6"/>
      <c r="C60" s="3"/>
      <c r="D60" s="135"/>
      <c r="E60" s="136"/>
      <c r="F60" s="137"/>
    </row>
    <row r="61" spans="1:6" ht="14.15" customHeight="1" x14ac:dyDescent="0.3">
      <c r="A61" s="5"/>
      <c r="B61" s="6"/>
      <c r="C61" s="3"/>
      <c r="D61" s="135"/>
      <c r="E61" s="136"/>
      <c r="F61" s="137"/>
    </row>
    <row r="62" spans="1:6" ht="14.15" customHeight="1" x14ac:dyDescent="0.3">
      <c r="A62" s="5"/>
      <c r="B62" s="6"/>
      <c r="C62" s="3"/>
      <c r="D62" s="135"/>
      <c r="E62" s="136"/>
      <c r="F62" s="137"/>
    </row>
    <row r="63" spans="1:6" ht="14.15" customHeight="1" x14ac:dyDescent="0.3">
      <c r="A63" s="5"/>
      <c r="B63" s="6"/>
      <c r="C63" s="3"/>
      <c r="D63" s="135"/>
      <c r="E63" s="136"/>
      <c r="F63" s="137"/>
    </row>
    <row r="64" spans="1:6" ht="14.15" customHeight="1" x14ac:dyDescent="0.3">
      <c r="A64" s="5"/>
      <c r="B64" s="6"/>
      <c r="C64" s="3"/>
      <c r="D64" s="135"/>
      <c r="E64" s="136"/>
      <c r="F64" s="137"/>
    </row>
    <row r="65" spans="1:6" ht="14.15" customHeight="1" x14ac:dyDescent="0.3">
      <c r="A65" s="5"/>
      <c r="B65" s="6"/>
      <c r="C65" s="3"/>
      <c r="D65" s="135"/>
      <c r="E65" s="136"/>
      <c r="F65" s="137"/>
    </row>
    <row r="66" spans="1:6" ht="14.15" customHeight="1" x14ac:dyDescent="0.3">
      <c r="A66" s="5"/>
      <c r="B66" s="6"/>
      <c r="C66" s="3"/>
      <c r="D66" s="135"/>
      <c r="E66" s="136"/>
      <c r="F66" s="137"/>
    </row>
    <row r="67" spans="1:6" ht="14.15" customHeight="1" x14ac:dyDescent="0.3">
      <c r="A67" s="5"/>
      <c r="B67" s="6"/>
      <c r="C67" s="3"/>
      <c r="D67" s="135"/>
      <c r="E67" s="136"/>
      <c r="F67" s="137"/>
    </row>
    <row r="68" spans="1:6" ht="14.15" customHeight="1" x14ac:dyDescent="0.3">
      <c r="A68" s="5"/>
      <c r="B68" s="6"/>
      <c r="C68" s="3"/>
      <c r="D68" s="135"/>
      <c r="E68" s="136"/>
      <c r="F68" s="137"/>
    </row>
    <row r="69" spans="1:6" ht="14.15" customHeight="1" x14ac:dyDescent="0.3">
      <c r="A69" s="5"/>
      <c r="B69" s="6"/>
      <c r="C69" s="3"/>
      <c r="D69" s="135"/>
      <c r="E69" s="136"/>
      <c r="F69" s="137"/>
    </row>
    <row r="70" spans="1:6" ht="14.15" customHeight="1" x14ac:dyDescent="0.3">
      <c r="A70" s="5"/>
      <c r="B70" s="6"/>
      <c r="C70" s="3"/>
      <c r="D70" s="135"/>
      <c r="E70" s="136"/>
      <c r="F70" s="137"/>
    </row>
    <row r="71" spans="1:6" ht="14.15" customHeight="1" x14ac:dyDescent="0.3">
      <c r="A71" s="5"/>
      <c r="B71" s="6"/>
      <c r="C71" s="3"/>
      <c r="D71" s="135"/>
      <c r="E71" s="136"/>
      <c r="F71" s="137"/>
    </row>
    <row r="72" spans="1:6" ht="14.15" customHeight="1" x14ac:dyDescent="0.3">
      <c r="A72" s="5"/>
      <c r="B72" s="6"/>
      <c r="C72" s="3"/>
      <c r="D72" s="135"/>
      <c r="E72" s="136"/>
      <c r="F72" s="137"/>
    </row>
    <row r="73" spans="1:6" ht="14.15" customHeight="1" x14ac:dyDescent="0.3">
      <c r="A73" s="5"/>
      <c r="B73" s="6"/>
      <c r="C73" s="3"/>
      <c r="D73" s="135"/>
      <c r="E73" s="136"/>
      <c r="F73" s="137"/>
    </row>
    <row r="74" spans="1:6" ht="14.15" customHeight="1" x14ac:dyDescent="0.3">
      <c r="A74" s="5"/>
      <c r="B74" s="6"/>
      <c r="C74" s="3"/>
      <c r="D74" s="135"/>
      <c r="E74" s="136"/>
      <c r="F74" s="137"/>
    </row>
    <row r="75" spans="1:6" ht="14.15" customHeight="1" x14ac:dyDescent="0.3">
      <c r="A75" s="5"/>
      <c r="B75" s="6"/>
      <c r="C75" s="3"/>
      <c r="D75" s="135"/>
      <c r="E75" s="136"/>
      <c r="F75" s="137"/>
    </row>
    <row r="76" spans="1:6" ht="14.15" customHeight="1" x14ac:dyDescent="0.3">
      <c r="A76" s="5"/>
      <c r="B76" s="6"/>
      <c r="C76" s="3"/>
      <c r="D76" s="135"/>
      <c r="E76" s="136"/>
      <c r="F76" s="137"/>
    </row>
    <row r="77" spans="1:6" ht="14.15" customHeight="1" x14ac:dyDescent="0.3">
      <c r="A77" s="5"/>
      <c r="B77" s="6"/>
      <c r="C77" s="3"/>
      <c r="D77" s="135"/>
      <c r="E77" s="136"/>
      <c r="F77" s="137"/>
    </row>
    <row r="78" spans="1:6" ht="14.15" customHeight="1" x14ac:dyDescent="0.3">
      <c r="A78" s="5"/>
      <c r="B78" s="6"/>
      <c r="C78" s="3"/>
      <c r="D78" s="135"/>
      <c r="E78" s="136"/>
      <c r="F78" s="137"/>
    </row>
    <row r="79" spans="1:6" ht="14.15" customHeight="1" x14ac:dyDescent="0.3">
      <c r="A79" s="5"/>
      <c r="B79" s="6"/>
      <c r="C79" s="3"/>
      <c r="D79" s="135"/>
      <c r="E79" s="136"/>
      <c r="F79" s="137"/>
    </row>
    <row r="80" spans="1:6" ht="14.15" customHeight="1" x14ac:dyDescent="0.3">
      <c r="A80" s="5"/>
      <c r="B80" s="6"/>
      <c r="C80" s="3"/>
      <c r="D80" s="135"/>
      <c r="E80" s="136"/>
      <c r="F80" s="137"/>
    </row>
    <row r="81" spans="1:6" ht="14.15" customHeight="1" x14ac:dyDescent="0.3">
      <c r="A81" s="5"/>
      <c r="B81" s="6"/>
      <c r="C81" s="3"/>
      <c r="D81" s="135"/>
      <c r="E81" s="136"/>
      <c r="F81" s="137"/>
    </row>
    <row r="82" spans="1:6" ht="14.15" customHeight="1" x14ac:dyDescent="0.3">
      <c r="A82" s="5"/>
      <c r="B82" s="6"/>
      <c r="C82" s="3"/>
      <c r="D82" s="135"/>
      <c r="E82" s="136"/>
      <c r="F82" s="137"/>
    </row>
    <row r="83" spans="1:6" ht="14.15" customHeight="1" x14ac:dyDescent="0.3">
      <c r="A83" s="5"/>
      <c r="B83" s="6"/>
      <c r="C83" s="3"/>
      <c r="D83" s="135"/>
      <c r="E83" s="136"/>
      <c r="F83" s="137"/>
    </row>
    <row r="84" spans="1:6" ht="14.15" customHeight="1" x14ac:dyDescent="0.3">
      <c r="A84" s="5"/>
      <c r="B84" s="6"/>
      <c r="C84" s="3"/>
      <c r="D84" s="135"/>
      <c r="E84" s="136"/>
      <c r="F84" s="137"/>
    </row>
    <row r="85" spans="1:6" ht="14.15" customHeight="1" x14ac:dyDescent="0.3">
      <c r="A85" s="5"/>
      <c r="B85" s="6"/>
      <c r="C85" s="3"/>
      <c r="D85" s="135"/>
      <c r="E85" s="136"/>
      <c r="F85" s="137"/>
    </row>
    <row r="86" spans="1:6" ht="14.15" customHeight="1" x14ac:dyDescent="0.3">
      <c r="A86" s="5"/>
      <c r="B86" s="6"/>
      <c r="C86" s="3"/>
      <c r="D86" s="135"/>
      <c r="E86" s="136"/>
      <c r="F86" s="137"/>
    </row>
    <row r="87" spans="1:6" ht="14.15" customHeight="1" x14ac:dyDescent="0.3">
      <c r="A87" s="5"/>
      <c r="B87" s="6"/>
      <c r="C87" s="3"/>
      <c r="D87" s="135"/>
      <c r="E87" s="136"/>
      <c r="F87" s="137"/>
    </row>
    <row r="88" spans="1:6" ht="14.15" customHeight="1" x14ac:dyDescent="0.3">
      <c r="A88" s="5"/>
      <c r="B88" s="6"/>
      <c r="C88" s="3"/>
      <c r="D88" s="135"/>
      <c r="E88" s="136"/>
      <c r="F88" s="137"/>
    </row>
    <row r="89" spans="1:6" ht="14.15" customHeight="1" x14ac:dyDescent="0.3">
      <c r="A89" s="5"/>
      <c r="B89" s="6"/>
      <c r="C89" s="3"/>
      <c r="D89" s="135"/>
      <c r="E89" s="136"/>
      <c r="F89" s="137"/>
    </row>
    <row r="90" spans="1:6" ht="14.15" customHeight="1" x14ac:dyDescent="0.3">
      <c r="A90" s="5"/>
      <c r="B90" s="6"/>
      <c r="C90" s="3"/>
      <c r="D90" s="135"/>
      <c r="E90" s="136"/>
      <c r="F90" s="137"/>
    </row>
    <row r="91" spans="1:6" ht="14.15" customHeight="1" x14ac:dyDescent="0.3">
      <c r="A91" s="5"/>
      <c r="B91" s="6"/>
      <c r="C91" s="3"/>
      <c r="D91" s="135"/>
      <c r="E91" s="136"/>
      <c r="F91" s="137"/>
    </row>
    <row r="92" spans="1:6" ht="14.15" customHeight="1" x14ac:dyDescent="0.3">
      <c r="A92" s="5"/>
      <c r="B92" s="6"/>
      <c r="C92" s="3"/>
      <c r="D92" s="135"/>
      <c r="E92" s="136"/>
      <c r="F92" s="137"/>
    </row>
    <row r="93" spans="1:6" ht="14.15" customHeight="1" thickBot="1" x14ac:dyDescent="0.35">
      <c r="A93" s="15"/>
      <c r="B93" s="16"/>
      <c r="C93" s="17"/>
      <c r="D93" s="141"/>
      <c r="E93" s="142"/>
      <c r="F93" s="143"/>
    </row>
    <row r="94" spans="1:6" ht="28.4" customHeight="1" thickBot="1" x14ac:dyDescent="0.35">
      <c r="A94" s="278" t="s">
        <v>1327</v>
      </c>
      <c r="B94" s="279"/>
      <c r="C94" s="279"/>
      <c r="D94" s="279"/>
      <c r="E94" s="280"/>
      <c r="F94" s="50">
        <f>SUM(F48:F93)</f>
        <v>0</v>
      </c>
    </row>
    <row r="95" spans="1:6" ht="14.15" customHeight="1" thickBot="1" x14ac:dyDescent="0.35">
      <c r="A95" s="23"/>
      <c r="C95" s="35"/>
      <c r="E95" s="148"/>
      <c r="F95" s="148"/>
    </row>
    <row r="96" spans="1:6" ht="28.4" customHeight="1" x14ac:dyDescent="0.3">
      <c r="A96" s="234" t="s">
        <v>1328</v>
      </c>
      <c r="B96" s="235"/>
      <c r="C96" s="235"/>
      <c r="D96" s="235"/>
      <c r="E96" s="236" t="s">
        <v>1329</v>
      </c>
      <c r="F96" s="237"/>
    </row>
    <row r="97" spans="1:6" ht="42" customHeight="1" thickBot="1" x14ac:dyDescent="0.35">
      <c r="A97" s="238"/>
      <c r="B97" s="239"/>
      <c r="C97" s="239"/>
      <c r="D97" s="239"/>
      <c r="E97" s="240"/>
      <c r="F97" s="241"/>
    </row>
    <row r="98" spans="1:6" ht="10.4" customHeight="1" x14ac:dyDescent="0.3"/>
    <row r="99" spans="1:6" ht="28.4" customHeight="1" x14ac:dyDescent="0.3"/>
    <row r="100" spans="1:6" ht="14.15" customHeight="1" x14ac:dyDescent="0.3"/>
    <row r="101" spans="1:6" ht="14.15" customHeight="1" x14ac:dyDescent="0.3"/>
    <row r="102" spans="1:6" ht="14.15" customHeight="1" x14ac:dyDescent="0.3"/>
    <row r="103" spans="1:6" ht="14.15" customHeight="1" x14ac:dyDescent="0.3"/>
    <row r="104" spans="1:6" ht="14.15" customHeight="1" x14ac:dyDescent="0.3"/>
    <row r="105" spans="1:6" ht="14.15" customHeight="1" x14ac:dyDescent="0.3"/>
    <row r="106" spans="1:6" ht="14.15" customHeight="1" x14ac:dyDescent="0.3"/>
    <row r="107" spans="1:6" ht="14.15" customHeight="1" x14ac:dyDescent="0.3"/>
    <row r="108" spans="1:6" ht="14.15" customHeight="1" x14ac:dyDescent="0.3"/>
    <row r="109" spans="1:6" ht="14.15" customHeight="1" x14ac:dyDescent="0.3"/>
    <row r="110" spans="1:6" ht="14.15" customHeight="1" x14ac:dyDescent="0.3"/>
    <row r="111" spans="1:6" ht="14.15" customHeight="1" x14ac:dyDescent="0.3"/>
    <row r="112" spans="1:6" ht="14.15" customHeight="1" x14ac:dyDescent="0.3"/>
    <row r="113" ht="14.15" customHeight="1" x14ac:dyDescent="0.3"/>
    <row r="114" ht="14.15" customHeight="1" x14ac:dyDescent="0.3"/>
    <row r="115" ht="14.15" customHeight="1" x14ac:dyDescent="0.3"/>
    <row r="116" ht="14.15" customHeight="1" x14ac:dyDescent="0.3"/>
    <row r="117" ht="14.15" customHeight="1" x14ac:dyDescent="0.3"/>
    <row r="118" ht="14.15" customHeight="1" x14ac:dyDescent="0.3"/>
    <row r="119" ht="14.15" customHeight="1" x14ac:dyDescent="0.3"/>
    <row r="120" ht="14.15" customHeight="1" x14ac:dyDescent="0.3"/>
    <row r="121" ht="14.15" customHeight="1" x14ac:dyDescent="0.3"/>
    <row r="122" ht="14.15" customHeight="1" x14ac:dyDescent="0.3"/>
    <row r="123" ht="14.15" customHeight="1" x14ac:dyDescent="0.3"/>
    <row r="124" ht="14.15" customHeight="1" x14ac:dyDescent="0.3"/>
    <row r="125" ht="14.15" customHeight="1" x14ac:dyDescent="0.3"/>
    <row r="126" ht="14.15" customHeight="1" x14ac:dyDescent="0.3"/>
    <row r="127" ht="14.15" customHeight="1" x14ac:dyDescent="0.3"/>
    <row r="128" ht="14.15" customHeight="1" x14ac:dyDescent="0.3"/>
    <row r="129" ht="14.15" customHeight="1" x14ac:dyDescent="0.3"/>
    <row r="130" ht="14.15" customHeight="1" x14ac:dyDescent="0.3"/>
    <row r="131" ht="14.15" customHeight="1" x14ac:dyDescent="0.3"/>
    <row r="132" ht="14.15" customHeight="1" x14ac:dyDescent="0.3"/>
    <row r="133" ht="14.15" customHeight="1" x14ac:dyDescent="0.3"/>
    <row r="134" ht="14.15" customHeight="1" x14ac:dyDescent="0.3"/>
    <row r="135" ht="14.15" customHeight="1" x14ac:dyDescent="0.3"/>
    <row r="136" ht="14.15" customHeight="1" x14ac:dyDescent="0.3"/>
    <row r="137" ht="14.15" customHeight="1" x14ac:dyDescent="0.3"/>
    <row r="138" ht="14.15" customHeight="1" x14ac:dyDescent="0.3"/>
    <row r="139" ht="14.15" customHeight="1" x14ac:dyDescent="0.3"/>
    <row r="140" ht="14.15" customHeight="1" x14ac:dyDescent="0.3"/>
    <row r="141" ht="14.15" customHeight="1" x14ac:dyDescent="0.3"/>
    <row r="142" ht="14.15" customHeight="1" x14ac:dyDescent="0.3"/>
    <row r="143" ht="14.15" customHeight="1" x14ac:dyDescent="0.3"/>
    <row r="144" ht="14.15" customHeight="1" x14ac:dyDescent="0.3"/>
    <row r="145" ht="28.4" customHeight="1" x14ac:dyDescent="0.3"/>
    <row r="146" ht="14.15" customHeight="1" x14ac:dyDescent="0.3"/>
    <row r="147" ht="28.4" customHeight="1" x14ac:dyDescent="0.3"/>
    <row r="148" ht="42" customHeight="1" x14ac:dyDescent="0.3"/>
    <row r="149" ht="10.4" customHeight="1" x14ac:dyDescent="0.3"/>
    <row r="150" ht="28.4" customHeight="1" x14ac:dyDescent="0.3"/>
    <row r="151" ht="28.4" customHeight="1" x14ac:dyDescent="0.3"/>
    <row r="152" ht="14.15" customHeight="1" x14ac:dyDescent="0.3"/>
    <row r="153" ht="14.15" customHeight="1" x14ac:dyDescent="0.3"/>
    <row r="154" ht="14.15" customHeight="1" x14ac:dyDescent="0.3"/>
    <row r="155" ht="14.15" customHeight="1" x14ac:dyDescent="0.3"/>
    <row r="156" ht="14.15" customHeight="1" x14ac:dyDescent="0.3"/>
    <row r="157" ht="14.15" customHeight="1" x14ac:dyDescent="0.3"/>
    <row r="158" ht="14.15" customHeight="1" x14ac:dyDescent="0.3"/>
    <row r="159" ht="14.15" customHeight="1" x14ac:dyDescent="0.3"/>
    <row r="160" ht="14.15" customHeight="1" x14ac:dyDescent="0.3"/>
    <row r="161" ht="14.15" customHeight="1" x14ac:dyDescent="0.3"/>
    <row r="162" ht="14.15" customHeight="1" x14ac:dyDescent="0.3"/>
    <row r="163" ht="14.15" customHeight="1" x14ac:dyDescent="0.3"/>
    <row r="164" ht="14.15" customHeight="1" x14ac:dyDescent="0.3"/>
    <row r="165" ht="14.15" customHeight="1" x14ac:dyDescent="0.3"/>
    <row r="166" ht="14.15" customHeight="1" x14ac:dyDescent="0.3"/>
    <row r="167" ht="14.15" customHeight="1" x14ac:dyDescent="0.3"/>
    <row r="168" ht="14.15" customHeight="1" x14ac:dyDescent="0.3"/>
    <row r="169" ht="14.15" customHeight="1" x14ac:dyDescent="0.3"/>
    <row r="170" ht="14.15" customHeight="1" x14ac:dyDescent="0.3"/>
    <row r="171" ht="14.15" customHeight="1" x14ac:dyDescent="0.3"/>
    <row r="172" ht="14.15" customHeight="1" x14ac:dyDescent="0.3"/>
    <row r="173" ht="14.15" customHeight="1" x14ac:dyDescent="0.3"/>
    <row r="174" ht="14.15" customHeight="1" x14ac:dyDescent="0.3"/>
    <row r="175" ht="14.15" customHeight="1" x14ac:dyDescent="0.3"/>
    <row r="176" ht="14.15" customHeight="1" x14ac:dyDescent="0.3"/>
    <row r="177" ht="14.15" customHeight="1" x14ac:dyDescent="0.3"/>
    <row r="178" ht="14.15" customHeight="1" x14ac:dyDescent="0.3"/>
    <row r="179" ht="14.15" customHeight="1" x14ac:dyDescent="0.3"/>
    <row r="180" ht="14.15" customHeight="1" x14ac:dyDescent="0.3"/>
    <row r="181" ht="14.15" customHeight="1" x14ac:dyDescent="0.3"/>
    <row r="182" ht="14.15" customHeight="1" x14ac:dyDescent="0.3"/>
    <row r="183" ht="14.15" customHeight="1" x14ac:dyDescent="0.3"/>
    <row r="184" ht="14.15" customHeight="1" x14ac:dyDescent="0.3"/>
    <row r="185" ht="14.15" customHeight="1" x14ac:dyDescent="0.3"/>
    <row r="186" ht="14.15" customHeight="1" x14ac:dyDescent="0.3"/>
    <row r="187" ht="14.15" customHeight="1" x14ac:dyDescent="0.3"/>
    <row r="188" ht="14.15" customHeight="1" x14ac:dyDescent="0.3"/>
    <row r="189" ht="14.15" customHeight="1" x14ac:dyDescent="0.3"/>
    <row r="190" ht="14.15" customHeight="1" x14ac:dyDescent="0.3"/>
    <row r="191" ht="14.15" customHeight="1" x14ac:dyDescent="0.3"/>
    <row r="192" ht="14.15" customHeight="1" x14ac:dyDescent="0.3"/>
    <row r="193" ht="14.15" customHeight="1" x14ac:dyDescent="0.3"/>
    <row r="194" ht="14.15" customHeight="1" x14ac:dyDescent="0.3"/>
    <row r="195" ht="14.15" customHeight="1" x14ac:dyDescent="0.3"/>
    <row r="196" ht="14.15" customHeight="1" x14ac:dyDescent="0.3"/>
    <row r="197" ht="28.4" customHeight="1" x14ac:dyDescent="0.3"/>
    <row r="198" ht="14.15" customHeight="1" x14ac:dyDescent="0.3"/>
    <row r="199" ht="28.4" customHeight="1" x14ac:dyDescent="0.3"/>
    <row r="200" ht="42" customHeight="1" x14ac:dyDescent="0.3"/>
    <row r="201" ht="10.4" customHeight="1" x14ac:dyDescent="0.3"/>
    <row r="202" ht="28.4" customHeight="1" x14ac:dyDescent="0.3"/>
    <row r="203" ht="28.4" customHeight="1" x14ac:dyDescent="0.3"/>
    <row r="204" ht="14.15" customHeight="1" x14ac:dyDescent="0.3"/>
    <row r="205" ht="14.15" customHeight="1" x14ac:dyDescent="0.3"/>
    <row r="206" ht="14.15" customHeight="1" x14ac:dyDescent="0.3"/>
    <row r="207" ht="14.15" customHeight="1" x14ac:dyDescent="0.3"/>
    <row r="208" ht="14.15" customHeight="1" x14ac:dyDescent="0.3"/>
    <row r="209" ht="14.15" customHeight="1" x14ac:dyDescent="0.3"/>
    <row r="210" ht="14.15" customHeight="1" x14ac:dyDescent="0.3"/>
    <row r="211" ht="14.15" customHeight="1" x14ac:dyDescent="0.3"/>
    <row r="212" ht="14.15" customHeight="1" x14ac:dyDescent="0.3"/>
    <row r="213" ht="14.15" customHeight="1" x14ac:dyDescent="0.3"/>
    <row r="214" ht="14.15" customHeight="1" x14ac:dyDescent="0.3"/>
    <row r="215" ht="14.15" customHeight="1" x14ac:dyDescent="0.3"/>
    <row r="216" ht="14.15" customHeight="1" x14ac:dyDescent="0.3"/>
    <row r="217" ht="14.15" customHeight="1" x14ac:dyDescent="0.3"/>
    <row r="218" ht="14.15" customHeight="1" x14ac:dyDescent="0.3"/>
    <row r="219" ht="14.15" customHeight="1" x14ac:dyDescent="0.3"/>
    <row r="220" ht="14.15" customHeight="1" x14ac:dyDescent="0.3"/>
    <row r="221" ht="14.15" customHeight="1" x14ac:dyDescent="0.3"/>
    <row r="222" ht="14.15" customHeight="1" x14ac:dyDescent="0.3"/>
    <row r="223" ht="14.15" customHeight="1" x14ac:dyDescent="0.3"/>
    <row r="224" ht="14.15" customHeight="1" x14ac:dyDescent="0.3"/>
    <row r="225" ht="14.15" customHeight="1" x14ac:dyDescent="0.3"/>
    <row r="226" ht="14.15" customHeight="1" x14ac:dyDescent="0.3"/>
    <row r="227" ht="14.15" customHeight="1" x14ac:dyDescent="0.3"/>
    <row r="228" ht="14.15" customHeight="1" x14ac:dyDescent="0.3"/>
    <row r="229" ht="14.15" customHeight="1" x14ac:dyDescent="0.3"/>
    <row r="230" ht="14.15" customHeight="1" x14ac:dyDescent="0.3"/>
    <row r="231" ht="14.15" customHeight="1" x14ac:dyDescent="0.3"/>
    <row r="232" ht="14.15" customHeight="1" x14ac:dyDescent="0.3"/>
    <row r="233" ht="14.15" customHeight="1" x14ac:dyDescent="0.3"/>
    <row r="234" ht="14.15" customHeight="1" x14ac:dyDescent="0.3"/>
    <row r="235" ht="14.15" customHeight="1" x14ac:dyDescent="0.3"/>
    <row r="236" ht="14.15" customHeight="1" x14ac:dyDescent="0.3"/>
    <row r="237" ht="14.15" customHeight="1" x14ac:dyDescent="0.3"/>
    <row r="238" ht="14.15" customHeight="1" x14ac:dyDescent="0.3"/>
    <row r="239" ht="14.15" customHeight="1" x14ac:dyDescent="0.3"/>
    <row r="240" ht="14.15" customHeight="1" x14ac:dyDescent="0.3"/>
    <row r="241" ht="14.15" customHeight="1" x14ac:dyDescent="0.3"/>
    <row r="242" ht="14.15" customHeight="1" x14ac:dyDescent="0.3"/>
    <row r="243" ht="14.15" customHeight="1" x14ac:dyDescent="0.3"/>
    <row r="244" ht="14.15" customHeight="1" x14ac:dyDescent="0.3"/>
    <row r="245" ht="14.15" customHeight="1" x14ac:dyDescent="0.3"/>
    <row r="246" ht="14.15" customHeight="1" x14ac:dyDescent="0.3"/>
    <row r="247" ht="14.15" customHeight="1" x14ac:dyDescent="0.3"/>
    <row r="248" ht="14.15" customHeight="1" x14ac:dyDescent="0.3"/>
    <row r="249" ht="28.4" customHeight="1" x14ac:dyDescent="0.3"/>
    <row r="250" ht="14.15" customHeight="1" x14ac:dyDescent="0.3"/>
    <row r="251" ht="28.4" customHeight="1" x14ac:dyDescent="0.3"/>
    <row r="252" ht="42" customHeight="1" x14ac:dyDescent="0.3"/>
    <row r="253" ht="10.4" customHeight="1" x14ac:dyDescent="0.3"/>
    <row r="254" ht="28.4" customHeight="1" x14ac:dyDescent="0.3"/>
    <row r="255" ht="28.4" customHeight="1" x14ac:dyDescent="0.3"/>
    <row r="256" ht="14.15" customHeight="1" x14ac:dyDescent="0.3"/>
    <row r="257" ht="14.15" customHeight="1" x14ac:dyDescent="0.3"/>
    <row r="258" ht="14.15" customHeight="1" x14ac:dyDescent="0.3"/>
    <row r="259" ht="14.15" customHeight="1" x14ac:dyDescent="0.3"/>
    <row r="260" ht="14.15" customHeight="1" x14ac:dyDescent="0.3"/>
    <row r="261" ht="14.15" customHeight="1" x14ac:dyDescent="0.3"/>
    <row r="262" ht="14.15" customHeight="1" x14ac:dyDescent="0.3"/>
    <row r="263" ht="14.15" customHeight="1" x14ac:dyDescent="0.3"/>
    <row r="264" ht="14.15" customHeight="1" x14ac:dyDescent="0.3"/>
    <row r="265" ht="14.15" customHeight="1" x14ac:dyDescent="0.3"/>
    <row r="266" ht="14.15" customHeight="1" x14ac:dyDescent="0.3"/>
    <row r="267" ht="14.15" customHeight="1" x14ac:dyDescent="0.3"/>
    <row r="268" ht="14.15" customHeight="1" x14ac:dyDescent="0.3"/>
    <row r="269" ht="14.15" customHeight="1" x14ac:dyDescent="0.3"/>
    <row r="270" ht="14.15" customHeight="1" x14ac:dyDescent="0.3"/>
    <row r="271" ht="14.15" customHeight="1" x14ac:dyDescent="0.3"/>
    <row r="272" ht="14.15" customHeight="1" x14ac:dyDescent="0.3"/>
    <row r="273" ht="14.15" customHeight="1" x14ac:dyDescent="0.3"/>
    <row r="274" ht="14.15" customHeight="1" x14ac:dyDescent="0.3"/>
    <row r="275" ht="14.15" customHeight="1" x14ac:dyDescent="0.3"/>
    <row r="276" ht="14.15" customHeight="1" x14ac:dyDescent="0.3"/>
    <row r="277" ht="14.15" customHeight="1" x14ac:dyDescent="0.3"/>
    <row r="278" ht="14.15" customHeight="1" x14ac:dyDescent="0.3"/>
    <row r="279" ht="14.15" customHeight="1" x14ac:dyDescent="0.3"/>
    <row r="280" ht="14.15" customHeight="1" x14ac:dyDescent="0.3"/>
    <row r="281" ht="14.15" customHeight="1" x14ac:dyDescent="0.3"/>
    <row r="282" ht="14.15" customHeight="1" x14ac:dyDescent="0.3"/>
    <row r="283" ht="14.15" customHeight="1" x14ac:dyDescent="0.3"/>
    <row r="284" ht="14.15" customHeight="1" x14ac:dyDescent="0.3"/>
    <row r="285" ht="14.15" customHeight="1" x14ac:dyDescent="0.3"/>
    <row r="286" ht="14.15" customHeight="1" x14ac:dyDescent="0.3"/>
    <row r="287" ht="14.15" customHeight="1" x14ac:dyDescent="0.3"/>
    <row r="288" ht="14.15" customHeight="1" x14ac:dyDescent="0.3"/>
    <row r="289" ht="14.15" customHeight="1" x14ac:dyDescent="0.3"/>
    <row r="290" ht="14.15" customHeight="1" x14ac:dyDescent="0.3"/>
    <row r="291" ht="14.15" customHeight="1" x14ac:dyDescent="0.3"/>
    <row r="292" ht="14.15" customHeight="1" x14ac:dyDescent="0.3"/>
    <row r="293" ht="14.15" customHeight="1" x14ac:dyDescent="0.3"/>
    <row r="294" ht="14.15" customHeight="1" x14ac:dyDescent="0.3"/>
    <row r="295" ht="14.15" customHeight="1" x14ac:dyDescent="0.3"/>
    <row r="296" ht="14.15" customHeight="1" x14ac:dyDescent="0.3"/>
    <row r="297" ht="14.15" customHeight="1" x14ac:dyDescent="0.3"/>
    <row r="298" ht="14.15" customHeight="1" x14ac:dyDescent="0.3"/>
    <row r="299" ht="14.15" customHeight="1" x14ac:dyDescent="0.3"/>
    <row r="300" ht="14.15" customHeight="1" x14ac:dyDescent="0.3"/>
    <row r="301" ht="28.4" customHeight="1" x14ac:dyDescent="0.3"/>
    <row r="302" ht="14.15" customHeight="1" x14ac:dyDescent="0.3"/>
    <row r="303" ht="28.4" customHeight="1" x14ac:dyDescent="0.3"/>
    <row r="304" ht="42" customHeight="1" x14ac:dyDescent="0.3"/>
    <row r="305" ht="10.4" customHeight="1" x14ac:dyDescent="0.3"/>
    <row r="306" ht="28.4" customHeight="1" x14ac:dyDescent="0.3"/>
    <row r="307" ht="28.4" customHeight="1" x14ac:dyDescent="0.3"/>
    <row r="308" ht="14.15" customHeight="1" x14ac:dyDescent="0.3"/>
    <row r="309" ht="14.15" customHeight="1" x14ac:dyDescent="0.3"/>
    <row r="310" ht="14.15" customHeight="1" x14ac:dyDescent="0.3"/>
    <row r="311" ht="14.15" customHeight="1" x14ac:dyDescent="0.3"/>
    <row r="312" ht="14.15" customHeight="1" x14ac:dyDescent="0.3"/>
    <row r="313" ht="14.15" customHeight="1" x14ac:dyDescent="0.3"/>
    <row r="314" ht="14.15" customHeight="1" x14ac:dyDescent="0.3"/>
    <row r="315" ht="14.15" customHeight="1" x14ac:dyDescent="0.3"/>
    <row r="316" ht="14.15" customHeight="1" x14ac:dyDescent="0.3"/>
    <row r="317" ht="14.15" customHeight="1" x14ac:dyDescent="0.3"/>
    <row r="318" ht="14.15" customHeight="1" x14ac:dyDescent="0.3"/>
    <row r="319" ht="14.15" customHeight="1" x14ac:dyDescent="0.3"/>
    <row r="320" ht="14.15" customHeight="1" x14ac:dyDescent="0.3"/>
    <row r="321" ht="14.15" customHeight="1" x14ac:dyDescent="0.3"/>
    <row r="322" ht="14.15" customHeight="1" x14ac:dyDescent="0.3"/>
    <row r="323" ht="14.15" customHeight="1" x14ac:dyDescent="0.3"/>
    <row r="324" ht="14.15" customHeight="1" x14ac:dyDescent="0.3"/>
    <row r="325" ht="14.15" customHeight="1" x14ac:dyDescent="0.3"/>
    <row r="326" ht="14.15" customHeight="1" x14ac:dyDescent="0.3"/>
    <row r="327" ht="14.15" customHeight="1" x14ac:dyDescent="0.3"/>
    <row r="328" ht="14.15" customHeight="1" x14ac:dyDescent="0.3"/>
    <row r="329" ht="14.15" customHeight="1" x14ac:dyDescent="0.3"/>
    <row r="330" ht="14.15" customHeight="1" x14ac:dyDescent="0.3"/>
    <row r="331" ht="14.15" customHeight="1" x14ac:dyDescent="0.3"/>
    <row r="332" ht="14.15" customHeight="1" x14ac:dyDescent="0.3"/>
    <row r="333" ht="14.15" customHeight="1" x14ac:dyDescent="0.3"/>
    <row r="334" ht="14.15" customHeight="1" x14ac:dyDescent="0.3"/>
    <row r="335" ht="14.15" customHeight="1" x14ac:dyDescent="0.3"/>
    <row r="336" ht="14.15" customHeight="1" x14ac:dyDescent="0.3"/>
    <row r="337" ht="14.15" customHeight="1" x14ac:dyDescent="0.3"/>
    <row r="338" ht="14.15" customHeight="1" x14ac:dyDescent="0.3"/>
    <row r="339" ht="14.15" customHeight="1" x14ac:dyDescent="0.3"/>
    <row r="340" ht="14.15" customHeight="1" x14ac:dyDescent="0.3"/>
    <row r="341" ht="14.15" customHeight="1" x14ac:dyDescent="0.3"/>
    <row r="342" ht="14.15" customHeight="1" x14ac:dyDescent="0.3"/>
    <row r="343" ht="14.15" customHeight="1" x14ac:dyDescent="0.3"/>
    <row r="344" ht="14.15" customHeight="1" x14ac:dyDescent="0.3"/>
    <row r="345" ht="14.15" customHeight="1" x14ac:dyDescent="0.3"/>
    <row r="346" ht="14.15" customHeight="1" x14ac:dyDescent="0.3"/>
    <row r="347" ht="14.15" customHeight="1" x14ac:dyDescent="0.3"/>
    <row r="348" ht="14.15" customHeight="1" x14ac:dyDescent="0.3"/>
    <row r="349" ht="14.15" customHeight="1" x14ac:dyDescent="0.3"/>
    <row r="350" ht="14.15" customHeight="1" x14ac:dyDescent="0.3"/>
    <row r="351" ht="14.15" customHeight="1" x14ac:dyDescent="0.3"/>
    <row r="352" ht="14.15" customHeight="1" x14ac:dyDescent="0.3"/>
    <row r="353" ht="28.4" customHeight="1" x14ac:dyDescent="0.3"/>
    <row r="354" ht="14.15" customHeight="1" x14ac:dyDescent="0.3"/>
    <row r="355" ht="28.4" customHeight="1" x14ac:dyDescent="0.3"/>
    <row r="356" ht="42" customHeight="1" x14ac:dyDescent="0.3"/>
    <row r="357" ht="10.4" customHeight="1" x14ac:dyDescent="0.3"/>
    <row r="358" ht="28.4" customHeight="1" x14ac:dyDescent="0.3"/>
    <row r="359" ht="28.4" customHeight="1" x14ac:dyDescent="0.3"/>
    <row r="360" ht="14.15" customHeight="1" x14ac:dyDescent="0.3"/>
    <row r="361" ht="14.15" customHeight="1" x14ac:dyDescent="0.3"/>
    <row r="362" ht="14.15" customHeight="1" x14ac:dyDescent="0.3"/>
    <row r="363" ht="14.15" customHeight="1" x14ac:dyDescent="0.3"/>
    <row r="364" ht="14.15" customHeight="1" x14ac:dyDescent="0.3"/>
    <row r="365" ht="14.15" customHeight="1" x14ac:dyDescent="0.3"/>
    <row r="366" ht="14.15" customHeight="1" x14ac:dyDescent="0.3"/>
    <row r="367" ht="14.15" customHeight="1" x14ac:dyDescent="0.3"/>
    <row r="368" ht="14.15" customHeight="1" x14ac:dyDescent="0.3"/>
    <row r="369" ht="14.15" customHeight="1" x14ac:dyDescent="0.3"/>
    <row r="370" ht="14.15" customHeight="1" x14ac:dyDescent="0.3"/>
    <row r="371" ht="14.15" customHeight="1" x14ac:dyDescent="0.3"/>
    <row r="372" ht="14.15" customHeight="1" x14ac:dyDescent="0.3"/>
    <row r="373" ht="14.15" customHeight="1" x14ac:dyDescent="0.3"/>
    <row r="374" ht="14.15" customHeight="1" x14ac:dyDescent="0.3"/>
    <row r="375" ht="14.15" customHeight="1" x14ac:dyDescent="0.3"/>
    <row r="376" ht="14.15" customHeight="1" x14ac:dyDescent="0.3"/>
    <row r="377" ht="14.15" customHeight="1" x14ac:dyDescent="0.3"/>
    <row r="378" ht="14.15" customHeight="1" x14ac:dyDescent="0.3"/>
    <row r="379" ht="14.15" customHeight="1" x14ac:dyDescent="0.3"/>
    <row r="380" ht="14.15" customHeight="1" x14ac:dyDescent="0.3"/>
    <row r="381" ht="14.15" customHeight="1" x14ac:dyDescent="0.3"/>
    <row r="382" ht="14.15" customHeight="1" x14ac:dyDescent="0.3"/>
    <row r="383" ht="14.15" customHeight="1" x14ac:dyDescent="0.3"/>
    <row r="384" ht="14.15" customHeight="1" x14ac:dyDescent="0.3"/>
    <row r="385" ht="14.15" customHeight="1" x14ac:dyDescent="0.3"/>
    <row r="386" ht="14.15" customHeight="1" x14ac:dyDescent="0.3"/>
    <row r="387" ht="14.15" customHeight="1" x14ac:dyDescent="0.3"/>
    <row r="388" ht="14.15" customHeight="1" x14ac:dyDescent="0.3"/>
    <row r="389" ht="14.15" customHeight="1" x14ac:dyDescent="0.3"/>
    <row r="390" ht="14.15" customHeight="1" x14ac:dyDescent="0.3"/>
    <row r="391" ht="14.15" customHeight="1" x14ac:dyDescent="0.3"/>
    <row r="392" ht="14.15" customHeight="1" x14ac:dyDescent="0.3"/>
    <row r="393" ht="14.15" customHeight="1" x14ac:dyDescent="0.3"/>
    <row r="394" ht="14.15" customHeight="1" x14ac:dyDescent="0.3"/>
    <row r="395" ht="14.15" customHeight="1" x14ac:dyDescent="0.3"/>
    <row r="396" ht="14.15" customHeight="1" x14ac:dyDescent="0.3"/>
    <row r="397" ht="14.15" customHeight="1" x14ac:dyDescent="0.3"/>
    <row r="398" ht="14.15" customHeight="1" x14ac:dyDescent="0.3"/>
    <row r="399" ht="14.15" customHeight="1" x14ac:dyDescent="0.3"/>
    <row r="400" ht="14.15" customHeight="1" x14ac:dyDescent="0.3"/>
    <row r="401" ht="14.15" customHeight="1" x14ac:dyDescent="0.3"/>
    <row r="402" ht="14.15" customHeight="1" x14ac:dyDescent="0.3"/>
    <row r="403" ht="14.15" customHeight="1" x14ac:dyDescent="0.3"/>
    <row r="404" ht="14.15" customHeight="1" x14ac:dyDescent="0.3"/>
    <row r="405" ht="28.4" customHeight="1" x14ac:dyDescent="0.3"/>
    <row r="406" ht="14.15" customHeight="1" x14ac:dyDescent="0.3"/>
    <row r="407" ht="28.4" customHeight="1" x14ac:dyDescent="0.3"/>
    <row r="408" ht="42" customHeight="1" x14ac:dyDescent="0.3"/>
    <row r="409" ht="10.4" customHeight="1" x14ac:dyDescent="0.3"/>
  </sheetData>
  <mergeCells count="11">
    <mergeCell ref="A42:E42"/>
    <mergeCell ref="A44:D44"/>
    <mergeCell ref="E44:F44"/>
    <mergeCell ref="A45:D45"/>
    <mergeCell ref="E45:F45"/>
    <mergeCell ref="A48:E48"/>
    <mergeCell ref="A94:E94"/>
    <mergeCell ref="A96:D96"/>
    <mergeCell ref="E96:F96"/>
    <mergeCell ref="A97:D97"/>
    <mergeCell ref="E97:F97"/>
  </mergeCells>
  <phoneticPr fontId="1" type="noConversion"/>
  <conditionalFormatting sqref="D10 D12 D16 D18 D24 D30 D33 D36 D39 D50 D54">
    <cfRule type="cellIs" dxfId="169" priority="1" operator="greaterThan">
      <formula>0</formula>
    </cfRule>
  </conditionalFormatting>
  <conditionalFormatting sqref="E10 E12 E16 E18 E24 E30 E33 E36 E39 E50 E54">
    <cfRule type="cellIs" dxfId="168" priority="2" operator="greaterThan">
      <formula>0</formula>
    </cfRule>
  </conditionalFormatting>
  <conditionalFormatting sqref="F10 F12 F16 F18 F24 F30 F33 F36 F39 F50 F54">
    <cfRule type="cellIs" dxfId="167" priority="3" stopIfTrue="1" operator="equal">
      <formula>"ro"</formula>
    </cfRule>
    <cfRule type="cellIs" dxfId="166" priority="4" stopIfTrue="1" operator="equal">
      <formula>" "</formula>
    </cfRule>
  </conditionalFormatting>
  <printOptions horizontalCentered="1"/>
  <pageMargins left="0.78740157480314965" right="0.59055118110236227" top="0.98425196850393704" bottom="0.39370078740157483" header="0.39370078740157483" footer="0.19685039370078741"/>
  <pageSetup paperSize="9" scale="88" orientation="portrait" blackAndWhite="1" useFirstPageNumber="1" r:id="rId1"/>
  <headerFooter alignWithMargins="0">
    <oddHeader>&amp;L&amp;"-,Italic"&amp;8RTD01-2016/2017-TIDC32&amp;"-,Regular"
Part C2.2: Pricing Schedule&amp;R
&amp;"-,Regular"&amp;8Section 106: Page &amp;P of &amp;N</oddHeader>
  </headerFooter>
  <rowBreaks count="2" manualBreakCount="2">
    <brk id="45" max="5" man="1"/>
    <brk id="97" max="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indexed="50"/>
  </sheetPr>
  <dimension ref="A1:F454"/>
  <sheetViews>
    <sheetView showZeros="0" showWhiteSpace="0" view="pageBreakPreview" zoomScale="120" zoomScaleNormal="120" zoomScaleSheetLayoutView="120" workbookViewId="0">
      <selection activeCell="A42" sqref="A42:XFD42"/>
    </sheetView>
  </sheetViews>
  <sheetFormatPr defaultColWidth="9.1796875" defaultRowHeight="12" customHeight="1" x14ac:dyDescent="0.3"/>
  <cols>
    <col min="1" max="1" width="12.54296875" style="2" customWidth="1"/>
    <col min="2" max="2" width="28.54296875" style="2" customWidth="1"/>
    <col min="3" max="3" width="10.54296875" style="2" customWidth="1"/>
    <col min="4" max="4" width="12.54296875" style="147" customWidth="1"/>
    <col min="5" max="5" width="13.54296875" style="35" customWidth="1"/>
    <col min="6" max="6" width="15.54296875" style="35" customWidth="1"/>
    <col min="7" max="16384" width="9.1796875" style="2"/>
  </cols>
  <sheetData>
    <row r="1" spans="1:6" ht="28.4" customHeight="1" thickBot="1" x14ac:dyDescent="0.35">
      <c r="A1" s="46" t="s">
        <v>1321</v>
      </c>
      <c r="B1" s="47" t="s">
        <v>1322</v>
      </c>
      <c r="C1" s="47" t="s">
        <v>1323</v>
      </c>
      <c r="D1" s="48" t="s">
        <v>1324</v>
      </c>
      <c r="E1" s="49" t="s">
        <v>1325</v>
      </c>
      <c r="F1" s="50" t="s">
        <v>1326</v>
      </c>
    </row>
    <row r="2" spans="1:6" ht="14.15" customHeight="1" x14ac:dyDescent="0.3">
      <c r="A2" s="8"/>
      <c r="B2" s="9"/>
      <c r="C2" s="10"/>
      <c r="D2" s="132"/>
      <c r="E2" s="133"/>
      <c r="F2" s="134"/>
    </row>
    <row r="3" spans="1:6" ht="14.15" customHeight="1" x14ac:dyDescent="0.3">
      <c r="A3" s="13" t="s">
        <v>1364</v>
      </c>
      <c r="B3" s="14" t="s">
        <v>1347</v>
      </c>
      <c r="C3" s="3"/>
      <c r="D3" s="135"/>
      <c r="E3" s="136"/>
      <c r="F3" s="137"/>
    </row>
    <row r="4" spans="1:6" ht="14.15" customHeight="1" x14ac:dyDescent="0.3">
      <c r="A4" s="5"/>
      <c r="B4" s="6"/>
      <c r="C4" s="3"/>
      <c r="D4" s="135"/>
      <c r="E4" s="136"/>
      <c r="F4" s="137"/>
    </row>
    <row r="5" spans="1:6" ht="14.15" customHeight="1" x14ac:dyDescent="0.3">
      <c r="A5" s="13" t="s">
        <v>2008</v>
      </c>
      <c r="B5" s="14" t="s">
        <v>569</v>
      </c>
      <c r="C5" s="3"/>
      <c r="D5" s="135"/>
      <c r="E5" s="136"/>
      <c r="F5" s="137"/>
    </row>
    <row r="6" spans="1:6" ht="14.15" customHeight="1" x14ac:dyDescent="0.3">
      <c r="A6" s="5"/>
      <c r="B6" s="7"/>
      <c r="C6" s="3"/>
      <c r="D6" s="135"/>
      <c r="E6" s="136"/>
      <c r="F6" s="137"/>
    </row>
    <row r="7" spans="1:6" ht="14.15" customHeight="1" x14ac:dyDescent="0.3">
      <c r="A7" s="13" t="s">
        <v>570</v>
      </c>
      <c r="B7" s="14" t="s">
        <v>1205</v>
      </c>
      <c r="C7" s="3"/>
      <c r="D7" s="135"/>
      <c r="E7" s="136"/>
      <c r="F7" s="137"/>
    </row>
    <row r="8" spans="1:6" ht="14.15" customHeight="1" x14ac:dyDescent="0.3">
      <c r="A8" s="5"/>
      <c r="B8" s="6"/>
      <c r="C8" s="3"/>
      <c r="D8" s="135"/>
      <c r="E8" s="136"/>
      <c r="F8" s="137"/>
    </row>
    <row r="9" spans="1:6" ht="14.15" customHeight="1" x14ac:dyDescent="0.3">
      <c r="A9" s="5" t="s">
        <v>571</v>
      </c>
      <c r="B9" s="6" t="s">
        <v>1206</v>
      </c>
      <c r="C9" s="3" t="s">
        <v>1469</v>
      </c>
      <c r="D9" s="138">
        <v>150</v>
      </c>
      <c r="E9" s="139"/>
      <c r="F9" s="140" t="str">
        <f>IF(TRIM(D9)="rate only","ro",IF(OR(ISBLANK(D9),ISBLANK(E9))," ",D9*E9))</f>
        <v xml:space="preserve"> </v>
      </c>
    </row>
    <row r="10" spans="1:6" ht="14.15" customHeight="1" x14ac:dyDescent="0.3">
      <c r="A10" s="5"/>
      <c r="B10" s="6"/>
      <c r="C10" s="3"/>
      <c r="D10" s="135"/>
      <c r="E10" s="136"/>
      <c r="F10" s="137"/>
    </row>
    <row r="11" spans="1:6" ht="14.15" customHeight="1" x14ac:dyDescent="0.3">
      <c r="A11" s="5" t="s">
        <v>572</v>
      </c>
      <c r="B11" s="6" t="s">
        <v>1207</v>
      </c>
      <c r="C11" s="3" t="s">
        <v>1469</v>
      </c>
      <c r="D11" s="138">
        <v>150</v>
      </c>
      <c r="E11" s="139"/>
      <c r="F11" s="140" t="str">
        <f>IF(TRIM(D11)="rate only","ro",IF(ISBLANK(E11)," ",D11*E11))</f>
        <v xml:space="preserve"> </v>
      </c>
    </row>
    <row r="12" spans="1:6" ht="14.15" customHeight="1" x14ac:dyDescent="0.3">
      <c r="A12" s="5"/>
      <c r="B12" s="6"/>
      <c r="C12" s="3"/>
      <c r="D12" s="135"/>
      <c r="E12" s="136"/>
      <c r="F12" s="137"/>
    </row>
    <row r="13" spans="1:6" ht="14.15" customHeight="1" x14ac:dyDescent="0.3">
      <c r="A13" s="5" t="s">
        <v>1208</v>
      </c>
      <c r="B13" s="6" t="s">
        <v>1209</v>
      </c>
      <c r="C13" s="3" t="s">
        <v>1469</v>
      </c>
      <c r="D13" s="138">
        <v>100</v>
      </c>
      <c r="E13" s="139"/>
      <c r="F13" s="140" t="str">
        <f>IF(TRIM(D13)="rate only","ro",IF(ISBLANK(E13)," ",D13*E13))</f>
        <v xml:space="preserve"> </v>
      </c>
    </row>
    <row r="14" spans="1:6" ht="14.15" customHeight="1" x14ac:dyDescent="0.3">
      <c r="A14" s="5"/>
      <c r="B14" s="6"/>
      <c r="C14" s="3"/>
      <c r="D14" s="135"/>
      <c r="E14" s="136"/>
      <c r="F14" s="137"/>
    </row>
    <row r="15" spans="1:6" ht="14.15" customHeight="1" x14ac:dyDescent="0.3">
      <c r="A15" s="5"/>
      <c r="B15" s="6"/>
      <c r="C15" s="3"/>
      <c r="D15" s="135"/>
      <c r="E15" s="136"/>
      <c r="F15" s="137"/>
    </row>
    <row r="16" spans="1:6" ht="14.15" customHeight="1" x14ac:dyDescent="0.3">
      <c r="A16" s="13" t="s">
        <v>573</v>
      </c>
      <c r="B16" s="14" t="s">
        <v>1210</v>
      </c>
      <c r="C16" s="3"/>
      <c r="D16" s="135"/>
      <c r="E16" s="136"/>
      <c r="F16" s="137"/>
    </row>
    <row r="17" spans="1:6" ht="14.15" customHeight="1" x14ac:dyDescent="0.3">
      <c r="A17" s="5"/>
      <c r="B17" s="14" t="s">
        <v>1211</v>
      </c>
      <c r="C17" s="3"/>
      <c r="D17" s="135"/>
      <c r="E17" s="136"/>
      <c r="F17" s="137"/>
    </row>
    <row r="18" spans="1:6" ht="14.15" customHeight="1" x14ac:dyDescent="0.3">
      <c r="A18" s="5"/>
      <c r="B18" s="6"/>
      <c r="C18" s="3"/>
      <c r="D18" s="135"/>
      <c r="E18" s="136"/>
      <c r="F18" s="137"/>
    </row>
    <row r="19" spans="1:6" ht="14.15" customHeight="1" x14ac:dyDescent="0.3">
      <c r="A19" s="5" t="s">
        <v>576</v>
      </c>
      <c r="B19" s="6" t="s">
        <v>1206</v>
      </c>
      <c r="C19" s="3" t="s">
        <v>1268</v>
      </c>
      <c r="D19" s="161">
        <v>0.25</v>
      </c>
      <c r="E19" s="139"/>
      <c r="F19" s="140" t="str">
        <f>IF(TRIM(D19)="rate only","ro",IF(ISBLANK(E19)," ",D19*E19))</f>
        <v xml:space="preserve"> </v>
      </c>
    </row>
    <row r="20" spans="1:6" ht="14.15" customHeight="1" x14ac:dyDescent="0.3">
      <c r="A20" s="5"/>
      <c r="B20" s="6"/>
      <c r="C20" s="3"/>
      <c r="D20" s="135"/>
      <c r="E20" s="136"/>
      <c r="F20" s="137"/>
    </row>
    <row r="21" spans="1:6" ht="14.15" customHeight="1" x14ac:dyDescent="0.3">
      <c r="A21" s="5" t="s">
        <v>577</v>
      </c>
      <c r="B21" s="6" t="s">
        <v>1207</v>
      </c>
      <c r="C21" s="3" t="s">
        <v>1268</v>
      </c>
      <c r="D21" s="161">
        <v>0.25</v>
      </c>
      <c r="E21" s="139"/>
      <c r="F21" s="140" t="str">
        <f>IF(TRIM(D21)="rate only","ro",IF(ISBLANK(E21)," ",D21*E21))</f>
        <v xml:space="preserve"> </v>
      </c>
    </row>
    <row r="22" spans="1:6" ht="14.15" customHeight="1" x14ac:dyDescent="0.3">
      <c r="A22" s="5"/>
      <c r="B22" s="6"/>
      <c r="C22" s="3"/>
      <c r="D22" s="135"/>
      <c r="E22" s="136"/>
      <c r="F22" s="137"/>
    </row>
    <row r="23" spans="1:6" ht="14.15" customHeight="1" x14ac:dyDescent="0.3">
      <c r="A23" s="5" t="s">
        <v>1212</v>
      </c>
      <c r="B23" s="6" t="s">
        <v>1209</v>
      </c>
      <c r="C23" s="3" t="s">
        <v>1268</v>
      </c>
      <c r="D23" s="161">
        <v>0.25</v>
      </c>
      <c r="E23" s="139"/>
      <c r="F23" s="140" t="str">
        <f>IF(TRIM(D23)="rate only","ro",IF(ISBLANK(E23)," ",D23*E23))</f>
        <v xml:space="preserve"> </v>
      </c>
    </row>
    <row r="24" spans="1:6" ht="14.15" customHeight="1" x14ac:dyDescent="0.3">
      <c r="A24" s="5"/>
      <c r="B24" s="6"/>
      <c r="C24" s="3"/>
      <c r="D24" s="135"/>
      <c r="E24" s="136"/>
      <c r="F24" s="137"/>
    </row>
    <row r="25" spans="1:6" ht="14.15" customHeight="1" x14ac:dyDescent="0.3">
      <c r="A25" s="5"/>
      <c r="B25" s="6"/>
      <c r="C25" s="3"/>
      <c r="D25" s="135"/>
      <c r="E25" s="136"/>
      <c r="F25" s="137"/>
    </row>
    <row r="26" spans="1:6" ht="14.15" customHeight="1" x14ac:dyDescent="0.3">
      <c r="A26" s="13" t="s">
        <v>574</v>
      </c>
      <c r="B26" s="14" t="s">
        <v>270</v>
      </c>
      <c r="C26" s="3"/>
      <c r="D26" s="135"/>
      <c r="E26" s="136"/>
      <c r="F26" s="137"/>
    </row>
    <row r="27" spans="1:6" ht="14.15" customHeight="1" x14ac:dyDescent="0.3">
      <c r="A27" s="5"/>
      <c r="B27" s="6"/>
      <c r="C27" s="3"/>
      <c r="D27" s="135"/>
      <c r="E27" s="136"/>
      <c r="F27" s="137"/>
    </row>
    <row r="28" spans="1:6" ht="14.15" customHeight="1" x14ac:dyDescent="0.3">
      <c r="A28" s="5" t="s">
        <v>575</v>
      </c>
      <c r="B28" s="6" t="s">
        <v>901</v>
      </c>
      <c r="C28" s="3"/>
      <c r="D28" s="135"/>
      <c r="E28" s="136"/>
      <c r="F28" s="137"/>
    </row>
    <row r="29" spans="1:6" ht="14.15" customHeight="1" x14ac:dyDescent="0.3">
      <c r="A29" s="5"/>
      <c r="B29" s="6"/>
      <c r="C29" s="3"/>
      <c r="D29" s="135"/>
      <c r="E29" s="136"/>
      <c r="F29" s="137"/>
    </row>
    <row r="30" spans="1:6" ht="14.15" customHeight="1" x14ac:dyDescent="0.3">
      <c r="A30" s="5" t="s">
        <v>904</v>
      </c>
      <c r="B30" s="6" t="s">
        <v>902</v>
      </c>
      <c r="C30" s="3" t="s">
        <v>1469</v>
      </c>
      <c r="D30" s="138">
        <v>75</v>
      </c>
      <c r="E30" s="139"/>
      <c r="F30" s="140" t="str">
        <f>IF(TRIM(D30)="rate only","ro",IF(ISBLANK(E30)," ",D30*E30))</f>
        <v xml:space="preserve"> </v>
      </c>
    </row>
    <row r="31" spans="1:6" ht="14.15" customHeight="1" x14ac:dyDescent="0.3">
      <c r="A31" s="5"/>
      <c r="B31" s="6"/>
      <c r="C31" s="3"/>
      <c r="D31" s="135"/>
      <c r="E31" s="136"/>
      <c r="F31" s="137"/>
    </row>
    <row r="32" spans="1:6" ht="14.15" customHeight="1" x14ac:dyDescent="0.3">
      <c r="A32" s="5" t="s">
        <v>905</v>
      </c>
      <c r="B32" s="6" t="s">
        <v>903</v>
      </c>
      <c r="C32" s="3" t="s">
        <v>1469</v>
      </c>
      <c r="D32" s="138">
        <v>75</v>
      </c>
      <c r="E32" s="139"/>
      <c r="F32" s="140" t="str">
        <f>IF(TRIM(D32)="rate only","ro",IF(ISBLANK(E32)," ",D32*E32))</f>
        <v xml:space="preserve"> </v>
      </c>
    </row>
    <row r="33" spans="1:6" ht="14.15" customHeight="1" x14ac:dyDescent="0.3">
      <c r="A33" s="5"/>
      <c r="B33" s="6"/>
      <c r="C33" s="3"/>
      <c r="D33" s="135"/>
      <c r="E33" s="136"/>
      <c r="F33" s="137"/>
    </row>
    <row r="34" spans="1:6" ht="14.15" customHeight="1" x14ac:dyDescent="0.3">
      <c r="A34" s="5"/>
      <c r="B34" s="6"/>
      <c r="C34" s="3"/>
      <c r="D34" s="135"/>
      <c r="E34" s="136"/>
      <c r="F34" s="137"/>
    </row>
    <row r="35" spans="1:6" ht="14.15" customHeight="1" x14ac:dyDescent="0.3">
      <c r="A35" s="5" t="s">
        <v>888</v>
      </c>
      <c r="B35" s="6" t="s">
        <v>906</v>
      </c>
      <c r="C35" s="3" t="s">
        <v>1469</v>
      </c>
      <c r="D35" s="138">
        <f>D30</f>
        <v>75</v>
      </c>
      <c r="E35" s="139"/>
      <c r="F35" s="140" t="str">
        <f>IF(TRIM(D35)="rate only","ro",IF(ISBLANK(E35)," ",D35*E35))</f>
        <v xml:space="preserve"> </v>
      </c>
    </row>
    <row r="36" spans="1:6" ht="14.15" customHeight="1" x14ac:dyDescent="0.3">
      <c r="A36" s="5"/>
      <c r="B36" s="6"/>
      <c r="C36" s="3"/>
      <c r="D36" s="135"/>
      <c r="E36" s="136"/>
      <c r="F36" s="137"/>
    </row>
    <row r="37" spans="1:6" ht="14.15" customHeight="1" x14ac:dyDescent="0.3">
      <c r="A37" s="5" t="s">
        <v>889</v>
      </c>
      <c r="B37" s="6" t="s">
        <v>907</v>
      </c>
      <c r="C37" s="3"/>
      <c r="D37" s="135"/>
      <c r="E37" s="136"/>
      <c r="F37" s="137"/>
    </row>
    <row r="38" spans="1:6" ht="14.15" customHeight="1" x14ac:dyDescent="0.3">
      <c r="A38" s="5"/>
      <c r="B38" s="6" t="s">
        <v>908</v>
      </c>
      <c r="C38" s="3" t="s">
        <v>1469</v>
      </c>
      <c r="D38" s="138">
        <v>10</v>
      </c>
      <c r="E38" s="139"/>
      <c r="F38" s="140" t="str">
        <f>IF(TRIM(D38)="rate only","ro",IF(ISBLANK(E38)," ",D38*E38))</f>
        <v xml:space="preserve"> </v>
      </c>
    </row>
    <row r="39" spans="1:6" ht="14.15" customHeight="1" x14ac:dyDescent="0.3">
      <c r="A39" s="5"/>
      <c r="B39" s="6"/>
      <c r="C39" s="3"/>
      <c r="D39" s="135"/>
      <c r="E39" s="136"/>
      <c r="F39" s="137"/>
    </row>
    <row r="40" spans="1:6" ht="14.15" customHeight="1" x14ac:dyDescent="0.3">
      <c r="A40" s="5" t="s">
        <v>890</v>
      </c>
      <c r="B40" s="6" t="s">
        <v>909</v>
      </c>
      <c r="C40" s="3"/>
      <c r="D40" s="135"/>
      <c r="E40" s="136"/>
      <c r="F40" s="137"/>
    </row>
    <row r="41" spans="1:6" ht="14.15" customHeight="1" x14ac:dyDescent="0.3">
      <c r="A41" s="5"/>
      <c r="B41" s="6" t="s">
        <v>910</v>
      </c>
      <c r="C41" s="3" t="s">
        <v>1469</v>
      </c>
      <c r="D41" s="138">
        <f>D30</f>
        <v>75</v>
      </c>
      <c r="E41" s="139"/>
      <c r="F41" s="140" t="str">
        <f>IF(TRIM(D41)="rate only","ro",IF(ISBLANK(E41)," ",D41*E41))</f>
        <v xml:space="preserve"> </v>
      </c>
    </row>
    <row r="42" spans="1:6" ht="14.15" hidden="1" customHeight="1" x14ac:dyDescent="0.3">
      <c r="A42" s="5"/>
      <c r="B42" s="6"/>
      <c r="C42" s="3"/>
      <c r="D42" s="135"/>
      <c r="E42" s="136"/>
      <c r="F42" s="137"/>
    </row>
    <row r="43" spans="1:6" ht="14.15" hidden="1" customHeight="1" x14ac:dyDescent="0.3">
      <c r="A43" s="5" t="s">
        <v>891</v>
      </c>
      <c r="B43" s="6" t="s">
        <v>911</v>
      </c>
      <c r="C43" s="3" t="s">
        <v>1469</v>
      </c>
      <c r="D43" s="138">
        <v>50</v>
      </c>
      <c r="E43" s="139"/>
      <c r="F43" s="140" t="str">
        <f>IF(TRIM(D43)="rate only","ro",IF(ISBLANK(E43)," ",D43*E43))</f>
        <v xml:space="preserve"> </v>
      </c>
    </row>
    <row r="44" spans="1:6" ht="14.15" customHeight="1" x14ac:dyDescent="0.3">
      <c r="A44" s="5"/>
      <c r="B44" s="6"/>
      <c r="C44" s="3"/>
      <c r="D44" s="135"/>
      <c r="E44" s="136"/>
      <c r="F44" s="137"/>
    </row>
    <row r="45" spans="1:6" ht="14.15" customHeight="1" x14ac:dyDescent="0.3">
      <c r="A45" s="5" t="s">
        <v>892</v>
      </c>
      <c r="B45" s="6" t="s">
        <v>912</v>
      </c>
      <c r="C45" s="3" t="s">
        <v>1469</v>
      </c>
      <c r="D45" s="138">
        <v>75</v>
      </c>
      <c r="E45" s="139"/>
      <c r="F45" s="140" t="str">
        <f>IF(TRIM(D45)="rate only","ro",IF(ISBLANK(E45)," ",D45*E45))</f>
        <v xml:space="preserve"> </v>
      </c>
    </row>
    <row r="46" spans="1:6" ht="14.15" customHeight="1" x14ac:dyDescent="0.3">
      <c r="A46" s="5"/>
      <c r="B46" s="6"/>
      <c r="C46" s="3"/>
      <c r="D46" s="135"/>
      <c r="E46" s="136"/>
      <c r="F46" s="137"/>
    </row>
    <row r="47" spans="1:6" ht="14.15" customHeight="1" x14ac:dyDescent="0.3">
      <c r="A47" s="5" t="s">
        <v>893</v>
      </c>
      <c r="B47" s="6" t="s">
        <v>913</v>
      </c>
      <c r="C47" s="3" t="s">
        <v>1469</v>
      </c>
      <c r="D47" s="138">
        <f>50%*D30</f>
        <v>37.5</v>
      </c>
      <c r="E47" s="139"/>
      <c r="F47" s="140" t="str">
        <f>IF(TRIM(D47)="rate only","ro",IF(ISBLANK(E47)," ",D47*E47))</f>
        <v xml:space="preserve"> </v>
      </c>
    </row>
    <row r="48" spans="1:6" ht="14.15" customHeight="1" thickBot="1" x14ac:dyDescent="0.35">
      <c r="A48" s="15"/>
      <c r="B48" s="16"/>
      <c r="C48" s="17"/>
      <c r="D48" s="141"/>
      <c r="E48" s="142"/>
      <c r="F48" s="143"/>
    </row>
    <row r="49" spans="1:6" ht="28.4" customHeight="1" thickBot="1" x14ac:dyDescent="0.35">
      <c r="A49" s="278" t="s">
        <v>1330</v>
      </c>
      <c r="B49" s="279"/>
      <c r="C49" s="279"/>
      <c r="D49" s="279"/>
      <c r="E49" s="280"/>
      <c r="F49" s="50">
        <f>SUM(F2:F48)</f>
        <v>0</v>
      </c>
    </row>
    <row r="50" spans="1:6" ht="14.15" customHeight="1" thickBot="1" x14ac:dyDescent="0.35">
      <c r="A50" s="20"/>
      <c r="B50" s="20"/>
      <c r="C50" s="20"/>
      <c r="D50" s="144"/>
      <c r="E50" s="145"/>
      <c r="F50" s="146"/>
    </row>
    <row r="51" spans="1:6" ht="28.4" customHeight="1" x14ac:dyDescent="0.3">
      <c r="A51" s="234" t="s">
        <v>1328</v>
      </c>
      <c r="B51" s="235"/>
      <c r="C51" s="235"/>
      <c r="D51" s="235"/>
      <c r="E51" s="236" t="s">
        <v>1329</v>
      </c>
      <c r="F51" s="237"/>
    </row>
    <row r="52" spans="1:6" ht="42" customHeight="1" thickBot="1" x14ac:dyDescent="0.35">
      <c r="A52" s="238"/>
      <c r="B52" s="239"/>
      <c r="C52" s="239"/>
      <c r="D52" s="239"/>
      <c r="E52" s="240"/>
      <c r="F52" s="241"/>
    </row>
    <row r="53" spans="1:6" ht="10.4" customHeight="1" thickBot="1" x14ac:dyDescent="0.35">
      <c r="A53" s="23"/>
      <c r="E53" s="148"/>
    </row>
    <row r="54" spans="1:6" ht="28.4" customHeight="1" thickBot="1" x14ac:dyDescent="0.35">
      <c r="A54" s="46" t="s">
        <v>1321</v>
      </c>
      <c r="B54" s="47" t="s">
        <v>1322</v>
      </c>
      <c r="C54" s="47" t="s">
        <v>1323</v>
      </c>
      <c r="D54" s="48" t="s">
        <v>1324</v>
      </c>
      <c r="E54" s="49" t="s">
        <v>1325</v>
      </c>
      <c r="F54" s="50" t="s">
        <v>1326</v>
      </c>
    </row>
    <row r="55" spans="1:6" ht="28.4" customHeight="1" x14ac:dyDescent="0.3">
      <c r="A55" s="275" t="s">
        <v>1331</v>
      </c>
      <c r="B55" s="276"/>
      <c r="C55" s="276"/>
      <c r="D55" s="276"/>
      <c r="E55" s="277"/>
      <c r="F55" s="149">
        <f>F49</f>
        <v>0</v>
      </c>
    </row>
    <row r="56" spans="1:6" ht="14.15" customHeight="1" x14ac:dyDescent="0.3">
      <c r="A56" s="5"/>
      <c r="B56" s="6"/>
      <c r="C56" s="3"/>
      <c r="D56" s="135"/>
      <c r="E56" s="136"/>
      <c r="F56" s="137"/>
    </row>
    <row r="57" spans="1:6" ht="14.15" customHeight="1" x14ac:dyDescent="0.3">
      <c r="A57" s="5" t="s">
        <v>894</v>
      </c>
      <c r="B57" s="6" t="s">
        <v>914</v>
      </c>
      <c r="C57" s="3"/>
      <c r="D57" s="135"/>
      <c r="E57" s="136"/>
      <c r="F57" s="137"/>
    </row>
    <row r="58" spans="1:6" ht="14.15" customHeight="1" x14ac:dyDescent="0.3">
      <c r="A58" s="5"/>
      <c r="B58" s="6"/>
      <c r="C58" s="3"/>
      <c r="D58" s="135"/>
      <c r="E58" s="136"/>
      <c r="F58" s="137"/>
    </row>
    <row r="59" spans="1:6" ht="14.15" customHeight="1" x14ac:dyDescent="0.3">
      <c r="A59" s="5" t="s">
        <v>915</v>
      </c>
      <c r="B59" s="6" t="s">
        <v>916</v>
      </c>
      <c r="C59" s="3" t="s">
        <v>1469</v>
      </c>
      <c r="D59" s="138">
        <v>20</v>
      </c>
      <c r="E59" s="139"/>
      <c r="F59" s="140" t="str">
        <f>IF(TRIM(D59)="rate only","ro",IF(ISBLANK(E59)," ",D59*E59))</f>
        <v xml:space="preserve"> </v>
      </c>
    </row>
    <row r="60" spans="1:6" ht="14.15" customHeight="1" x14ac:dyDescent="0.3">
      <c r="A60" s="5"/>
      <c r="B60" s="6"/>
      <c r="C60" s="3"/>
      <c r="D60" s="135"/>
      <c r="E60" s="136"/>
      <c r="F60" s="137"/>
    </row>
    <row r="61" spans="1:6" ht="14.15" customHeight="1" x14ac:dyDescent="0.3">
      <c r="A61" s="5" t="s">
        <v>917</v>
      </c>
      <c r="B61" s="6" t="s">
        <v>918</v>
      </c>
      <c r="C61" s="3"/>
      <c r="D61" s="135"/>
      <c r="E61" s="136"/>
      <c r="F61" s="137"/>
    </row>
    <row r="62" spans="1:6" ht="14.15" customHeight="1" x14ac:dyDescent="0.3">
      <c r="A62" s="5"/>
      <c r="B62" s="6" t="s">
        <v>919</v>
      </c>
      <c r="C62" s="3" t="s">
        <v>1469</v>
      </c>
      <c r="D62" s="138">
        <f>50%*D59</f>
        <v>10</v>
      </c>
      <c r="E62" s="139"/>
      <c r="F62" s="140" t="str">
        <f>IF(TRIM(D62)="rate only","ro",IF(ISBLANK(E62)," ",D62*E62))</f>
        <v xml:space="preserve"> </v>
      </c>
    </row>
    <row r="63" spans="1:6" ht="14.15" customHeight="1" x14ac:dyDescent="0.3">
      <c r="A63" s="5"/>
      <c r="B63" s="6"/>
      <c r="C63" s="3"/>
      <c r="D63" s="135"/>
      <c r="E63" s="136"/>
      <c r="F63" s="137"/>
    </row>
    <row r="64" spans="1:6" ht="14.15" customHeight="1" x14ac:dyDescent="0.3">
      <c r="A64" s="5" t="s">
        <v>921</v>
      </c>
      <c r="B64" s="6" t="s">
        <v>918</v>
      </c>
      <c r="C64" s="3"/>
      <c r="D64" s="135"/>
      <c r="E64" s="136"/>
      <c r="F64" s="137"/>
    </row>
    <row r="65" spans="1:6" ht="14.15" customHeight="1" x14ac:dyDescent="0.3">
      <c r="A65" s="5"/>
      <c r="B65" s="6" t="s">
        <v>920</v>
      </c>
      <c r="C65" s="3" t="s">
        <v>1469</v>
      </c>
      <c r="D65" s="138">
        <v>20</v>
      </c>
      <c r="E65" s="139"/>
      <c r="F65" s="140" t="str">
        <f>IF(TRIM(D65)="rate only","ro",IF(ISBLANK(E65)," ",D65*E65))</f>
        <v xml:space="preserve"> </v>
      </c>
    </row>
    <row r="66" spans="1:6" ht="14.15" customHeight="1" x14ac:dyDescent="0.3">
      <c r="A66" s="5"/>
      <c r="B66" s="6"/>
      <c r="C66" s="3"/>
      <c r="D66" s="135"/>
      <c r="E66" s="136"/>
      <c r="F66" s="137"/>
    </row>
    <row r="67" spans="1:6" ht="14.15" customHeight="1" x14ac:dyDescent="0.3">
      <c r="A67" s="5" t="s">
        <v>923</v>
      </c>
      <c r="B67" s="6" t="s">
        <v>922</v>
      </c>
      <c r="C67" s="3"/>
      <c r="D67" s="135"/>
      <c r="E67" s="136"/>
      <c r="F67" s="137"/>
    </row>
    <row r="68" spans="1:6" ht="14.15" customHeight="1" x14ac:dyDescent="0.3">
      <c r="A68" s="5"/>
      <c r="B68" s="6" t="s">
        <v>919</v>
      </c>
      <c r="C68" s="3" t="s">
        <v>1469</v>
      </c>
      <c r="D68" s="138">
        <f>D59</f>
        <v>20</v>
      </c>
      <c r="E68" s="139"/>
      <c r="F68" s="140" t="str">
        <f>IF(TRIM(D68)="rate only","ro",IF(ISBLANK(E68)," ",D68*E68))</f>
        <v xml:space="preserve"> </v>
      </c>
    </row>
    <row r="69" spans="1:6" ht="14.15" customHeight="1" x14ac:dyDescent="0.3">
      <c r="A69" s="5"/>
      <c r="B69" s="6"/>
      <c r="C69" s="3"/>
      <c r="D69" s="135"/>
      <c r="E69" s="136"/>
      <c r="F69" s="137"/>
    </row>
    <row r="70" spans="1:6" ht="14.15" customHeight="1" x14ac:dyDescent="0.3">
      <c r="A70" s="5" t="s">
        <v>924</v>
      </c>
      <c r="B70" s="6" t="s">
        <v>922</v>
      </c>
      <c r="C70" s="3"/>
      <c r="D70" s="135"/>
      <c r="E70" s="136"/>
      <c r="F70" s="137"/>
    </row>
    <row r="71" spans="1:6" ht="14.15" customHeight="1" x14ac:dyDescent="0.3">
      <c r="A71" s="5"/>
      <c r="B71" s="6" t="s">
        <v>920</v>
      </c>
      <c r="C71" s="3" t="s">
        <v>1469</v>
      </c>
      <c r="D71" s="138">
        <v>20</v>
      </c>
      <c r="E71" s="139"/>
      <c r="F71" s="140" t="str">
        <f>IF(TRIM(D71)="rate only","ro",IF(ISBLANK(E71)," ",D71*E71))</f>
        <v xml:space="preserve"> </v>
      </c>
    </row>
    <row r="72" spans="1:6" ht="14.15" customHeight="1" x14ac:dyDescent="0.3">
      <c r="A72" s="5"/>
      <c r="B72" s="6"/>
      <c r="C72" s="3"/>
      <c r="D72" s="135"/>
      <c r="E72" s="136"/>
      <c r="F72" s="137"/>
    </row>
    <row r="73" spans="1:6" ht="14.15" customHeight="1" x14ac:dyDescent="0.3">
      <c r="A73" s="5" t="s">
        <v>925</v>
      </c>
      <c r="B73" s="6" t="s">
        <v>926</v>
      </c>
      <c r="C73" s="3"/>
      <c r="D73" s="135"/>
      <c r="E73" s="136"/>
      <c r="F73" s="137"/>
    </row>
    <row r="74" spans="1:6" ht="14.15" customHeight="1" x14ac:dyDescent="0.3">
      <c r="A74" s="5"/>
      <c r="B74" s="6" t="s">
        <v>927</v>
      </c>
      <c r="C74" s="3" t="s">
        <v>1469</v>
      </c>
      <c r="D74" s="138">
        <v>19</v>
      </c>
      <c r="E74" s="139"/>
      <c r="F74" s="140" t="str">
        <f>IF(TRIM(D74)="rate only","ro",IF(ISBLANK(E74)," ",D74*E74))</f>
        <v xml:space="preserve"> </v>
      </c>
    </row>
    <row r="75" spans="1:6" ht="14.15" customHeight="1" x14ac:dyDescent="0.3">
      <c r="A75" s="5"/>
      <c r="B75" s="6"/>
      <c r="C75" s="3"/>
      <c r="D75" s="135"/>
      <c r="E75" s="136"/>
      <c r="F75" s="137"/>
    </row>
    <row r="76" spans="1:6" ht="14.15" customHeight="1" x14ac:dyDescent="0.3">
      <c r="A76" s="5" t="s">
        <v>73</v>
      </c>
      <c r="B76" s="6" t="s">
        <v>928</v>
      </c>
      <c r="C76" s="3"/>
      <c r="D76" s="135"/>
      <c r="E76" s="136"/>
      <c r="F76" s="137"/>
    </row>
    <row r="77" spans="1:6" ht="14.15" customHeight="1" x14ac:dyDescent="0.3">
      <c r="A77" s="5"/>
      <c r="B77" s="6" t="s">
        <v>929</v>
      </c>
      <c r="C77" s="3" t="s">
        <v>1469</v>
      </c>
      <c r="D77" s="138">
        <f>D74</f>
        <v>19</v>
      </c>
      <c r="E77" s="139"/>
      <c r="F77" s="140" t="str">
        <f>IF(TRIM(D77)="rate only","ro",IF(ISBLANK(E77)," ",D77*E77))</f>
        <v xml:space="preserve"> </v>
      </c>
    </row>
    <row r="78" spans="1:6" ht="14.15" customHeight="1" x14ac:dyDescent="0.3">
      <c r="A78" s="5"/>
      <c r="B78" s="6"/>
      <c r="C78" s="3"/>
      <c r="D78" s="135"/>
      <c r="E78" s="136"/>
      <c r="F78" s="137"/>
    </row>
    <row r="79" spans="1:6" ht="14.15" customHeight="1" x14ac:dyDescent="0.3">
      <c r="A79" s="5"/>
      <c r="B79" s="6"/>
      <c r="C79" s="3"/>
      <c r="D79" s="135"/>
      <c r="E79" s="136"/>
      <c r="F79" s="137"/>
    </row>
    <row r="80" spans="1:6" ht="14.15" customHeight="1" x14ac:dyDescent="0.3">
      <c r="A80" s="5" t="s">
        <v>895</v>
      </c>
      <c r="B80" s="6" t="s">
        <v>941</v>
      </c>
      <c r="C80" s="3"/>
      <c r="D80" s="135"/>
      <c r="E80" s="136"/>
      <c r="F80" s="137"/>
    </row>
    <row r="81" spans="1:6" ht="14.15" customHeight="1" x14ac:dyDescent="0.3">
      <c r="A81" s="5"/>
      <c r="B81" s="6" t="s">
        <v>930</v>
      </c>
      <c r="C81" s="3" t="s">
        <v>1469</v>
      </c>
      <c r="D81" s="138">
        <f>D77</f>
        <v>19</v>
      </c>
      <c r="E81" s="139"/>
      <c r="F81" s="140" t="str">
        <f>IF(TRIM(D81)="rate only","ro",IF(ISBLANK(E81)," ",D81*E81))</f>
        <v xml:space="preserve"> </v>
      </c>
    </row>
    <row r="82" spans="1:6" ht="14.15" customHeight="1" x14ac:dyDescent="0.3">
      <c r="A82" s="5"/>
      <c r="B82" s="6"/>
      <c r="C82" s="3"/>
      <c r="D82" s="135"/>
      <c r="E82" s="136"/>
      <c r="F82" s="137"/>
    </row>
    <row r="83" spans="1:6" ht="14.15" customHeight="1" x14ac:dyDescent="0.3">
      <c r="A83" s="5" t="s">
        <v>898</v>
      </c>
      <c r="B83" s="6" t="s">
        <v>942</v>
      </c>
      <c r="C83" s="3" t="s">
        <v>1469</v>
      </c>
      <c r="D83" s="138">
        <f>D77</f>
        <v>19</v>
      </c>
      <c r="E83" s="139"/>
      <c r="F83" s="140" t="str">
        <f>IF(TRIM(D83)="rate only","ro",IF(ISBLANK(E83)," ",D83*E83))</f>
        <v xml:space="preserve"> </v>
      </c>
    </row>
    <row r="84" spans="1:6" ht="14.15" customHeight="1" x14ac:dyDescent="0.3">
      <c r="A84" s="5"/>
      <c r="B84" s="6"/>
      <c r="C84" s="3"/>
      <c r="D84" s="135"/>
      <c r="E84" s="136"/>
      <c r="F84" s="137"/>
    </row>
    <row r="85" spans="1:6" ht="14.15" customHeight="1" x14ac:dyDescent="0.3">
      <c r="A85" s="5"/>
      <c r="B85" s="6"/>
      <c r="C85" s="3"/>
      <c r="D85" s="135"/>
      <c r="E85" s="136"/>
      <c r="F85" s="137"/>
    </row>
    <row r="86" spans="1:6" ht="14.15" customHeight="1" x14ac:dyDescent="0.3">
      <c r="A86" s="5" t="s">
        <v>943</v>
      </c>
      <c r="B86" s="6" t="s">
        <v>944</v>
      </c>
      <c r="C86" s="3"/>
      <c r="D86" s="135"/>
      <c r="E86" s="136"/>
      <c r="F86" s="137"/>
    </row>
    <row r="87" spans="1:6" ht="14.15" customHeight="1" x14ac:dyDescent="0.3">
      <c r="A87" s="5"/>
      <c r="B87" s="6"/>
      <c r="C87" s="3"/>
      <c r="D87" s="135"/>
      <c r="E87" s="136"/>
      <c r="F87" s="137"/>
    </row>
    <row r="88" spans="1:6" ht="14.15" customHeight="1" x14ac:dyDescent="0.3">
      <c r="A88" s="5" t="s">
        <v>74</v>
      </c>
      <c r="B88" s="6" t="s">
        <v>945</v>
      </c>
      <c r="C88" s="3" t="s">
        <v>1469</v>
      </c>
      <c r="D88" s="138">
        <v>8</v>
      </c>
      <c r="E88" s="139"/>
      <c r="F88" s="140" t="str">
        <f>IF(TRIM(D88)="rate only","ro",IF(ISBLANK(E88)," ",D88*E88))</f>
        <v xml:space="preserve"> </v>
      </c>
    </row>
    <row r="89" spans="1:6" ht="14.15" customHeight="1" x14ac:dyDescent="0.3">
      <c r="A89" s="5"/>
      <c r="B89" s="6"/>
      <c r="C89" s="3"/>
      <c r="D89" s="135"/>
      <c r="E89" s="136"/>
      <c r="F89" s="137"/>
    </row>
    <row r="90" spans="1:6" ht="14.15" customHeight="1" x14ac:dyDescent="0.3">
      <c r="A90" s="5" t="s">
        <v>75</v>
      </c>
      <c r="B90" s="6" t="s">
        <v>946</v>
      </c>
      <c r="C90" s="3" t="s">
        <v>1469</v>
      </c>
      <c r="D90" s="138">
        <v>8</v>
      </c>
      <c r="E90" s="139"/>
      <c r="F90" s="140" t="str">
        <f>IF(TRIM(D90)="rate only","ro",IF(ISBLANK(E90)," ",D90*E90))</f>
        <v xml:space="preserve"> </v>
      </c>
    </row>
    <row r="91" spans="1:6" ht="14.15" customHeight="1" x14ac:dyDescent="0.3">
      <c r="A91" s="5"/>
      <c r="B91" s="6"/>
      <c r="C91" s="3"/>
      <c r="D91" s="135"/>
      <c r="E91" s="136"/>
      <c r="F91" s="137"/>
    </row>
    <row r="92" spans="1:6" ht="14.15" customHeight="1" x14ac:dyDescent="0.3">
      <c r="A92" s="5"/>
      <c r="B92" s="6"/>
      <c r="C92" s="3"/>
      <c r="D92" s="135"/>
      <c r="E92" s="136"/>
      <c r="F92" s="137"/>
    </row>
    <row r="93" spans="1:6" ht="14.15" customHeight="1" x14ac:dyDescent="0.3">
      <c r="A93" s="5"/>
      <c r="B93" s="6"/>
      <c r="C93" s="3"/>
      <c r="D93" s="135"/>
      <c r="E93" s="136"/>
      <c r="F93" s="137"/>
    </row>
    <row r="94" spans="1:6" ht="14.15" customHeight="1" x14ac:dyDescent="0.3">
      <c r="A94" s="5"/>
      <c r="B94" s="6"/>
      <c r="C94" s="3"/>
      <c r="D94" s="135"/>
      <c r="E94" s="136"/>
      <c r="F94" s="137"/>
    </row>
    <row r="95" spans="1:6" ht="14.15" customHeight="1" x14ac:dyDescent="0.3">
      <c r="A95" s="5"/>
      <c r="B95" s="6"/>
      <c r="C95" s="3"/>
      <c r="D95" s="135"/>
      <c r="E95" s="136"/>
      <c r="F95" s="137"/>
    </row>
    <row r="96" spans="1:6" ht="14.15" customHeight="1" x14ac:dyDescent="0.3">
      <c r="A96" s="5"/>
      <c r="B96" s="6"/>
      <c r="C96" s="3"/>
      <c r="D96" s="135"/>
      <c r="E96" s="136"/>
      <c r="F96" s="137"/>
    </row>
    <row r="97" spans="1:6" ht="14.15" customHeight="1" x14ac:dyDescent="0.3">
      <c r="A97" s="5"/>
      <c r="B97" s="6"/>
      <c r="C97" s="3"/>
      <c r="D97" s="135"/>
      <c r="E97" s="136"/>
      <c r="F97" s="137"/>
    </row>
    <row r="98" spans="1:6" ht="14.15" customHeight="1" thickBot="1" x14ac:dyDescent="0.35">
      <c r="A98" s="15"/>
      <c r="B98" s="16"/>
      <c r="C98" s="17"/>
      <c r="D98" s="141"/>
      <c r="E98" s="142"/>
      <c r="F98" s="143"/>
    </row>
    <row r="99" spans="1:6" ht="28.4" customHeight="1" thickBot="1" x14ac:dyDescent="0.35">
      <c r="A99" s="278" t="s">
        <v>1330</v>
      </c>
      <c r="B99" s="279"/>
      <c r="C99" s="279"/>
      <c r="D99" s="279"/>
      <c r="E99" s="280"/>
      <c r="F99" s="50">
        <f>SUM(F55:F98)</f>
        <v>0</v>
      </c>
    </row>
    <row r="100" spans="1:6" ht="14.15" customHeight="1" thickBot="1" x14ac:dyDescent="0.35">
      <c r="A100" s="27"/>
      <c r="B100" s="27"/>
      <c r="C100" s="27"/>
      <c r="D100" s="155"/>
      <c r="E100" s="156"/>
      <c r="F100" s="157"/>
    </row>
    <row r="101" spans="1:6" ht="28.4" customHeight="1" x14ac:dyDescent="0.3">
      <c r="A101" s="234" t="s">
        <v>1328</v>
      </c>
      <c r="B101" s="235"/>
      <c r="C101" s="235"/>
      <c r="D101" s="235"/>
      <c r="E101" s="236" t="s">
        <v>1329</v>
      </c>
      <c r="F101" s="237"/>
    </row>
    <row r="102" spans="1:6" ht="42" customHeight="1" thickBot="1" x14ac:dyDescent="0.35">
      <c r="A102" s="238"/>
      <c r="B102" s="239"/>
      <c r="C102" s="239"/>
      <c r="D102" s="239"/>
      <c r="E102" s="240"/>
      <c r="F102" s="241"/>
    </row>
    <row r="103" spans="1:6" ht="10.4" customHeight="1" thickBot="1" x14ac:dyDescent="0.35"/>
    <row r="104" spans="1:6" ht="28.4" customHeight="1" thickBot="1" x14ac:dyDescent="0.35">
      <c r="A104" s="46" t="s">
        <v>1321</v>
      </c>
      <c r="B104" s="47" t="s">
        <v>1322</v>
      </c>
      <c r="C104" s="47" t="s">
        <v>1323</v>
      </c>
      <c r="D104" s="48" t="s">
        <v>1324</v>
      </c>
      <c r="E104" s="49" t="s">
        <v>1325</v>
      </c>
      <c r="F104" s="50" t="s">
        <v>1326</v>
      </c>
    </row>
    <row r="105" spans="1:6" ht="28.4" customHeight="1" x14ac:dyDescent="0.3">
      <c r="A105" s="275" t="s">
        <v>1331</v>
      </c>
      <c r="B105" s="276"/>
      <c r="C105" s="276"/>
      <c r="D105" s="276"/>
      <c r="E105" s="277"/>
      <c r="F105" s="149">
        <f>F99</f>
        <v>0</v>
      </c>
    </row>
    <row r="106" spans="1:6" ht="14.15" customHeight="1" x14ac:dyDescent="0.3">
      <c r="A106" s="5"/>
      <c r="B106" s="6"/>
      <c r="C106" s="3"/>
      <c r="D106" s="135"/>
      <c r="E106" s="136"/>
      <c r="F106" s="137"/>
    </row>
    <row r="107" spans="1:6" ht="14.15" customHeight="1" x14ac:dyDescent="0.3">
      <c r="A107" s="13" t="s">
        <v>896</v>
      </c>
      <c r="B107" s="14" t="s">
        <v>897</v>
      </c>
      <c r="C107" s="3"/>
      <c r="D107" s="135"/>
      <c r="E107" s="136"/>
      <c r="F107" s="137"/>
    </row>
    <row r="108" spans="1:6" ht="14.15" customHeight="1" x14ac:dyDescent="0.3">
      <c r="A108" s="5"/>
      <c r="B108" s="6"/>
      <c r="C108" s="3"/>
      <c r="D108" s="135"/>
      <c r="E108" s="136"/>
      <c r="F108" s="137"/>
    </row>
    <row r="109" spans="1:6" ht="14.15" customHeight="1" x14ac:dyDescent="0.3">
      <c r="A109" s="5" t="s">
        <v>899</v>
      </c>
      <c r="B109" s="6" t="s">
        <v>947</v>
      </c>
      <c r="C109" s="3" t="s">
        <v>1174</v>
      </c>
      <c r="D109" s="138">
        <v>67</v>
      </c>
      <c r="E109" s="139"/>
      <c r="F109" s="140" t="str">
        <f>IF(TRIM(D109)="rate only","ro",IF(ISBLANK(E109)," ",D109*E109))</f>
        <v xml:space="preserve"> </v>
      </c>
    </row>
    <row r="110" spans="1:6" ht="14.15" customHeight="1" x14ac:dyDescent="0.3">
      <c r="A110" s="5"/>
      <c r="B110" s="6"/>
      <c r="C110" s="3"/>
      <c r="D110" s="135"/>
      <c r="E110" s="136"/>
      <c r="F110" s="137"/>
    </row>
    <row r="111" spans="1:6" ht="14.15" customHeight="1" x14ac:dyDescent="0.3">
      <c r="A111" s="5" t="s">
        <v>900</v>
      </c>
      <c r="B111" s="6" t="s">
        <v>948</v>
      </c>
      <c r="C111" s="3" t="s">
        <v>1174</v>
      </c>
      <c r="D111" s="138">
        <v>67</v>
      </c>
      <c r="E111" s="139"/>
      <c r="F111" s="140" t="str">
        <f>IF(TRIM(D111)="rate only","ro",IF(ISBLANK(E111)," ",D111*E111))</f>
        <v xml:space="preserve"> </v>
      </c>
    </row>
    <row r="112" spans="1:6" ht="14.15" customHeight="1" x14ac:dyDescent="0.3">
      <c r="A112" s="5"/>
      <c r="B112" s="6"/>
      <c r="C112" s="3"/>
      <c r="D112" s="135"/>
      <c r="E112" s="136"/>
      <c r="F112" s="137"/>
    </row>
    <row r="113" spans="1:6" ht="14.15" customHeight="1" x14ac:dyDescent="0.3">
      <c r="A113" s="5"/>
      <c r="B113" s="6"/>
      <c r="C113" s="3"/>
      <c r="D113" s="135"/>
      <c r="E113" s="136"/>
      <c r="F113" s="137"/>
    </row>
    <row r="114" spans="1:6" ht="14.15" customHeight="1" x14ac:dyDescent="0.3">
      <c r="A114" s="5"/>
      <c r="B114" s="6"/>
      <c r="C114" s="3"/>
      <c r="D114" s="135"/>
      <c r="E114" s="136"/>
      <c r="F114" s="137"/>
    </row>
    <row r="115" spans="1:6" ht="14.15" customHeight="1" x14ac:dyDescent="0.3">
      <c r="A115" s="5"/>
      <c r="B115" s="6"/>
      <c r="C115" s="3"/>
      <c r="D115" s="135"/>
      <c r="E115" s="136"/>
      <c r="F115" s="137"/>
    </row>
    <row r="116" spans="1:6" ht="14.15" customHeight="1" x14ac:dyDescent="0.3">
      <c r="A116" s="5"/>
      <c r="B116" s="6"/>
      <c r="C116" s="3"/>
      <c r="D116" s="135"/>
      <c r="E116" s="136"/>
      <c r="F116" s="137"/>
    </row>
    <row r="117" spans="1:6" ht="14.15" customHeight="1" x14ac:dyDescent="0.3">
      <c r="A117" s="5"/>
      <c r="B117" s="6"/>
      <c r="C117" s="3"/>
      <c r="D117" s="135"/>
      <c r="E117" s="136"/>
      <c r="F117" s="137"/>
    </row>
    <row r="118" spans="1:6" ht="14.15" customHeight="1" x14ac:dyDescent="0.3">
      <c r="A118" s="5"/>
      <c r="B118" s="6"/>
      <c r="C118" s="3"/>
      <c r="D118" s="135"/>
      <c r="E118" s="136"/>
      <c r="F118" s="137"/>
    </row>
    <row r="119" spans="1:6" ht="14.15" customHeight="1" x14ac:dyDescent="0.3">
      <c r="A119" s="5"/>
      <c r="B119" s="6"/>
      <c r="C119" s="3"/>
      <c r="D119" s="135"/>
      <c r="E119" s="136"/>
      <c r="F119" s="137"/>
    </row>
    <row r="120" spans="1:6" ht="14.15" customHeight="1" x14ac:dyDescent="0.3">
      <c r="A120" s="5"/>
      <c r="B120" s="6"/>
      <c r="C120" s="3"/>
      <c r="D120" s="135"/>
      <c r="E120" s="136"/>
      <c r="F120" s="137"/>
    </row>
    <row r="121" spans="1:6" ht="14.15" customHeight="1" x14ac:dyDescent="0.3">
      <c r="A121" s="5"/>
      <c r="B121" s="6"/>
      <c r="C121" s="3"/>
      <c r="D121" s="135"/>
      <c r="E121" s="136"/>
      <c r="F121" s="137"/>
    </row>
    <row r="122" spans="1:6" ht="14.15" customHeight="1" x14ac:dyDescent="0.3">
      <c r="A122" s="5"/>
      <c r="B122" s="6"/>
      <c r="C122" s="3"/>
      <c r="D122" s="135"/>
      <c r="E122" s="136"/>
      <c r="F122" s="137"/>
    </row>
    <row r="123" spans="1:6" ht="14.15" customHeight="1" x14ac:dyDescent="0.3">
      <c r="A123" s="5"/>
      <c r="B123" s="6"/>
      <c r="C123" s="3"/>
      <c r="D123" s="135"/>
      <c r="E123" s="136"/>
      <c r="F123" s="137"/>
    </row>
    <row r="124" spans="1:6" ht="14.15" customHeight="1" x14ac:dyDescent="0.3">
      <c r="A124" s="5"/>
      <c r="B124" s="6"/>
      <c r="C124" s="3"/>
      <c r="D124" s="135"/>
      <c r="E124" s="136"/>
      <c r="F124" s="137"/>
    </row>
    <row r="125" spans="1:6" ht="14.15" customHeight="1" x14ac:dyDescent="0.3">
      <c r="A125" s="5"/>
      <c r="B125" s="6"/>
      <c r="C125" s="3"/>
      <c r="D125" s="135"/>
      <c r="E125" s="136"/>
      <c r="F125" s="137"/>
    </row>
    <row r="126" spans="1:6" ht="14.15" customHeight="1" x14ac:dyDescent="0.3">
      <c r="A126" s="5"/>
      <c r="B126" s="6"/>
      <c r="C126" s="3"/>
      <c r="D126" s="135"/>
      <c r="E126" s="136"/>
      <c r="F126" s="137"/>
    </row>
    <row r="127" spans="1:6" ht="14.15" customHeight="1" x14ac:dyDescent="0.3">
      <c r="A127" s="5"/>
      <c r="B127" s="6"/>
      <c r="C127" s="3"/>
      <c r="D127" s="135"/>
      <c r="E127" s="136"/>
      <c r="F127" s="137"/>
    </row>
    <row r="128" spans="1:6" ht="14.15" customHeight="1" x14ac:dyDescent="0.3">
      <c r="A128" s="5"/>
      <c r="B128" s="6"/>
      <c r="C128" s="3"/>
      <c r="D128" s="135"/>
      <c r="E128" s="136"/>
      <c r="F128" s="137"/>
    </row>
    <row r="129" spans="1:6" ht="14.15" customHeight="1" x14ac:dyDescent="0.3">
      <c r="A129" s="5"/>
      <c r="B129" s="6"/>
      <c r="C129" s="3"/>
      <c r="D129" s="135"/>
      <c r="E129" s="136"/>
      <c r="F129" s="137"/>
    </row>
    <row r="130" spans="1:6" ht="14.15" customHeight="1" x14ac:dyDescent="0.3">
      <c r="A130" s="5"/>
      <c r="B130" s="6"/>
      <c r="C130" s="3"/>
      <c r="D130" s="135"/>
      <c r="E130" s="136"/>
      <c r="F130" s="137"/>
    </row>
    <row r="131" spans="1:6" ht="14.15" customHeight="1" x14ac:dyDescent="0.3">
      <c r="A131" s="5"/>
      <c r="B131" s="6"/>
      <c r="C131" s="3"/>
      <c r="D131" s="135"/>
      <c r="E131" s="136"/>
      <c r="F131" s="137"/>
    </row>
    <row r="132" spans="1:6" ht="14.15" customHeight="1" x14ac:dyDescent="0.3">
      <c r="A132" s="5"/>
      <c r="B132" s="6"/>
      <c r="C132" s="3"/>
      <c r="D132" s="135"/>
      <c r="E132" s="136"/>
      <c r="F132" s="137"/>
    </row>
    <row r="133" spans="1:6" ht="14.15" customHeight="1" x14ac:dyDescent="0.3">
      <c r="A133" s="5"/>
      <c r="B133" s="6"/>
      <c r="C133" s="3"/>
      <c r="D133" s="135"/>
      <c r="E133" s="136"/>
      <c r="F133" s="137"/>
    </row>
    <row r="134" spans="1:6" ht="14.15" customHeight="1" x14ac:dyDescent="0.3">
      <c r="A134" s="5"/>
      <c r="B134" s="6"/>
      <c r="C134" s="3"/>
      <c r="D134" s="135"/>
      <c r="E134" s="136"/>
      <c r="F134" s="137"/>
    </row>
    <row r="135" spans="1:6" ht="14.15" customHeight="1" x14ac:dyDescent="0.3">
      <c r="A135" s="5"/>
      <c r="B135" s="6"/>
      <c r="C135" s="3"/>
      <c r="D135" s="135"/>
      <c r="E135" s="136"/>
      <c r="F135" s="137"/>
    </row>
    <row r="136" spans="1:6" ht="14.15" customHeight="1" x14ac:dyDescent="0.3">
      <c r="A136" s="5"/>
      <c r="B136" s="6"/>
      <c r="C136" s="3"/>
      <c r="D136" s="135"/>
      <c r="E136" s="136"/>
      <c r="F136" s="137"/>
    </row>
    <row r="137" spans="1:6" ht="14.15" customHeight="1" thickBot="1" x14ac:dyDescent="0.35">
      <c r="A137" s="15"/>
      <c r="B137" s="16"/>
      <c r="C137" s="17"/>
      <c r="D137" s="141"/>
      <c r="E137" s="142"/>
      <c r="F137" s="143"/>
    </row>
    <row r="138" spans="1:6" ht="28.4" customHeight="1" thickBot="1" x14ac:dyDescent="0.35">
      <c r="A138" s="278" t="s">
        <v>1327</v>
      </c>
      <c r="B138" s="279"/>
      <c r="C138" s="279"/>
      <c r="D138" s="279"/>
      <c r="E138" s="280"/>
      <c r="F138" s="50">
        <f>SUM(F105:F137)</f>
        <v>0</v>
      </c>
    </row>
    <row r="139" spans="1:6" ht="14.15" customHeight="1" thickBot="1" x14ac:dyDescent="0.35">
      <c r="A139" s="27"/>
      <c r="B139" s="27"/>
      <c r="C139" s="27"/>
      <c r="D139" s="155"/>
      <c r="E139" s="156"/>
      <c r="F139" s="157"/>
    </row>
    <row r="140" spans="1:6" ht="28.4" customHeight="1" x14ac:dyDescent="0.3">
      <c r="A140" s="234" t="s">
        <v>1328</v>
      </c>
      <c r="B140" s="235"/>
      <c r="C140" s="235"/>
      <c r="D140" s="235"/>
      <c r="E140" s="236" t="s">
        <v>1329</v>
      </c>
      <c r="F140" s="237"/>
    </row>
    <row r="141" spans="1:6" ht="42" customHeight="1" thickBot="1" x14ac:dyDescent="0.35">
      <c r="A141" s="238"/>
      <c r="B141" s="239"/>
      <c r="C141" s="239"/>
      <c r="D141" s="239"/>
      <c r="E141" s="240"/>
      <c r="F141" s="241"/>
    </row>
    <row r="142" spans="1:6" ht="10.4" customHeight="1" x14ac:dyDescent="0.3"/>
    <row r="143" spans="1:6" ht="28.4" customHeight="1" x14ac:dyDescent="0.3"/>
    <row r="144" spans="1:6" ht="28.4" customHeight="1" x14ac:dyDescent="0.3"/>
    <row r="145" ht="14.15" customHeight="1" x14ac:dyDescent="0.3"/>
    <row r="146" ht="14.15" customHeight="1" x14ac:dyDescent="0.3"/>
    <row r="147" ht="14.15" customHeight="1" x14ac:dyDescent="0.3"/>
    <row r="148" ht="14.15" customHeight="1" x14ac:dyDescent="0.3"/>
    <row r="149" ht="14.15" customHeight="1" x14ac:dyDescent="0.3"/>
    <row r="150" ht="14.15" customHeight="1" x14ac:dyDescent="0.3"/>
    <row r="151" ht="14.15" customHeight="1" x14ac:dyDescent="0.3"/>
    <row r="152" ht="14.15" customHeight="1" x14ac:dyDescent="0.3"/>
    <row r="153" ht="14.15" customHeight="1" x14ac:dyDescent="0.3"/>
    <row r="154" ht="14.15" customHeight="1" x14ac:dyDescent="0.3"/>
    <row r="155" ht="14.15" customHeight="1" x14ac:dyDescent="0.3"/>
    <row r="156" ht="14.15" customHeight="1" x14ac:dyDescent="0.3"/>
    <row r="157" ht="14.15" customHeight="1" x14ac:dyDescent="0.3"/>
    <row r="158" ht="14.15" customHeight="1" x14ac:dyDescent="0.3"/>
    <row r="159" ht="14.15" customHeight="1" x14ac:dyDescent="0.3"/>
    <row r="160" ht="14.15" customHeight="1" x14ac:dyDescent="0.3"/>
    <row r="161" ht="14.15" customHeight="1" x14ac:dyDescent="0.3"/>
    <row r="162" ht="14.15" customHeight="1" x14ac:dyDescent="0.3"/>
    <row r="163" ht="14.15" customHeight="1" x14ac:dyDescent="0.3"/>
    <row r="164" ht="14.15" customHeight="1" x14ac:dyDescent="0.3"/>
    <row r="165" ht="14.15" customHeight="1" x14ac:dyDescent="0.3"/>
    <row r="166" ht="14.15" customHeight="1" x14ac:dyDescent="0.3"/>
    <row r="167" ht="14.15" customHeight="1" x14ac:dyDescent="0.3"/>
    <row r="168" ht="14.15" customHeight="1" x14ac:dyDescent="0.3"/>
    <row r="169" ht="14.15" customHeight="1" x14ac:dyDescent="0.3"/>
    <row r="170" ht="14.15" customHeight="1" x14ac:dyDescent="0.3"/>
    <row r="171" ht="14.15" customHeight="1" x14ac:dyDescent="0.3"/>
    <row r="172" ht="14.15" customHeight="1" x14ac:dyDescent="0.3"/>
    <row r="173" ht="14.15" customHeight="1" x14ac:dyDescent="0.3"/>
    <row r="174" ht="14.15" customHeight="1" x14ac:dyDescent="0.3"/>
    <row r="175" ht="14.15" customHeight="1" x14ac:dyDescent="0.3"/>
    <row r="176" ht="14.15" customHeight="1" x14ac:dyDescent="0.3"/>
    <row r="177" ht="14.15" customHeight="1" x14ac:dyDescent="0.3"/>
    <row r="178" ht="14.15" customHeight="1" x14ac:dyDescent="0.3"/>
    <row r="179" ht="14.15" customHeight="1" x14ac:dyDescent="0.3"/>
    <row r="180" ht="14.15" customHeight="1" x14ac:dyDescent="0.3"/>
    <row r="181" ht="14.15" customHeight="1" x14ac:dyDescent="0.3"/>
    <row r="182" ht="14.15" customHeight="1" x14ac:dyDescent="0.3"/>
    <row r="183" ht="14.15" customHeight="1" x14ac:dyDescent="0.3"/>
    <row r="184" ht="14.15" customHeight="1" x14ac:dyDescent="0.3"/>
    <row r="185" ht="14.15" customHeight="1" x14ac:dyDescent="0.3"/>
    <row r="186" ht="14.15" customHeight="1" x14ac:dyDescent="0.3"/>
    <row r="187" ht="14.15" customHeight="1" x14ac:dyDescent="0.3"/>
    <row r="188" ht="14.15" customHeight="1" x14ac:dyDescent="0.3"/>
    <row r="189" ht="14.15" customHeight="1" x14ac:dyDescent="0.3"/>
    <row r="190" ht="28.4" customHeight="1" x14ac:dyDescent="0.3"/>
    <row r="191" ht="14.15" customHeight="1" x14ac:dyDescent="0.3"/>
    <row r="192" ht="28.4" customHeight="1" x14ac:dyDescent="0.3"/>
    <row r="193" ht="42" customHeight="1" x14ac:dyDescent="0.3"/>
    <row r="194" ht="10.4" customHeight="1" x14ac:dyDescent="0.3"/>
    <row r="195" ht="28.4" customHeight="1" x14ac:dyDescent="0.3"/>
    <row r="196" ht="28.4" customHeight="1" x14ac:dyDescent="0.3"/>
    <row r="197" ht="14.15" customHeight="1" x14ac:dyDescent="0.3"/>
    <row r="198" ht="14.15" customHeight="1" x14ac:dyDescent="0.3"/>
    <row r="199" ht="14.15" customHeight="1" x14ac:dyDescent="0.3"/>
    <row r="200" ht="14.15" customHeight="1" x14ac:dyDescent="0.3"/>
    <row r="201" ht="14.15" customHeight="1" x14ac:dyDescent="0.3"/>
    <row r="202" ht="14.15" customHeight="1" x14ac:dyDescent="0.3"/>
    <row r="203" ht="14.15" customHeight="1" x14ac:dyDescent="0.3"/>
    <row r="204" ht="14.15" customHeight="1" x14ac:dyDescent="0.3"/>
    <row r="205" ht="14.15" customHeight="1" x14ac:dyDescent="0.3"/>
    <row r="206" ht="14.15" customHeight="1" x14ac:dyDescent="0.3"/>
    <row r="207" ht="14.15" customHeight="1" x14ac:dyDescent="0.3"/>
    <row r="208" ht="14.15" customHeight="1" x14ac:dyDescent="0.3"/>
    <row r="209" ht="14.15" customHeight="1" x14ac:dyDescent="0.3"/>
    <row r="210" ht="14.15" customHeight="1" x14ac:dyDescent="0.3"/>
    <row r="211" ht="14.15" customHeight="1" x14ac:dyDescent="0.3"/>
    <row r="212" ht="14.15" customHeight="1" x14ac:dyDescent="0.3"/>
    <row r="213" ht="14.15" customHeight="1" x14ac:dyDescent="0.3"/>
    <row r="214" ht="14.15" customHeight="1" x14ac:dyDescent="0.3"/>
    <row r="215" ht="14.15" customHeight="1" x14ac:dyDescent="0.3"/>
    <row r="216" ht="14.15" customHeight="1" x14ac:dyDescent="0.3"/>
    <row r="217" ht="14.15" customHeight="1" x14ac:dyDescent="0.3"/>
    <row r="218" ht="14.15" customHeight="1" x14ac:dyDescent="0.3"/>
    <row r="219" ht="14.15" customHeight="1" x14ac:dyDescent="0.3"/>
    <row r="220" ht="14.15" customHeight="1" x14ac:dyDescent="0.3"/>
    <row r="221" ht="14.15" customHeight="1" x14ac:dyDescent="0.3"/>
    <row r="222" ht="14.15" customHeight="1" x14ac:dyDescent="0.3"/>
    <row r="223" ht="14.15" customHeight="1" x14ac:dyDescent="0.3"/>
    <row r="224" ht="14.15" customHeight="1" x14ac:dyDescent="0.3"/>
    <row r="225" ht="14.15" customHeight="1" x14ac:dyDescent="0.3"/>
    <row r="226" ht="14.15" customHeight="1" x14ac:dyDescent="0.3"/>
    <row r="227" ht="14.15" customHeight="1" x14ac:dyDescent="0.3"/>
    <row r="228" ht="14.15" customHeight="1" x14ac:dyDescent="0.3"/>
    <row r="229" ht="14.15" customHeight="1" x14ac:dyDescent="0.3"/>
    <row r="230" ht="14.15" customHeight="1" x14ac:dyDescent="0.3"/>
    <row r="231" ht="14.15" customHeight="1" x14ac:dyDescent="0.3"/>
    <row r="232" ht="14.15" customHeight="1" x14ac:dyDescent="0.3"/>
    <row r="233" ht="14.15" customHeight="1" x14ac:dyDescent="0.3"/>
    <row r="234" ht="14.15" customHeight="1" x14ac:dyDescent="0.3"/>
    <row r="235" ht="14.15" customHeight="1" x14ac:dyDescent="0.3"/>
    <row r="236" ht="14.15" customHeight="1" x14ac:dyDescent="0.3"/>
    <row r="237" ht="14.15" customHeight="1" x14ac:dyDescent="0.3"/>
    <row r="238" ht="14.15" customHeight="1" x14ac:dyDescent="0.3"/>
    <row r="239" ht="14.15" customHeight="1" x14ac:dyDescent="0.3"/>
    <row r="240" ht="14.15" customHeight="1" x14ac:dyDescent="0.3"/>
    <row r="241" ht="14.15" customHeight="1" x14ac:dyDescent="0.3"/>
    <row r="242" ht="28.4" customHeight="1" x14ac:dyDescent="0.3"/>
    <row r="243" ht="14.15" customHeight="1" x14ac:dyDescent="0.3"/>
    <row r="244" ht="28.4" customHeight="1" x14ac:dyDescent="0.3"/>
    <row r="245" ht="42" customHeight="1" x14ac:dyDescent="0.3"/>
    <row r="246" ht="10.4" customHeight="1" x14ac:dyDescent="0.3"/>
    <row r="247" ht="28.4" customHeight="1" x14ac:dyDescent="0.3"/>
    <row r="248" ht="28.4" customHeight="1" x14ac:dyDescent="0.3"/>
    <row r="249" ht="14.15" customHeight="1" x14ac:dyDescent="0.3"/>
    <row r="250" ht="14.15" customHeight="1" x14ac:dyDescent="0.3"/>
    <row r="251" ht="14.15" customHeight="1" x14ac:dyDescent="0.3"/>
    <row r="252" ht="14.15" customHeight="1" x14ac:dyDescent="0.3"/>
    <row r="253" ht="14.15" customHeight="1" x14ac:dyDescent="0.3"/>
    <row r="254" ht="14.15" customHeight="1" x14ac:dyDescent="0.3"/>
    <row r="255" ht="14.15" customHeight="1" x14ac:dyDescent="0.3"/>
    <row r="256" ht="14.15" customHeight="1" x14ac:dyDescent="0.3"/>
    <row r="257" ht="14.15" customHeight="1" x14ac:dyDescent="0.3"/>
    <row r="258" ht="14.15" customHeight="1" x14ac:dyDescent="0.3"/>
    <row r="259" ht="14.15" customHeight="1" x14ac:dyDescent="0.3"/>
    <row r="260" ht="14.15" customHeight="1" x14ac:dyDescent="0.3"/>
    <row r="261" ht="14.15" customHeight="1" x14ac:dyDescent="0.3"/>
    <row r="262" ht="14.15" customHeight="1" x14ac:dyDescent="0.3"/>
    <row r="263" ht="14.15" customHeight="1" x14ac:dyDescent="0.3"/>
    <row r="264" ht="14.15" customHeight="1" x14ac:dyDescent="0.3"/>
    <row r="265" ht="14.15" customHeight="1" x14ac:dyDescent="0.3"/>
    <row r="266" ht="14.15" customHeight="1" x14ac:dyDescent="0.3"/>
    <row r="267" ht="14.15" customHeight="1" x14ac:dyDescent="0.3"/>
    <row r="268" ht="14.15" customHeight="1" x14ac:dyDescent="0.3"/>
    <row r="269" ht="14.15" customHeight="1" x14ac:dyDescent="0.3"/>
    <row r="270" ht="14.15" customHeight="1" x14ac:dyDescent="0.3"/>
    <row r="271" ht="14.15" customHeight="1" x14ac:dyDescent="0.3"/>
    <row r="272" ht="14.15" customHeight="1" x14ac:dyDescent="0.3"/>
    <row r="273" ht="14.15" customHeight="1" x14ac:dyDescent="0.3"/>
    <row r="274" ht="14.15" customHeight="1" x14ac:dyDescent="0.3"/>
    <row r="275" ht="14.15" customHeight="1" x14ac:dyDescent="0.3"/>
    <row r="276" ht="14.15" customHeight="1" x14ac:dyDescent="0.3"/>
    <row r="277" ht="14.15" customHeight="1" x14ac:dyDescent="0.3"/>
    <row r="278" ht="14.15" customHeight="1" x14ac:dyDescent="0.3"/>
    <row r="279" ht="14.15" customHeight="1" x14ac:dyDescent="0.3"/>
    <row r="280" ht="14.15" customHeight="1" x14ac:dyDescent="0.3"/>
    <row r="281" ht="14.15" customHeight="1" x14ac:dyDescent="0.3"/>
    <row r="282" ht="14.15" customHeight="1" x14ac:dyDescent="0.3"/>
    <row r="283" ht="14.15" customHeight="1" x14ac:dyDescent="0.3"/>
    <row r="284" ht="14.15" customHeight="1" x14ac:dyDescent="0.3"/>
    <row r="285" ht="14.15" customHeight="1" x14ac:dyDescent="0.3"/>
    <row r="286" ht="14.15" customHeight="1" x14ac:dyDescent="0.3"/>
    <row r="287" ht="14.15" customHeight="1" x14ac:dyDescent="0.3"/>
    <row r="288" ht="14.15" customHeight="1" x14ac:dyDescent="0.3"/>
    <row r="289" ht="14.15" customHeight="1" x14ac:dyDescent="0.3"/>
    <row r="290" ht="14.15" customHeight="1" x14ac:dyDescent="0.3"/>
    <row r="291" ht="14.15" customHeight="1" x14ac:dyDescent="0.3"/>
    <row r="292" ht="14.15" customHeight="1" x14ac:dyDescent="0.3"/>
    <row r="293" ht="14.15" customHeight="1" x14ac:dyDescent="0.3"/>
    <row r="294" ht="28.4" customHeight="1" x14ac:dyDescent="0.3"/>
    <row r="295" ht="14.15" customHeight="1" x14ac:dyDescent="0.3"/>
    <row r="296" ht="28.4" customHeight="1" x14ac:dyDescent="0.3"/>
    <row r="297" ht="42" customHeight="1" x14ac:dyDescent="0.3"/>
    <row r="298" ht="10.4" customHeight="1" x14ac:dyDescent="0.3"/>
    <row r="299" ht="28.4" customHeight="1" x14ac:dyDescent="0.3"/>
    <row r="300" ht="28.4" customHeight="1" x14ac:dyDescent="0.3"/>
    <row r="301" ht="14.15" customHeight="1" x14ac:dyDescent="0.3"/>
    <row r="302" ht="14.15" customHeight="1" x14ac:dyDescent="0.3"/>
    <row r="303" ht="14.15" customHeight="1" x14ac:dyDescent="0.3"/>
    <row r="304" ht="14.15" customHeight="1" x14ac:dyDescent="0.3"/>
    <row r="305" ht="14.15" customHeight="1" x14ac:dyDescent="0.3"/>
    <row r="306" ht="14.15" customHeight="1" x14ac:dyDescent="0.3"/>
    <row r="307" ht="14.15" customHeight="1" x14ac:dyDescent="0.3"/>
    <row r="308" ht="14.15" customHeight="1" x14ac:dyDescent="0.3"/>
    <row r="309" ht="14.15" customHeight="1" x14ac:dyDescent="0.3"/>
    <row r="310" ht="14.15" customHeight="1" x14ac:dyDescent="0.3"/>
    <row r="311" ht="14.15" customHeight="1" x14ac:dyDescent="0.3"/>
    <row r="312" ht="14.15" customHeight="1" x14ac:dyDescent="0.3"/>
    <row r="313" ht="14.15" customHeight="1" x14ac:dyDescent="0.3"/>
    <row r="314" ht="14.15" customHeight="1" x14ac:dyDescent="0.3"/>
    <row r="315" ht="14.15" customHeight="1" x14ac:dyDescent="0.3"/>
    <row r="316" ht="14.15" customHeight="1" x14ac:dyDescent="0.3"/>
    <row r="317" ht="14.15" customHeight="1" x14ac:dyDescent="0.3"/>
    <row r="318" ht="14.15" customHeight="1" x14ac:dyDescent="0.3"/>
    <row r="319" ht="14.15" customHeight="1" x14ac:dyDescent="0.3"/>
    <row r="320" ht="14.15" customHeight="1" x14ac:dyDescent="0.3"/>
    <row r="321" ht="14.15" customHeight="1" x14ac:dyDescent="0.3"/>
    <row r="322" ht="14.15" customHeight="1" x14ac:dyDescent="0.3"/>
    <row r="323" ht="14.15" customHeight="1" x14ac:dyDescent="0.3"/>
    <row r="324" ht="14.15" customHeight="1" x14ac:dyDescent="0.3"/>
    <row r="325" ht="14.15" customHeight="1" x14ac:dyDescent="0.3"/>
    <row r="326" ht="14.15" customHeight="1" x14ac:dyDescent="0.3"/>
    <row r="327" ht="14.15" customHeight="1" x14ac:dyDescent="0.3"/>
    <row r="328" ht="14.15" customHeight="1" x14ac:dyDescent="0.3"/>
    <row r="329" ht="14.15" customHeight="1" x14ac:dyDescent="0.3"/>
    <row r="330" ht="14.15" customHeight="1" x14ac:dyDescent="0.3"/>
    <row r="331" ht="14.15" customHeight="1" x14ac:dyDescent="0.3"/>
    <row r="332" ht="14.15" customHeight="1" x14ac:dyDescent="0.3"/>
    <row r="333" ht="14.15" customHeight="1" x14ac:dyDescent="0.3"/>
    <row r="334" ht="14.15" customHeight="1" x14ac:dyDescent="0.3"/>
    <row r="335" ht="14.15" customHeight="1" x14ac:dyDescent="0.3"/>
    <row r="336" ht="14.15" customHeight="1" x14ac:dyDescent="0.3"/>
    <row r="337" ht="14.15" customHeight="1" x14ac:dyDescent="0.3"/>
    <row r="338" ht="14.15" customHeight="1" x14ac:dyDescent="0.3"/>
    <row r="339" ht="14.15" customHeight="1" x14ac:dyDescent="0.3"/>
    <row r="340" ht="14.15" customHeight="1" x14ac:dyDescent="0.3"/>
    <row r="341" ht="14.15" customHeight="1" x14ac:dyDescent="0.3"/>
    <row r="342" ht="14.15" customHeight="1" x14ac:dyDescent="0.3"/>
    <row r="343" ht="14.15" customHeight="1" x14ac:dyDescent="0.3"/>
    <row r="344" ht="14.15" customHeight="1" x14ac:dyDescent="0.3"/>
    <row r="345" ht="14.15" customHeight="1" x14ac:dyDescent="0.3"/>
    <row r="346" ht="28.4" customHeight="1" x14ac:dyDescent="0.3"/>
    <row r="347" ht="14.15" customHeight="1" x14ac:dyDescent="0.3"/>
    <row r="348" ht="28.4" customHeight="1" x14ac:dyDescent="0.3"/>
    <row r="349" ht="42" customHeight="1" x14ac:dyDescent="0.3"/>
    <row r="350" ht="10.4" customHeight="1" x14ac:dyDescent="0.3"/>
    <row r="351" ht="28.4" customHeight="1" x14ac:dyDescent="0.3"/>
    <row r="352" ht="28.4" customHeight="1" x14ac:dyDescent="0.3"/>
    <row r="353" ht="14.15" customHeight="1" x14ac:dyDescent="0.3"/>
    <row r="354" ht="14.15" customHeight="1" x14ac:dyDescent="0.3"/>
    <row r="355" ht="14.15" customHeight="1" x14ac:dyDescent="0.3"/>
    <row r="356" ht="14.15" customHeight="1" x14ac:dyDescent="0.3"/>
    <row r="357" ht="14.15" customHeight="1" x14ac:dyDescent="0.3"/>
    <row r="358" ht="14.15" customHeight="1" x14ac:dyDescent="0.3"/>
    <row r="359" ht="14.15" customHeight="1" x14ac:dyDescent="0.3"/>
    <row r="360" ht="14.15" customHeight="1" x14ac:dyDescent="0.3"/>
    <row r="361" ht="14.15" customHeight="1" x14ac:dyDescent="0.3"/>
    <row r="362" ht="14.15" customHeight="1" x14ac:dyDescent="0.3"/>
    <row r="363" ht="14.15" customHeight="1" x14ac:dyDescent="0.3"/>
    <row r="364" ht="14.15" customHeight="1" x14ac:dyDescent="0.3"/>
    <row r="365" ht="14.15" customHeight="1" x14ac:dyDescent="0.3"/>
    <row r="366" ht="14.15" customHeight="1" x14ac:dyDescent="0.3"/>
    <row r="367" ht="14.15" customHeight="1" x14ac:dyDescent="0.3"/>
    <row r="368" ht="14.15" customHeight="1" x14ac:dyDescent="0.3"/>
    <row r="369" ht="14.15" customHeight="1" x14ac:dyDescent="0.3"/>
    <row r="370" ht="14.15" customHeight="1" x14ac:dyDescent="0.3"/>
    <row r="371" ht="14.15" customHeight="1" x14ac:dyDescent="0.3"/>
    <row r="372" ht="14.15" customHeight="1" x14ac:dyDescent="0.3"/>
    <row r="373" ht="14.15" customHeight="1" x14ac:dyDescent="0.3"/>
    <row r="374" ht="14.15" customHeight="1" x14ac:dyDescent="0.3"/>
    <row r="375" ht="14.15" customHeight="1" x14ac:dyDescent="0.3"/>
    <row r="376" ht="14.15" customHeight="1" x14ac:dyDescent="0.3"/>
    <row r="377" ht="14.15" customHeight="1" x14ac:dyDescent="0.3"/>
    <row r="378" ht="14.15" customHeight="1" x14ac:dyDescent="0.3"/>
    <row r="379" ht="14.15" customHeight="1" x14ac:dyDescent="0.3"/>
    <row r="380" ht="14.15" customHeight="1" x14ac:dyDescent="0.3"/>
    <row r="381" ht="14.15" customHeight="1" x14ac:dyDescent="0.3"/>
    <row r="382" ht="14.15" customHeight="1" x14ac:dyDescent="0.3"/>
    <row r="383" ht="14.15" customHeight="1" x14ac:dyDescent="0.3"/>
    <row r="384" ht="14.15" customHeight="1" x14ac:dyDescent="0.3"/>
    <row r="385" ht="14.15" customHeight="1" x14ac:dyDescent="0.3"/>
    <row r="386" ht="14.15" customHeight="1" x14ac:dyDescent="0.3"/>
    <row r="387" ht="14.15" customHeight="1" x14ac:dyDescent="0.3"/>
    <row r="388" ht="14.15" customHeight="1" x14ac:dyDescent="0.3"/>
    <row r="389" ht="14.15" customHeight="1" x14ac:dyDescent="0.3"/>
    <row r="390" ht="14.15" customHeight="1" x14ac:dyDescent="0.3"/>
    <row r="391" ht="14.15" customHeight="1" x14ac:dyDescent="0.3"/>
    <row r="392" ht="14.15" customHeight="1" x14ac:dyDescent="0.3"/>
    <row r="393" ht="14.15" customHeight="1" x14ac:dyDescent="0.3"/>
    <row r="394" ht="14.15" customHeight="1" x14ac:dyDescent="0.3"/>
    <row r="395" ht="14.15" customHeight="1" x14ac:dyDescent="0.3"/>
    <row r="396" ht="14.15" customHeight="1" x14ac:dyDescent="0.3"/>
    <row r="397" ht="14.15" customHeight="1" x14ac:dyDescent="0.3"/>
    <row r="398" ht="28.4" customHeight="1" x14ac:dyDescent="0.3"/>
    <row r="399" ht="14.15" customHeight="1" x14ac:dyDescent="0.3"/>
    <row r="400" ht="28.4" customHeight="1" x14ac:dyDescent="0.3"/>
    <row r="401" ht="42" customHeight="1" x14ac:dyDescent="0.3"/>
    <row r="402" ht="10.4" customHeight="1" x14ac:dyDescent="0.3"/>
    <row r="403" ht="28.4" customHeight="1" x14ac:dyDescent="0.3"/>
    <row r="404" ht="28.4" customHeight="1" x14ac:dyDescent="0.3"/>
    <row r="405" ht="14.15" customHeight="1" x14ac:dyDescent="0.3"/>
    <row r="406" ht="14.15" customHeight="1" x14ac:dyDescent="0.3"/>
    <row r="407" ht="14.15" customHeight="1" x14ac:dyDescent="0.3"/>
    <row r="408" ht="14.15" customHeight="1" x14ac:dyDescent="0.3"/>
    <row r="409" ht="14.15" customHeight="1" x14ac:dyDescent="0.3"/>
    <row r="410" ht="14.15" customHeight="1" x14ac:dyDescent="0.3"/>
    <row r="411" ht="14.15" customHeight="1" x14ac:dyDescent="0.3"/>
    <row r="412" ht="14.15" customHeight="1" x14ac:dyDescent="0.3"/>
    <row r="413" ht="14.15" customHeight="1" x14ac:dyDescent="0.3"/>
    <row r="414" ht="14.15" customHeight="1" x14ac:dyDescent="0.3"/>
    <row r="415" ht="14.15" customHeight="1" x14ac:dyDescent="0.3"/>
    <row r="416" ht="14.15" customHeight="1" x14ac:dyDescent="0.3"/>
    <row r="417" ht="14.15" customHeight="1" x14ac:dyDescent="0.3"/>
    <row r="418" ht="14.15" customHeight="1" x14ac:dyDescent="0.3"/>
    <row r="419" ht="14.15" customHeight="1" x14ac:dyDescent="0.3"/>
    <row r="420" ht="14.15" customHeight="1" x14ac:dyDescent="0.3"/>
    <row r="421" ht="14.15" customHeight="1" x14ac:dyDescent="0.3"/>
    <row r="422" ht="14.15" customHeight="1" x14ac:dyDescent="0.3"/>
    <row r="423" ht="14.15" customHeight="1" x14ac:dyDescent="0.3"/>
    <row r="424" ht="14.15" customHeight="1" x14ac:dyDescent="0.3"/>
    <row r="425" ht="14.15" customHeight="1" x14ac:dyDescent="0.3"/>
    <row r="426" ht="14.15" customHeight="1" x14ac:dyDescent="0.3"/>
    <row r="427" ht="14.15" customHeight="1" x14ac:dyDescent="0.3"/>
    <row r="428" ht="14.15" customHeight="1" x14ac:dyDescent="0.3"/>
    <row r="429" ht="14.15" customHeight="1" x14ac:dyDescent="0.3"/>
    <row r="430" ht="14.15" customHeight="1" x14ac:dyDescent="0.3"/>
    <row r="431" ht="14.15" customHeight="1" x14ac:dyDescent="0.3"/>
    <row r="432" ht="14.15" customHeight="1" x14ac:dyDescent="0.3"/>
    <row r="433" ht="14.15" customHeight="1" x14ac:dyDescent="0.3"/>
    <row r="434" ht="14.15" customHeight="1" x14ac:dyDescent="0.3"/>
    <row r="435" ht="14.15" customHeight="1" x14ac:dyDescent="0.3"/>
    <row r="436" ht="14.15" customHeight="1" x14ac:dyDescent="0.3"/>
    <row r="437" ht="14.15" customHeight="1" x14ac:dyDescent="0.3"/>
    <row r="438" ht="14.15" customHeight="1" x14ac:dyDescent="0.3"/>
    <row r="439" ht="14.15" customHeight="1" x14ac:dyDescent="0.3"/>
    <row r="440" ht="14.15" customHeight="1" x14ac:dyDescent="0.3"/>
    <row r="441" ht="14.15" customHeight="1" x14ac:dyDescent="0.3"/>
    <row r="442" ht="14.15" customHeight="1" x14ac:dyDescent="0.3"/>
    <row r="443" ht="14.15" customHeight="1" x14ac:dyDescent="0.3"/>
    <row r="444" ht="14.15" customHeight="1" x14ac:dyDescent="0.3"/>
    <row r="445" ht="14.15" customHeight="1" x14ac:dyDescent="0.3"/>
    <row r="446" ht="14.15" customHeight="1" x14ac:dyDescent="0.3"/>
    <row r="447" ht="14.15" customHeight="1" x14ac:dyDescent="0.3"/>
    <row r="448" ht="14.15" customHeight="1" x14ac:dyDescent="0.3"/>
    <row r="449" ht="14.15" customHeight="1" x14ac:dyDescent="0.3"/>
    <row r="450" ht="28.4" customHeight="1" x14ac:dyDescent="0.3"/>
    <row r="451" ht="14.15" customHeight="1" x14ac:dyDescent="0.3"/>
    <row r="452" ht="28.4" customHeight="1" x14ac:dyDescent="0.3"/>
    <row r="453" ht="42" customHeight="1" x14ac:dyDescent="0.3"/>
    <row r="454" ht="10.4" customHeight="1" x14ac:dyDescent="0.3"/>
  </sheetData>
  <mergeCells count="17">
    <mergeCell ref="A102:D102"/>
    <mergeCell ref="E102:F102"/>
    <mergeCell ref="A141:D141"/>
    <mergeCell ref="E141:F141"/>
    <mergeCell ref="A105:E105"/>
    <mergeCell ref="A138:E138"/>
    <mergeCell ref="A140:D140"/>
    <mergeCell ref="E140:F140"/>
    <mergeCell ref="A55:E55"/>
    <mergeCell ref="A99:E99"/>
    <mergeCell ref="A101:D101"/>
    <mergeCell ref="A49:E49"/>
    <mergeCell ref="A51:D51"/>
    <mergeCell ref="E51:F51"/>
    <mergeCell ref="A52:D52"/>
    <mergeCell ref="E52:F52"/>
    <mergeCell ref="E101:F101"/>
  </mergeCells>
  <phoneticPr fontId="1" type="noConversion"/>
  <conditionalFormatting sqref="D9 D11 D13 D19 D21 D23 D30 D32 D35 D38 D41 D43 D45 D47 D59 D62 D65 D68 D71 D74 D77 D81 D83 D88 D90 D109 D111">
    <cfRule type="cellIs" dxfId="165" priority="1" operator="greaterThan">
      <formula>0</formula>
    </cfRule>
  </conditionalFormatting>
  <conditionalFormatting sqref="E9 E11 E13 E19 E21 E23 E30 E32 E35 E38 E41 E43 E45 E47 E59 E62 E65 E68 E71 E74 E77 E81 E83 E88 E90 E109 E111">
    <cfRule type="cellIs" dxfId="164" priority="2" operator="greaterThan">
      <formula>0</formula>
    </cfRule>
  </conditionalFormatting>
  <conditionalFormatting sqref="F9 F11 F13 F19 F21 F23 F30 F32 F35 F38 F41 F43 F45 F47 F59 F62 F65 F68 F71 F74 F77 F81 F83 F88 F90 F109 F111">
    <cfRule type="cellIs" dxfId="163" priority="3" stopIfTrue="1" operator="equal">
      <formula>"ro"</formula>
    </cfRule>
    <cfRule type="cellIs" dxfId="162" priority="4" stopIfTrue="1" operator="equal">
      <formula>" "</formula>
    </cfRule>
  </conditionalFormatting>
  <printOptions horizontalCentered="1"/>
  <pageMargins left="0.78740157480314965" right="0.59055118110236227" top="0.98425196850393704" bottom="0.39370078740157483" header="0.39370078740157483" footer="0.19685039370078741"/>
  <pageSetup paperSize="9" scale="92" orientation="portrait" blackAndWhite="1" useFirstPageNumber="1" r:id="rId1"/>
  <headerFooter alignWithMargins="0">
    <oddHeader>&amp;L&amp;"-,Italic"&amp;8RTD01-2016/2017-TIDC51&amp;"-,Regular"
Part C2.2: Pricing Schedule&amp;R
&amp;"-,Regular"&amp;8Section B107: Page &amp;P of &amp;N</oddHeader>
  </headerFooter>
  <rowBreaks count="3" manualBreakCount="3">
    <brk id="52" max="5" man="1"/>
    <brk id="102" max="5" man="1"/>
    <brk id="141" max="5"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52"/>
  </sheetPr>
  <dimension ref="A1:F469"/>
  <sheetViews>
    <sheetView showZeros="0" view="pageBreakPreview" topLeftCell="A131" zoomScale="143" zoomScaleNormal="100" zoomScaleSheetLayoutView="150" workbookViewId="0">
      <selection sqref="A1:XFD130"/>
    </sheetView>
  </sheetViews>
  <sheetFormatPr defaultColWidth="9.1796875" defaultRowHeight="12" customHeight="1" x14ac:dyDescent="0.3"/>
  <cols>
    <col min="1" max="1" width="12.54296875" style="2" customWidth="1"/>
    <col min="2" max="2" width="28.54296875" style="2" customWidth="1"/>
    <col min="3" max="3" width="10.54296875" style="2" customWidth="1"/>
    <col min="4" max="4" width="12.54296875" style="24" customWidth="1"/>
    <col min="5" max="5" width="13.54296875" style="2" customWidth="1"/>
    <col min="6" max="6" width="15.54296875" style="2" customWidth="1"/>
    <col min="7" max="16384" width="9.1796875" style="2"/>
  </cols>
  <sheetData>
    <row r="1" spans="1:6" ht="28.4" hidden="1" customHeight="1" thickBot="1" x14ac:dyDescent="0.35">
      <c r="A1" s="53" t="s">
        <v>1321</v>
      </c>
      <c r="B1" s="54" t="s">
        <v>1322</v>
      </c>
      <c r="C1" s="54" t="s">
        <v>1323</v>
      </c>
      <c r="D1" s="55" t="s">
        <v>1324</v>
      </c>
      <c r="E1" s="56" t="s">
        <v>1325</v>
      </c>
      <c r="F1" s="57" t="s">
        <v>1326</v>
      </c>
    </row>
    <row r="2" spans="1:6" ht="14.15" hidden="1" customHeight="1" x14ac:dyDescent="0.3">
      <c r="A2" s="8"/>
      <c r="B2" s="9"/>
      <c r="C2" s="10"/>
      <c r="D2" s="87"/>
      <c r="E2" s="11"/>
      <c r="F2" s="12"/>
    </row>
    <row r="3" spans="1:6" ht="14.15" hidden="1" customHeight="1" x14ac:dyDescent="0.3">
      <c r="A3" s="13" t="s">
        <v>1348</v>
      </c>
      <c r="B3" s="14" t="s">
        <v>1349</v>
      </c>
      <c r="C3" s="3"/>
      <c r="D3" s="86"/>
      <c r="E3" s="4"/>
      <c r="F3" s="1"/>
    </row>
    <row r="4" spans="1:6" ht="14.15" hidden="1" customHeight="1" x14ac:dyDescent="0.3">
      <c r="A4" s="5"/>
      <c r="B4" s="6"/>
      <c r="C4" s="3"/>
      <c r="D4" s="86"/>
      <c r="E4" s="4"/>
      <c r="F4" s="1"/>
    </row>
    <row r="5" spans="1:6" ht="14.15" hidden="1" customHeight="1" x14ac:dyDescent="0.3">
      <c r="A5" s="13" t="s">
        <v>64</v>
      </c>
      <c r="B5" s="14" t="s">
        <v>1351</v>
      </c>
      <c r="C5" s="3"/>
      <c r="D5" s="86"/>
      <c r="E5" s="4"/>
      <c r="F5" s="1"/>
    </row>
    <row r="6" spans="1:6" ht="14.15" hidden="1" customHeight="1" x14ac:dyDescent="0.3">
      <c r="A6" s="5"/>
      <c r="B6" s="7"/>
      <c r="C6" s="3"/>
      <c r="D6" s="86"/>
      <c r="E6" s="4"/>
      <c r="F6" s="1"/>
    </row>
    <row r="7" spans="1:6" ht="14.15" hidden="1" customHeight="1" x14ac:dyDescent="0.3">
      <c r="A7" s="13" t="s">
        <v>65</v>
      </c>
      <c r="B7" s="14" t="s">
        <v>66</v>
      </c>
      <c r="C7" s="3"/>
      <c r="D7" s="86"/>
      <c r="E7" s="4"/>
      <c r="F7" s="1"/>
    </row>
    <row r="8" spans="1:6" ht="14.15" hidden="1" customHeight="1" x14ac:dyDescent="0.3">
      <c r="A8" s="13"/>
      <c r="B8" s="14" t="s">
        <v>67</v>
      </c>
      <c r="C8" s="3" t="s">
        <v>1334</v>
      </c>
      <c r="D8" s="91" t="s">
        <v>2083</v>
      </c>
      <c r="E8" s="90"/>
      <c r="F8" s="89" t="str">
        <f>IF(TRIM(D8)="rate only","ro",IF(OR(ISBLANK(D8),ISBLANK(E8))," ",D8*E8))</f>
        <v>ro</v>
      </c>
    </row>
    <row r="9" spans="1:6" ht="14.15" hidden="1" customHeight="1" x14ac:dyDescent="0.3">
      <c r="A9" s="5"/>
      <c r="B9" s="6"/>
      <c r="C9" s="3"/>
      <c r="D9" s="86"/>
      <c r="E9" s="4"/>
      <c r="F9" s="1"/>
    </row>
    <row r="10" spans="1:6" ht="14.15" hidden="1" customHeight="1" x14ac:dyDescent="0.3">
      <c r="A10" s="13" t="s">
        <v>68</v>
      </c>
      <c r="B10" s="14" t="s">
        <v>69</v>
      </c>
      <c r="C10" s="3" t="s">
        <v>1334</v>
      </c>
      <c r="D10" s="91" t="s">
        <v>2083</v>
      </c>
      <c r="E10" s="90"/>
      <c r="F10" s="89" t="str">
        <f>IF(TRIM(D10)="rate only","ro",IF(ISBLANK(E10)," ",D10*E10))</f>
        <v>ro</v>
      </c>
    </row>
    <row r="11" spans="1:6" ht="14.15" hidden="1" customHeight="1" x14ac:dyDescent="0.3">
      <c r="A11" s="5"/>
      <c r="B11" s="6"/>
      <c r="C11" s="3"/>
      <c r="D11" s="86"/>
      <c r="E11" s="4"/>
      <c r="F11" s="1"/>
    </row>
    <row r="12" spans="1:6" ht="14.15" hidden="1" customHeight="1" x14ac:dyDescent="0.3">
      <c r="A12" s="5"/>
      <c r="B12" s="6"/>
      <c r="C12" s="3"/>
      <c r="D12" s="86"/>
      <c r="E12" s="4"/>
      <c r="F12" s="1"/>
    </row>
    <row r="13" spans="1:6" ht="14.15" hidden="1" customHeight="1" x14ac:dyDescent="0.3">
      <c r="A13" s="5"/>
      <c r="B13" s="6"/>
      <c r="C13" s="3"/>
      <c r="D13" s="86"/>
      <c r="E13" s="4"/>
      <c r="F13" s="1"/>
    </row>
    <row r="14" spans="1:6" ht="14.15" hidden="1" customHeight="1" x14ac:dyDescent="0.3">
      <c r="A14" s="5"/>
      <c r="B14" s="6"/>
      <c r="C14" s="3"/>
      <c r="D14" s="86"/>
      <c r="E14" s="4"/>
      <c r="F14" s="1"/>
    </row>
    <row r="15" spans="1:6" ht="14.15" hidden="1" customHeight="1" x14ac:dyDescent="0.3">
      <c r="A15" s="5"/>
      <c r="B15" s="6"/>
      <c r="C15" s="3"/>
      <c r="D15" s="86"/>
      <c r="E15" s="4"/>
      <c r="F15" s="1"/>
    </row>
    <row r="16" spans="1:6" ht="14.15" hidden="1" customHeight="1" x14ac:dyDescent="0.3">
      <c r="A16" s="5"/>
      <c r="B16" s="6"/>
      <c r="C16" s="3"/>
      <c r="D16" s="86"/>
      <c r="E16" s="4"/>
      <c r="F16" s="1"/>
    </row>
    <row r="17" spans="1:6" ht="14.15" hidden="1" customHeight="1" x14ac:dyDescent="0.3">
      <c r="A17" s="5"/>
      <c r="B17" s="6"/>
      <c r="C17" s="3"/>
      <c r="D17" s="86"/>
      <c r="E17" s="4"/>
      <c r="F17" s="1"/>
    </row>
    <row r="18" spans="1:6" ht="14.15" hidden="1" customHeight="1" x14ac:dyDescent="0.3">
      <c r="A18" s="5"/>
      <c r="B18" s="6"/>
      <c r="C18" s="3"/>
      <c r="D18" s="86"/>
      <c r="E18" s="4"/>
      <c r="F18" s="1"/>
    </row>
    <row r="19" spans="1:6" ht="14.15" hidden="1" customHeight="1" x14ac:dyDescent="0.3">
      <c r="A19" s="5"/>
      <c r="B19" s="6"/>
      <c r="C19" s="3"/>
      <c r="D19" s="86"/>
      <c r="E19" s="4"/>
      <c r="F19" s="1"/>
    </row>
    <row r="20" spans="1:6" ht="14.15" hidden="1" customHeight="1" x14ac:dyDescent="0.3">
      <c r="A20" s="5"/>
      <c r="B20" s="6"/>
      <c r="C20" s="3"/>
      <c r="D20" s="86"/>
      <c r="E20" s="4"/>
      <c r="F20" s="1"/>
    </row>
    <row r="21" spans="1:6" ht="14.15" hidden="1" customHeight="1" x14ac:dyDescent="0.3">
      <c r="A21" s="5"/>
      <c r="B21" s="6"/>
      <c r="C21" s="3"/>
      <c r="D21" s="86"/>
      <c r="E21" s="4"/>
      <c r="F21" s="1"/>
    </row>
    <row r="22" spans="1:6" ht="14.15" hidden="1" customHeight="1" x14ac:dyDescent="0.3">
      <c r="A22" s="5"/>
      <c r="B22" s="6"/>
      <c r="C22" s="3"/>
      <c r="D22" s="86"/>
      <c r="E22" s="4"/>
      <c r="F22" s="1"/>
    </row>
    <row r="23" spans="1:6" ht="14.15" hidden="1" customHeight="1" x14ac:dyDescent="0.3">
      <c r="A23" s="5"/>
      <c r="B23" s="6"/>
      <c r="C23" s="3"/>
      <c r="D23" s="86"/>
      <c r="E23" s="4"/>
      <c r="F23" s="1"/>
    </row>
    <row r="24" spans="1:6" ht="14.15" hidden="1" customHeight="1" x14ac:dyDescent="0.3">
      <c r="A24" s="5"/>
      <c r="B24" s="6"/>
      <c r="C24" s="3"/>
      <c r="D24" s="86"/>
      <c r="E24" s="4"/>
      <c r="F24" s="1"/>
    </row>
    <row r="25" spans="1:6" ht="14.15" hidden="1" customHeight="1" x14ac:dyDescent="0.3">
      <c r="A25" s="5"/>
      <c r="B25" s="6"/>
      <c r="C25" s="3"/>
      <c r="D25" s="86"/>
      <c r="E25" s="4"/>
      <c r="F25" s="1"/>
    </row>
    <row r="26" spans="1:6" ht="14.15" hidden="1" customHeight="1" x14ac:dyDescent="0.3">
      <c r="A26" s="5"/>
      <c r="B26" s="6"/>
      <c r="C26" s="3"/>
      <c r="D26" s="86"/>
      <c r="E26" s="4"/>
      <c r="F26" s="1"/>
    </row>
    <row r="27" spans="1:6" ht="14.15" hidden="1" customHeight="1" x14ac:dyDescent="0.3">
      <c r="A27" s="5"/>
      <c r="B27" s="6"/>
      <c r="C27" s="3"/>
      <c r="D27" s="86"/>
      <c r="E27" s="4"/>
      <c r="F27" s="1"/>
    </row>
    <row r="28" spans="1:6" ht="14.15" hidden="1" customHeight="1" x14ac:dyDescent="0.3">
      <c r="A28" s="5"/>
      <c r="B28" s="6"/>
      <c r="C28" s="3"/>
      <c r="D28" s="86"/>
      <c r="E28" s="4"/>
      <c r="F28" s="1"/>
    </row>
    <row r="29" spans="1:6" ht="14.15" hidden="1" customHeight="1" x14ac:dyDescent="0.3">
      <c r="A29" s="5"/>
      <c r="B29" s="6"/>
      <c r="C29" s="3"/>
      <c r="D29" s="86"/>
      <c r="E29" s="4"/>
      <c r="F29" s="1"/>
    </row>
    <row r="30" spans="1:6" ht="14.15" hidden="1" customHeight="1" x14ac:dyDescent="0.3">
      <c r="A30" s="5"/>
      <c r="B30" s="6"/>
      <c r="C30" s="3"/>
      <c r="D30" s="86"/>
      <c r="E30" s="4"/>
      <c r="F30" s="1"/>
    </row>
    <row r="31" spans="1:6" ht="14.15" hidden="1" customHeight="1" x14ac:dyDescent="0.3">
      <c r="A31" s="5"/>
      <c r="B31" s="6"/>
      <c r="C31" s="3"/>
      <c r="D31" s="86"/>
      <c r="E31" s="4"/>
      <c r="F31" s="1"/>
    </row>
    <row r="32" spans="1:6" ht="14.15" hidden="1" customHeight="1" x14ac:dyDescent="0.3">
      <c r="A32" s="5"/>
      <c r="B32" s="6"/>
      <c r="C32" s="3"/>
      <c r="D32" s="86"/>
      <c r="E32" s="4"/>
      <c r="F32" s="1"/>
    </row>
    <row r="33" spans="1:6" ht="14.15" hidden="1" customHeight="1" x14ac:dyDescent="0.3">
      <c r="A33" s="5"/>
      <c r="B33" s="6"/>
      <c r="C33" s="3"/>
      <c r="D33" s="86"/>
      <c r="E33" s="4"/>
      <c r="F33" s="1"/>
    </row>
    <row r="34" spans="1:6" ht="14.15" hidden="1" customHeight="1" x14ac:dyDescent="0.3">
      <c r="A34" s="5"/>
      <c r="B34" s="6"/>
      <c r="C34" s="3"/>
      <c r="D34" s="86"/>
      <c r="E34" s="4"/>
      <c r="F34" s="1"/>
    </row>
    <row r="35" spans="1:6" ht="14.15" hidden="1" customHeight="1" x14ac:dyDescent="0.3">
      <c r="A35" s="5"/>
      <c r="B35" s="6"/>
      <c r="C35" s="3"/>
      <c r="D35" s="86"/>
      <c r="E35" s="4"/>
      <c r="F35" s="1"/>
    </row>
    <row r="36" spans="1:6" ht="14.15" hidden="1" customHeight="1" x14ac:dyDescent="0.3">
      <c r="A36" s="5"/>
      <c r="B36" s="6"/>
      <c r="C36" s="3"/>
      <c r="D36" s="86"/>
      <c r="E36" s="4"/>
      <c r="F36" s="1"/>
    </row>
    <row r="37" spans="1:6" ht="14.15" hidden="1" customHeight="1" x14ac:dyDescent="0.3">
      <c r="A37" s="5"/>
      <c r="B37" s="6"/>
      <c r="C37" s="3"/>
      <c r="D37" s="86"/>
      <c r="E37" s="4"/>
      <c r="F37" s="1"/>
    </row>
    <row r="38" spans="1:6" ht="14.15" hidden="1" customHeight="1" x14ac:dyDescent="0.3">
      <c r="A38" s="5"/>
      <c r="B38" s="6"/>
      <c r="C38" s="3"/>
      <c r="D38" s="86"/>
      <c r="E38" s="4"/>
      <c r="F38" s="1"/>
    </row>
    <row r="39" spans="1:6" ht="14.15" hidden="1" customHeight="1" x14ac:dyDescent="0.3">
      <c r="A39" s="5"/>
      <c r="B39" s="6"/>
      <c r="C39" s="3"/>
      <c r="D39" s="86"/>
      <c r="E39" s="4"/>
      <c r="F39" s="1"/>
    </row>
    <row r="40" spans="1:6" ht="14.15" hidden="1" customHeight="1" x14ac:dyDescent="0.3">
      <c r="A40" s="5"/>
      <c r="B40" s="6"/>
      <c r="C40" s="3"/>
      <c r="D40" s="86"/>
      <c r="E40" s="4"/>
      <c r="F40" s="1"/>
    </row>
    <row r="41" spans="1:6" ht="14.15" hidden="1" customHeight="1" x14ac:dyDescent="0.3">
      <c r="A41" s="5"/>
      <c r="B41" s="6"/>
      <c r="C41" s="3"/>
      <c r="D41" s="86"/>
      <c r="E41" s="4"/>
      <c r="F41" s="1"/>
    </row>
    <row r="42" spans="1:6" ht="14.15" hidden="1" customHeight="1" x14ac:dyDescent="0.3">
      <c r="A42" s="5"/>
      <c r="B42" s="6"/>
      <c r="C42" s="3"/>
      <c r="D42" s="86"/>
      <c r="E42" s="4"/>
      <c r="F42" s="1"/>
    </row>
    <row r="43" spans="1:6" ht="14.15" hidden="1" customHeight="1" x14ac:dyDescent="0.3">
      <c r="A43" s="5"/>
      <c r="B43" s="6"/>
      <c r="C43" s="3"/>
      <c r="D43" s="86"/>
      <c r="E43" s="4"/>
      <c r="F43" s="1"/>
    </row>
    <row r="44" spans="1:6" ht="14.15" hidden="1" customHeight="1" x14ac:dyDescent="0.3">
      <c r="A44" s="5"/>
      <c r="B44" s="6"/>
      <c r="C44" s="3"/>
      <c r="D44" s="86"/>
      <c r="E44" s="4"/>
      <c r="F44" s="1"/>
    </row>
    <row r="45" spans="1:6" ht="14.15" hidden="1" customHeight="1" x14ac:dyDescent="0.3">
      <c r="A45" s="5"/>
      <c r="B45" s="6"/>
      <c r="C45" s="3"/>
      <c r="D45" s="86"/>
      <c r="E45" s="4"/>
      <c r="F45" s="1"/>
    </row>
    <row r="46" spans="1:6" ht="14.15" hidden="1" customHeight="1" x14ac:dyDescent="0.3">
      <c r="A46" s="5"/>
      <c r="B46" s="6"/>
      <c r="C46" s="3"/>
      <c r="D46" s="86"/>
      <c r="E46" s="4"/>
      <c r="F46" s="1"/>
    </row>
    <row r="47" spans="1:6" ht="14.15" hidden="1" customHeight="1" x14ac:dyDescent="0.3">
      <c r="A47" s="5"/>
      <c r="B47" s="6"/>
      <c r="C47" s="3"/>
      <c r="D47" s="86"/>
      <c r="E47" s="4"/>
      <c r="F47" s="1"/>
    </row>
    <row r="48" spans="1:6" ht="14.15" hidden="1" customHeight="1" thickBot="1" x14ac:dyDescent="0.35">
      <c r="A48" s="15"/>
      <c r="B48" s="16"/>
      <c r="C48" s="17"/>
      <c r="D48" s="88"/>
      <c r="E48" s="18"/>
      <c r="F48" s="19"/>
    </row>
    <row r="49" spans="1:6" ht="28.4" hidden="1" customHeight="1" thickBot="1" x14ac:dyDescent="0.35">
      <c r="A49" s="285" t="s">
        <v>1327</v>
      </c>
      <c r="B49" s="286"/>
      <c r="C49" s="286"/>
      <c r="D49" s="286"/>
      <c r="E49" s="287"/>
      <c r="F49" s="58">
        <f>SUM(F2:F48)</f>
        <v>0</v>
      </c>
    </row>
    <row r="50" spans="1:6" ht="14.15" hidden="1" customHeight="1" thickBot="1" x14ac:dyDescent="0.35">
      <c r="A50" s="20"/>
      <c r="B50" s="20"/>
      <c r="C50" s="20"/>
      <c r="D50" s="21"/>
      <c r="E50" s="20"/>
      <c r="F50" s="22"/>
    </row>
    <row r="51" spans="1:6" ht="28.4" hidden="1" customHeight="1" x14ac:dyDescent="0.3">
      <c r="A51" s="234" t="s">
        <v>1328</v>
      </c>
      <c r="B51" s="235"/>
      <c r="C51" s="235"/>
      <c r="D51" s="235"/>
      <c r="E51" s="281" t="s">
        <v>1329</v>
      </c>
      <c r="F51" s="282"/>
    </row>
    <row r="52" spans="1:6" ht="42" hidden="1" customHeight="1" thickBot="1" x14ac:dyDescent="0.35">
      <c r="A52" s="238"/>
      <c r="B52" s="239"/>
      <c r="C52" s="239"/>
      <c r="D52" s="239"/>
      <c r="E52" s="283"/>
      <c r="F52" s="284"/>
    </row>
    <row r="53" spans="1:6" ht="10.4" hidden="1" customHeight="1" x14ac:dyDescent="0.3">
      <c r="A53" s="23"/>
      <c r="E53" s="25"/>
    </row>
    <row r="54" spans="1:6" ht="28.4" hidden="1" customHeight="1" x14ac:dyDescent="0.3"/>
    <row r="55" spans="1:6" ht="28.4" hidden="1" customHeight="1" x14ac:dyDescent="0.3"/>
    <row r="56" spans="1:6" ht="14.15" hidden="1" customHeight="1" x14ac:dyDescent="0.3"/>
    <row r="57" spans="1:6" ht="14.15" hidden="1" customHeight="1" x14ac:dyDescent="0.3"/>
    <row r="58" spans="1:6" ht="14.15" hidden="1" customHeight="1" x14ac:dyDescent="0.3"/>
    <row r="59" spans="1:6" ht="14.15" hidden="1" customHeight="1" x14ac:dyDescent="0.3"/>
    <row r="60" spans="1:6" ht="14.15" hidden="1" customHeight="1" x14ac:dyDescent="0.3"/>
    <row r="61" spans="1:6" ht="14.15" hidden="1" customHeight="1" x14ac:dyDescent="0.3"/>
    <row r="62" spans="1:6" ht="14.15" hidden="1" customHeight="1" x14ac:dyDescent="0.3"/>
    <row r="63" spans="1:6" ht="14.15" hidden="1" customHeight="1" x14ac:dyDescent="0.3"/>
    <row r="64" spans="1:6" ht="14.15" hidden="1" customHeight="1" x14ac:dyDescent="0.3"/>
    <row r="65" ht="14.15" hidden="1" customHeight="1" x14ac:dyDescent="0.3"/>
    <row r="66" ht="14.15" hidden="1" customHeight="1" x14ac:dyDescent="0.3"/>
    <row r="67" ht="14.15" hidden="1" customHeight="1" x14ac:dyDescent="0.3"/>
    <row r="68" ht="14.15" hidden="1" customHeight="1" x14ac:dyDescent="0.3"/>
    <row r="69" ht="14.15" hidden="1" customHeight="1" x14ac:dyDescent="0.3"/>
    <row r="70" ht="14.15" hidden="1" customHeight="1" x14ac:dyDescent="0.3"/>
    <row r="71" ht="14.15" hidden="1" customHeight="1" x14ac:dyDescent="0.3"/>
    <row r="72" ht="14.15" hidden="1" customHeight="1" x14ac:dyDescent="0.3"/>
    <row r="73" ht="14.15" hidden="1" customHeight="1" x14ac:dyDescent="0.3"/>
    <row r="74" ht="14.15" hidden="1" customHeight="1" x14ac:dyDescent="0.3"/>
    <row r="75" ht="14.15" hidden="1" customHeight="1" x14ac:dyDescent="0.3"/>
    <row r="76" ht="14.15" hidden="1" customHeight="1" x14ac:dyDescent="0.3"/>
    <row r="77" ht="14.15" hidden="1" customHeight="1" x14ac:dyDescent="0.3"/>
    <row r="78" ht="14.15" hidden="1" customHeight="1" x14ac:dyDescent="0.3"/>
    <row r="79" ht="14.15" hidden="1" customHeight="1" x14ac:dyDescent="0.3"/>
    <row r="80" ht="14.15" hidden="1" customHeight="1" x14ac:dyDescent="0.3"/>
    <row r="81" ht="14.15" hidden="1" customHeight="1" x14ac:dyDescent="0.3"/>
    <row r="82" ht="14.15" hidden="1" customHeight="1" x14ac:dyDescent="0.3"/>
    <row r="83" ht="14.15" hidden="1" customHeight="1" x14ac:dyDescent="0.3"/>
    <row r="84" ht="14.15" hidden="1" customHeight="1" x14ac:dyDescent="0.3"/>
    <row r="85" ht="14.15" hidden="1" customHeight="1" x14ac:dyDescent="0.3"/>
    <row r="86" ht="14.15" hidden="1" customHeight="1" x14ac:dyDescent="0.3"/>
    <row r="87" ht="14.15" hidden="1" customHeight="1" x14ac:dyDescent="0.3"/>
    <row r="88" ht="14.15" hidden="1" customHeight="1" x14ac:dyDescent="0.3"/>
    <row r="89" ht="14.15" hidden="1" customHeight="1" x14ac:dyDescent="0.3"/>
    <row r="90" ht="14.15" hidden="1" customHeight="1" x14ac:dyDescent="0.3"/>
    <row r="91" ht="14.15" hidden="1" customHeight="1" x14ac:dyDescent="0.3"/>
    <row r="92" ht="14.15" hidden="1" customHeight="1" x14ac:dyDescent="0.3"/>
    <row r="93" ht="14.15" hidden="1" customHeight="1" x14ac:dyDescent="0.3"/>
    <row r="94" ht="14.15" hidden="1" customHeight="1" x14ac:dyDescent="0.3"/>
    <row r="95" ht="14.15" hidden="1" customHeight="1" x14ac:dyDescent="0.3"/>
    <row r="96" ht="14.15" hidden="1" customHeight="1" x14ac:dyDescent="0.3"/>
    <row r="97" ht="14.15" hidden="1" customHeight="1" x14ac:dyDescent="0.3"/>
    <row r="98" ht="14.15" hidden="1" customHeight="1" x14ac:dyDescent="0.3"/>
    <row r="99" ht="14.15" hidden="1" customHeight="1" x14ac:dyDescent="0.3"/>
    <row r="100" ht="14.15" hidden="1" customHeight="1" x14ac:dyDescent="0.3"/>
    <row r="101" ht="28.4" hidden="1" customHeight="1" x14ac:dyDescent="0.3"/>
    <row r="102" ht="14.15" hidden="1" customHeight="1" x14ac:dyDescent="0.3"/>
    <row r="103" ht="28.4" hidden="1" customHeight="1" x14ac:dyDescent="0.3"/>
    <row r="104" ht="42" hidden="1" customHeight="1" x14ac:dyDescent="0.3"/>
    <row r="105" ht="10.4" hidden="1" customHeight="1" x14ac:dyDescent="0.3"/>
    <row r="106" ht="28.4" hidden="1" customHeight="1" x14ac:dyDescent="0.3"/>
    <row r="107" ht="28.4" hidden="1" customHeight="1" x14ac:dyDescent="0.3"/>
    <row r="108" ht="14.15" hidden="1" customHeight="1" x14ac:dyDescent="0.3"/>
    <row r="109" ht="14.15" hidden="1" customHeight="1" x14ac:dyDescent="0.3"/>
    <row r="110" ht="14.15" hidden="1" customHeight="1" x14ac:dyDescent="0.3"/>
    <row r="111" ht="14.15" hidden="1" customHeight="1" x14ac:dyDescent="0.3"/>
    <row r="112" ht="14.15" hidden="1" customHeight="1" x14ac:dyDescent="0.3"/>
    <row r="113" ht="14.15" hidden="1" customHeight="1" x14ac:dyDescent="0.3"/>
    <row r="114" ht="14.15" hidden="1" customHeight="1" x14ac:dyDescent="0.3"/>
    <row r="115" ht="14.15" hidden="1" customHeight="1" x14ac:dyDescent="0.3"/>
    <row r="116" ht="14.15" hidden="1" customHeight="1" x14ac:dyDescent="0.3"/>
    <row r="117" ht="14.15" hidden="1" customHeight="1" x14ac:dyDescent="0.3"/>
    <row r="118" ht="14.15" hidden="1" customHeight="1" x14ac:dyDescent="0.3"/>
    <row r="119" ht="14.15" hidden="1" customHeight="1" x14ac:dyDescent="0.3"/>
    <row r="120" ht="14.15" hidden="1" customHeight="1" x14ac:dyDescent="0.3"/>
    <row r="121" ht="14.15" hidden="1" customHeight="1" x14ac:dyDescent="0.3"/>
    <row r="122" ht="14.15" hidden="1" customHeight="1" x14ac:dyDescent="0.3"/>
    <row r="123" ht="14.15" hidden="1" customHeight="1" x14ac:dyDescent="0.3"/>
    <row r="124" ht="14.15" hidden="1" customHeight="1" x14ac:dyDescent="0.3"/>
    <row r="125" ht="14.15" hidden="1" customHeight="1" x14ac:dyDescent="0.3"/>
    <row r="126" ht="14.15" hidden="1" customHeight="1" x14ac:dyDescent="0.3"/>
    <row r="127" ht="14.15" hidden="1" customHeight="1" x14ac:dyDescent="0.3"/>
    <row r="128" ht="14.15" hidden="1" customHeight="1" x14ac:dyDescent="0.3"/>
    <row r="129" ht="14.15" hidden="1" customHeight="1" x14ac:dyDescent="0.3"/>
    <row r="130" ht="14.15" hidden="1" customHeight="1" x14ac:dyDescent="0.3"/>
    <row r="131" ht="14.15" customHeight="1" x14ac:dyDescent="0.3"/>
    <row r="132" ht="14.15" customHeight="1" x14ac:dyDescent="0.3"/>
    <row r="133" ht="14.15" customHeight="1" x14ac:dyDescent="0.3"/>
    <row r="134" ht="14.15" customHeight="1" x14ac:dyDescent="0.3"/>
    <row r="135" ht="14.15" customHeight="1" x14ac:dyDescent="0.3"/>
    <row r="136" ht="14.15" customHeight="1" x14ac:dyDescent="0.3"/>
    <row r="137" ht="14.15" customHeight="1" x14ac:dyDescent="0.3"/>
    <row r="138" ht="14.15" customHeight="1" x14ac:dyDescent="0.3"/>
    <row r="139" ht="14.15" customHeight="1" x14ac:dyDescent="0.3"/>
    <row r="140" ht="14.15" customHeight="1" x14ac:dyDescent="0.3"/>
    <row r="141" ht="14.15" customHeight="1" x14ac:dyDescent="0.3"/>
    <row r="142" ht="14.15" customHeight="1" x14ac:dyDescent="0.3"/>
    <row r="143" ht="14.15" customHeight="1" x14ac:dyDescent="0.3"/>
    <row r="144" ht="14.15" customHeight="1" x14ac:dyDescent="0.3"/>
    <row r="145" ht="14.15" customHeight="1" x14ac:dyDescent="0.3"/>
    <row r="146" ht="14.15" customHeight="1" x14ac:dyDescent="0.3"/>
    <row r="147" ht="14.15" customHeight="1" x14ac:dyDescent="0.3"/>
    <row r="148" ht="14.15" customHeight="1" x14ac:dyDescent="0.3"/>
    <row r="149" ht="14.15" customHeight="1" x14ac:dyDescent="0.3"/>
    <row r="150" ht="14.15" customHeight="1" x14ac:dyDescent="0.3"/>
    <row r="151" ht="14.15" customHeight="1" x14ac:dyDescent="0.3"/>
    <row r="152" ht="14.15" customHeight="1" x14ac:dyDescent="0.3"/>
    <row r="153" ht="28.4" customHeight="1" x14ac:dyDescent="0.3"/>
    <row r="154" ht="14.15" customHeight="1" x14ac:dyDescent="0.3"/>
    <row r="155" ht="28.4" customHeight="1" x14ac:dyDescent="0.3"/>
    <row r="156" ht="42" customHeight="1" x14ac:dyDescent="0.3"/>
    <row r="157" ht="10.4" customHeight="1" x14ac:dyDescent="0.3"/>
    <row r="158" ht="28.4" customHeight="1" x14ac:dyDescent="0.3"/>
    <row r="159" ht="28.4" customHeight="1" x14ac:dyDescent="0.3"/>
    <row r="160" ht="14.15" customHeight="1" x14ac:dyDescent="0.3"/>
    <row r="161" ht="14.15" customHeight="1" x14ac:dyDescent="0.3"/>
    <row r="162" ht="14.15" customHeight="1" x14ac:dyDescent="0.3"/>
    <row r="163" ht="14.15" customHeight="1" x14ac:dyDescent="0.3"/>
    <row r="164" ht="14.15" customHeight="1" x14ac:dyDescent="0.3"/>
    <row r="165" ht="14.15" customHeight="1" x14ac:dyDescent="0.3"/>
    <row r="166" ht="14.15" customHeight="1" x14ac:dyDescent="0.3"/>
    <row r="167" ht="14.15" customHeight="1" x14ac:dyDescent="0.3"/>
    <row r="168" ht="14.15" customHeight="1" x14ac:dyDescent="0.3"/>
    <row r="169" ht="14.15" customHeight="1" x14ac:dyDescent="0.3"/>
    <row r="170" ht="14.15" customHeight="1" x14ac:dyDescent="0.3"/>
    <row r="171" ht="14.15" customHeight="1" x14ac:dyDescent="0.3"/>
    <row r="172" ht="14.15" customHeight="1" x14ac:dyDescent="0.3"/>
    <row r="173" ht="14.15" customHeight="1" x14ac:dyDescent="0.3"/>
    <row r="174" ht="14.15" customHeight="1" x14ac:dyDescent="0.3"/>
    <row r="175" ht="14.15" customHeight="1" x14ac:dyDescent="0.3"/>
    <row r="176" ht="14.15" customHeight="1" x14ac:dyDescent="0.3"/>
    <row r="177" ht="14.15" customHeight="1" x14ac:dyDescent="0.3"/>
    <row r="178" ht="14.15" customHeight="1" x14ac:dyDescent="0.3"/>
    <row r="179" ht="14.15" customHeight="1" x14ac:dyDescent="0.3"/>
    <row r="180" ht="14.15" customHeight="1" x14ac:dyDescent="0.3"/>
    <row r="181" ht="14.15" customHeight="1" x14ac:dyDescent="0.3"/>
    <row r="182" ht="14.15" customHeight="1" x14ac:dyDescent="0.3"/>
    <row r="183" ht="14.15" customHeight="1" x14ac:dyDescent="0.3"/>
    <row r="184" ht="14.15" customHeight="1" x14ac:dyDescent="0.3"/>
    <row r="185" ht="14.15" customHeight="1" x14ac:dyDescent="0.3"/>
    <row r="186" ht="14.15" customHeight="1" x14ac:dyDescent="0.3"/>
    <row r="187" ht="14.15" customHeight="1" x14ac:dyDescent="0.3"/>
    <row r="188" ht="14.15" customHeight="1" x14ac:dyDescent="0.3"/>
    <row r="189" ht="14.15" customHeight="1" x14ac:dyDescent="0.3"/>
    <row r="190" ht="14.15" customHeight="1" x14ac:dyDescent="0.3"/>
    <row r="191" ht="14.15" customHeight="1" x14ac:dyDescent="0.3"/>
    <row r="192" ht="14.15" customHeight="1" x14ac:dyDescent="0.3"/>
    <row r="193" ht="14.15" customHeight="1" x14ac:dyDescent="0.3"/>
    <row r="194" ht="14.15" customHeight="1" x14ac:dyDescent="0.3"/>
    <row r="195" ht="14.15" customHeight="1" x14ac:dyDescent="0.3"/>
    <row r="196" ht="14.15" customHeight="1" x14ac:dyDescent="0.3"/>
    <row r="197" ht="14.15" customHeight="1" x14ac:dyDescent="0.3"/>
    <row r="198" ht="14.15" customHeight="1" x14ac:dyDescent="0.3"/>
    <row r="199" ht="14.15" customHeight="1" x14ac:dyDescent="0.3"/>
    <row r="200" ht="14.15" customHeight="1" x14ac:dyDescent="0.3"/>
    <row r="201" ht="14.15" customHeight="1" x14ac:dyDescent="0.3"/>
    <row r="202" ht="14.15" customHeight="1" x14ac:dyDescent="0.3"/>
    <row r="203" ht="14.15" customHeight="1" x14ac:dyDescent="0.3"/>
    <row r="204" ht="14.15" customHeight="1" x14ac:dyDescent="0.3"/>
    <row r="205" ht="28.4" customHeight="1" x14ac:dyDescent="0.3"/>
    <row r="206" ht="14.15" customHeight="1" x14ac:dyDescent="0.3"/>
    <row r="207" ht="28.4" customHeight="1" x14ac:dyDescent="0.3"/>
    <row r="208" ht="42" customHeight="1" x14ac:dyDescent="0.3"/>
    <row r="209" ht="10.4" customHeight="1" x14ac:dyDescent="0.3"/>
    <row r="210" ht="28.4" customHeight="1" x14ac:dyDescent="0.3"/>
    <row r="211" ht="28.4" customHeight="1" x14ac:dyDescent="0.3"/>
    <row r="212" ht="14.15" customHeight="1" x14ac:dyDescent="0.3"/>
    <row r="213" ht="14.15" customHeight="1" x14ac:dyDescent="0.3"/>
    <row r="214" ht="14.15" customHeight="1" x14ac:dyDescent="0.3"/>
    <row r="215" ht="14.15" customHeight="1" x14ac:dyDescent="0.3"/>
    <row r="216" ht="14.15" customHeight="1" x14ac:dyDescent="0.3"/>
    <row r="217" ht="14.15" customHeight="1" x14ac:dyDescent="0.3"/>
    <row r="218" ht="14.15" customHeight="1" x14ac:dyDescent="0.3"/>
    <row r="219" ht="14.15" customHeight="1" x14ac:dyDescent="0.3"/>
    <row r="220" ht="14.15" customHeight="1" x14ac:dyDescent="0.3"/>
    <row r="221" ht="14.15" customHeight="1" x14ac:dyDescent="0.3"/>
    <row r="222" ht="14.15" customHeight="1" x14ac:dyDescent="0.3"/>
    <row r="223" ht="14.15" customHeight="1" x14ac:dyDescent="0.3"/>
    <row r="224" ht="14.15" customHeight="1" x14ac:dyDescent="0.3"/>
    <row r="225" ht="14.15" customHeight="1" x14ac:dyDescent="0.3"/>
    <row r="226" ht="14.15" customHeight="1" x14ac:dyDescent="0.3"/>
    <row r="227" ht="14.15" customHeight="1" x14ac:dyDescent="0.3"/>
    <row r="228" ht="14.15" customHeight="1" x14ac:dyDescent="0.3"/>
    <row r="229" ht="14.15" customHeight="1" x14ac:dyDescent="0.3"/>
    <row r="230" ht="14.15" customHeight="1" x14ac:dyDescent="0.3"/>
    <row r="231" ht="14.15" customHeight="1" x14ac:dyDescent="0.3"/>
    <row r="232" ht="14.15" customHeight="1" x14ac:dyDescent="0.3"/>
    <row r="233" ht="14.15" customHeight="1" x14ac:dyDescent="0.3"/>
    <row r="234" ht="14.15" customHeight="1" x14ac:dyDescent="0.3"/>
    <row r="235" ht="14.15" customHeight="1" x14ac:dyDescent="0.3"/>
    <row r="236" ht="14.15" customHeight="1" x14ac:dyDescent="0.3"/>
    <row r="237" ht="14.15" customHeight="1" x14ac:dyDescent="0.3"/>
    <row r="238" ht="14.15" customHeight="1" x14ac:dyDescent="0.3"/>
    <row r="239" ht="14.15" customHeight="1" x14ac:dyDescent="0.3"/>
    <row r="240" ht="14.15" customHeight="1" x14ac:dyDescent="0.3"/>
    <row r="241" ht="14.15" customHeight="1" x14ac:dyDescent="0.3"/>
    <row r="242" ht="14.15" customHeight="1" x14ac:dyDescent="0.3"/>
    <row r="243" ht="14.15" customHeight="1" x14ac:dyDescent="0.3"/>
    <row r="244" ht="14.15" customHeight="1" x14ac:dyDescent="0.3"/>
    <row r="245" ht="14.15" customHeight="1" x14ac:dyDescent="0.3"/>
    <row r="246" ht="14.15" customHeight="1" x14ac:dyDescent="0.3"/>
    <row r="247" ht="14.15" customHeight="1" x14ac:dyDescent="0.3"/>
    <row r="248" ht="14.15" customHeight="1" x14ac:dyDescent="0.3"/>
    <row r="249" ht="14.15" customHeight="1" x14ac:dyDescent="0.3"/>
    <row r="250" ht="14.15" customHeight="1" x14ac:dyDescent="0.3"/>
    <row r="251" ht="14.15" customHeight="1" x14ac:dyDescent="0.3"/>
    <row r="252" ht="14.15" customHeight="1" x14ac:dyDescent="0.3"/>
    <row r="253" ht="14.15" customHeight="1" x14ac:dyDescent="0.3"/>
    <row r="254" ht="14.15" customHeight="1" x14ac:dyDescent="0.3"/>
    <row r="255" ht="14.15" customHeight="1" x14ac:dyDescent="0.3"/>
    <row r="256" ht="14.15" customHeight="1" x14ac:dyDescent="0.3"/>
    <row r="257" ht="28.4" customHeight="1" x14ac:dyDescent="0.3"/>
    <row r="258" ht="14.15" customHeight="1" x14ac:dyDescent="0.3"/>
    <row r="259" ht="28.4" customHeight="1" x14ac:dyDescent="0.3"/>
    <row r="260" ht="42" customHeight="1" x14ac:dyDescent="0.3"/>
    <row r="261" ht="10.4" customHeight="1" x14ac:dyDescent="0.3"/>
    <row r="262" ht="28.4" customHeight="1" x14ac:dyDescent="0.3"/>
    <row r="263" ht="28.4" customHeight="1" x14ac:dyDescent="0.3"/>
    <row r="264" ht="14.15" customHeight="1" x14ac:dyDescent="0.3"/>
    <row r="265" ht="14.15" customHeight="1" x14ac:dyDescent="0.3"/>
    <row r="266" ht="14.15" customHeight="1" x14ac:dyDescent="0.3"/>
    <row r="267" ht="14.15" customHeight="1" x14ac:dyDescent="0.3"/>
    <row r="268" ht="14.15" customHeight="1" x14ac:dyDescent="0.3"/>
    <row r="269" ht="14.15" customHeight="1" x14ac:dyDescent="0.3"/>
    <row r="270" ht="14.15" customHeight="1" x14ac:dyDescent="0.3"/>
    <row r="271" ht="14.15" customHeight="1" x14ac:dyDescent="0.3"/>
    <row r="272" ht="14.15" customHeight="1" x14ac:dyDescent="0.3"/>
    <row r="273" ht="14.15" customHeight="1" x14ac:dyDescent="0.3"/>
    <row r="274" ht="14.15" customHeight="1" x14ac:dyDescent="0.3"/>
    <row r="275" ht="14.15" customHeight="1" x14ac:dyDescent="0.3"/>
    <row r="276" ht="14.15" customHeight="1" x14ac:dyDescent="0.3"/>
    <row r="277" ht="14.15" customHeight="1" x14ac:dyDescent="0.3"/>
    <row r="278" ht="14.15" customHeight="1" x14ac:dyDescent="0.3"/>
    <row r="279" ht="14.15" customHeight="1" x14ac:dyDescent="0.3"/>
    <row r="280" ht="14.15" customHeight="1" x14ac:dyDescent="0.3"/>
    <row r="281" ht="14.15" customHeight="1" x14ac:dyDescent="0.3"/>
    <row r="282" ht="14.15" customHeight="1" x14ac:dyDescent="0.3"/>
    <row r="283" ht="14.15" customHeight="1" x14ac:dyDescent="0.3"/>
    <row r="284" ht="14.15" customHeight="1" x14ac:dyDescent="0.3"/>
    <row r="285" ht="14.15" customHeight="1" x14ac:dyDescent="0.3"/>
    <row r="286" ht="14.15" customHeight="1" x14ac:dyDescent="0.3"/>
    <row r="287" ht="14.15" customHeight="1" x14ac:dyDescent="0.3"/>
    <row r="288" ht="14.15" customHeight="1" x14ac:dyDescent="0.3"/>
    <row r="289" ht="14.15" customHeight="1" x14ac:dyDescent="0.3"/>
    <row r="290" ht="14.15" customHeight="1" x14ac:dyDescent="0.3"/>
    <row r="291" ht="14.15" customHeight="1" x14ac:dyDescent="0.3"/>
    <row r="292" ht="14.15" customHeight="1" x14ac:dyDescent="0.3"/>
    <row r="293" ht="14.15" customHeight="1" x14ac:dyDescent="0.3"/>
    <row r="294" ht="14.15" customHeight="1" x14ac:dyDescent="0.3"/>
    <row r="295" ht="14.15" customHeight="1" x14ac:dyDescent="0.3"/>
    <row r="296" ht="14.15" customHeight="1" x14ac:dyDescent="0.3"/>
    <row r="297" ht="14.15" customHeight="1" x14ac:dyDescent="0.3"/>
    <row r="298" ht="14.15" customHeight="1" x14ac:dyDescent="0.3"/>
    <row r="299" ht="14.15" customHeight="1" x14ac:dyDescent="0.3"/>
    <row r="300" ht="14.15" customHeight="1" x14ac:dyDescent="0.3"/>
    <row r="301" ht="14.15" customHeight="1" x14ac:dyDescent="0.3"/>
    <row r="302" ht="14.15" customHeight="1" x14ac:dyDescent="0.3"/>
    <row r="303" ht="14.15" customHeight="1" x14ac:dyDescent="0.3"/>
    <row r="304" ht="14.15" customHeight="1" x14ac:dyDescent="0.3"/>
    <row r="305" ht="14.15" customHeight="1" x14ac:dyDescent="0.3"/>
    <row r="306" ht="14.15" customHeight="1" x14ac:dyDescent="0.3"/>
    <row r="307" ht="14.15" customHeight="1" x14ac:dyDescent="0.3"/>
    <row r="308" ht="14.15" customHeight="1" x14ac:dyDescent="0.3"/>
    <row r="309" ht="28.4" customHeight="1" x14ac:dyDescent="0.3"/>
    <row r="310" ht="14.15" customHeight="1" x14ac:dyDescent="0.3"/>
    <row r="311" ht="28.4" customHeight="1" x14ac:dyDescent="0.3"/>
    <row r="312" ht="42" customHeight="1" x14ac:dyDescent="0.3"/>
    <row r="313" ht="10.4" customHeight="1" x14ac:dyDescent="0.3"/>
    <row r="314" ht="28.4" customHeight="1" x14ac:dyDescent="0.3"/>
    <row r="315" ht="28.4" customHeight="1" x14ac:dyDescent="0.3"/>
    <row r="316" ht="14.15" customHeight="1" x14ac:dyDescent="0.3"/>
    <row r="317" ht="14.15" customHeight="1" x14ac:dyDescent="0.3"/>
    <row r="318" ht="14.15" customHeight="1" x14ac:dyDescent="0.3"/>
    <row r="319" ht="14.15" customHeight="1" x14ac:dyDescent="0.3"/>
    <row r="320" ht="14.15" customHeight="1" x14ac:dyDescent="0.3"/>
    <row r="321" ht="14.15" customHeight="1" x14ac:dyDescent="0.3"/>
    <row r="322" ht="14.15" customHeight="1" x14ac:dyDescent="0.3"/>
    <row r="323" ht="14.15" customHeight="1" x14ac:dyDescent="0.3"/>
    <row r="324" ht="14.15" customHeight="1" x14ac:dyDescent="0.3"/>
    <row r="325" ht="14.15" customHeight="1" x14ac:dyDescent="0.3"/>
    <row r="326" ht="14.15" customHeight="1" x14ac:dyDescent="0.3"/>
    <row r="327" ht="14.15" customHeight="1" x14ac:dyDescent="0.3"/>
    <row r="328" ht="14.15" customHeight="1" x14ac:dyDescent="0.3"/>
    <row r="329" ht="14.15" customHeight="1" x14ac:dyDescent="0.3"/>
    <row r="330" ht="14.15" customHeight="1" x14ac:dyDescent="0.3"/>
    <row r="331" ht="14.15" customHeight="1" x14ac:dyDescent="0.3"/>
    <row r="332" ht="14.15" customHeight="1" x14ac:dyDescent="0.3"/>
    <row r="333" ht="14.15" customHeight="1" x14ac:dyDescent="0.3"/>
    <row r="334" ht="14.15" customHeight="1" x14ac:dyDescent="0.3"/>
    <row r="335" ht="14.15" customHeight="1" x14ac:dyDescent="0.3"/>
    <row r="336" ht="14.15" customHeight="1" x14ac:dyDescent="0.3"/>
    <row r="337" ht="14.15" customHeight="1" x14ac:dyDescent="0.3"/>
    <row r="338" ht="14.15" customHeight="1" x14ac:dyDescent="0.3"/>
    <row r="339" ht="14.15" customHeight="1" x14ac:dyDescent="0.3"/>
    <row r="340" ht="14.15" customHeight="1" x14ac:dyDescent="0.3"/>
    <row r="341" ht="14.15" customHeight="1" x14ac:dyDescent="0.3"/>
    <row r="342" ht="14.15" customHeight="1" x14ac:dyDescent="0.3"/>
    <row r="343" ht="14.15" customHeight="1" x14ac:dyDescent="0.3"/>
    <row r="344" ht="14.15" customHeight="1" x14ac:dyDescent="0.3"/>
    <row r="345" ht="14.15" customHeight="1" x14ac:dyDescent="0.3"/>
    <row r="346" ht="14.15" customHeight="1" x14ac:dyDescent="0.3"/>
    <row r="347" ht="14.15" customHeight="1" x14ac:dyDescent="0.3"/>
    <row r="348" ht="14.15" customHeight="1" x14ac:dyDescent="0.3"/>
    <row r="349" ht="14.15" customHeight="1" x14ac:dyDescent="0.3"/>
    <row r="350" ht="14.15" customHeight="1" x14ac:dyDescent="0.3"/>
    <row r="351" ht="14.15" customHeight="1" x14ac:dyDescent="0.3"/>
    <row r="352" ht="14.15" customHeight="1" x14ac:dyDescent="0.3"/>
    <row r="353" ht="14.15" customHeight="1" x14ac:dyDescent="0.3"/>
    <row r="354" ht="14.15" customHeight="1" x14ac:dyDescent="0.3"/>
    <row r="355" ht="14.15" customHeight="1" x14ac:dyDescent="0.3"/>
    <row r="356" ht="14.15" customHeight="1" x14ac:dyDescent="0.3"/>
    <row r="357" ht="14.15" customHeight="1" x14ac:dyDescent="0.3"/>
    <row r="358" ht="14.15" customHeight="1" x14ac:dyDescent="0.3"/>
    <row r="359" ht="14.15" customHeight="1" x14ac:dyDescent="0.3"/>
    <row r="360" ht="14.15" customHeight="1" x14ac:dyDescent="0.3"/>
    <row r="361" ht="28.4" customHeight="1" x14ac:dyDescent="0.3"/>
    <row r="362" ht="14.15" customHeight="1" x14ac:dyDescent="0.3"/>
    <row r="363" ht="28.4" customHeight="1" x14ac:dyDescent="0.3"/>
    <row r="364" ht="42" customHeight="1" x14ac:dyDescent="0.3"/>
    <row r="365" ht="10.4" customHeight="1" x14ac:dyDescent="0.3"/>
    <row r="366" ht="28.4" customHeight="1" x14ac:dyDescent="0.3"/>
    <row r="367" ht="28.4" customHeight="1" x14ac:dyDescent="0.3"/>
    <row r="368" ht="14.15" customHeight="1" x14ac:dyDescent="0.3"/>
    <row r="369" ht="14.15" customHeight="1" x14ac:dyDescent="0.3"/>
    <row r="370" ht="14.15" customHeight="1" x14ac:dyDescent="0.3"/>
    <row r="371" ht="14.15" customHeight="1" x14ac:dyDescent="0.3"/>
    <row r="372" ht="14.15" customHeight="1" x14ac:dyDescent="0.3"/>
    <row r="373" ht="14.15" customHeight="1" x14ac:dyDescent="0.3"/>
    <row r="374" ht="14.15" customHeight="1" x14ac:dyDescent="0.3"/>
    <row r="375" ht="14.15" customHeight="1" x14ac:dyDescent="0.3"/>
    <row r="376" ht="14.15" customHeight="1" x14ac:dyDescent="0.3"/>
    <row r="377" ht="14.15" customHeight="1" x14ac:dyDescent="0.3"/>
    <row r="378" ht="14.15" customHeight="1" x14ac:dyDescent="0.3"/>
    <row r="379" ht="14.15" customHeight="1" x14ac:dyDescent="0.3"/>
    <row r="380" ht="14.15" customHeight="1" x14ac:dyDescent="0.3"/>
    <row r="381" ht="14.15" customHeight="1" x14ac:dyDescent="0.3"/>
    <row r="382" ht="14.15" customHeight="1" x14ac:dyDescent="0.3"/>
    <row r="383" ht="14.15" customHeight="1" x14ac:dyDescent="0.3"/>
    <row r="384" ht="14.15" customHeight="1" x14ac:dyDescent="0.3"/>
    <row r="385" ht="14.15" customHeight="1" x14ac:dyDescent="0.3"/>
    <row r="386" ht="14.15" customHeight="1" x14ac:dyDescent="0.3"/>
    <row r="387" ht="14.15" customHeight="1" x14ac:dyDescent="0.3"/>
    <row r="388" ht="14.15" customHeight="1" x14ac:dyDescent="0.3"/>
    <row r="389" ht="14.15" customHeight="1" x14ac:dyDescent="0.3"/>
    <row r="390" ht="14.15" customHeight="1" x14ac:dyDescent="0.3"/>
    <row r="391" ht="14.15" customHeight="1" x14ac:dyDescent="0.3"/>
    <row r="392" ht="14.15" customHeight="1" x14ac:dyDescent="0.3"/>
    <row r="393" ht="14.15" customHeight="1" x14ac:dyDescent="0.3"/>
    <row r="394" ht="14.15" customHeight="1" x14ac:dyDescent="0.3"/>
    <row r="395" ht="14.15" customHeight="1" x14ac:dyDescent="0.3"/>
    <row r="396" ht="14.15" customHeight="1" x14ac:dyDescent="0.3"/>
    <row r="397" ht="14.15" customHeight="1" x14ac:dyDescent="0.3"/>
    <row r="398" ht="14.15" customHeight="1" x14ac:dyDescent="0.3"/>
    <row r="399" ht="14.15" customHeight="1" x14ac:dyDescent="0.3"/>
    <row r="400" ht="14.15" customHeight="1" x14ac:dyDescent="0.3"/>
    <row r="401" ht="14.15" customHeight="1" x14ac:dyDescent="0.3"/>
    <row r="402" ht="14.15" customHeight="1" x14ac:dyDescent="0.3"/>
    <row r="403" ht="14.15" customHeight="1" x14ac:dyDescent="0.3"/>
    <row r="404" ht="14.15" customHeight="1" x14ac:dyDescent="0.3"/>
    <row r="405" ht="14.15" customHeight="1" x14ac:dyDescent="0.3"/>
    <row r="406" ht="14.15" customHeight="1" x14ac:dyDescent="0.3"/>
    <row r="407" ht="14.15" customHeight="1" x14ac:dyDescent="0.3"/>
    <row r="408" ht="14.15" customHeight="1" x14ac:dyDescent="0.3"/>
    <row r="409" ht="14.15" customHeight="1" x14ac:dyDescent="0.3"/>
    <row r="410" ht="14.15" customHeight="1" x14ac:dyDescent="0.3"/>
    <row r="411" ht="14.15" customHeight="1" x14ac:dyDescent="0.3"/>
    <row r="412" ht="14.15" customHeight="1" x14ac:dyDescent="0.3"/>
    <row r="413" ht="28.4" customHeight="1" x14ac:dyDescent="0.3"/>
    <row r="414" ht="14.15" customHeight="1" x14ac:dyDescent="0.3"/>
    <row r="415" ht="28.4" customHeight="1" x14ac:dyDescent="0.3"/>
    <row r="416" ht="42" customHeight="1" x14ac:dyDescent="0.3"/>
    <row r="417" ht="10.4" customHeight="1" x14ac:dyDescent="0.3"/>
    <row r="418" ht="28.4" customHeight="1" x14ac:dyDescent="0.3"/>
    <row r="419" ht="28.4" customHeight="1" x14ac:dyDescent="0.3"/>
    <row r="420" ht="14.15" customHeight="1" x14ac:dyDescent="0.3"/>
    <row r="421" ht="14.15" customHeight="1" x14ac:dyDescent="0.3"/>
    <row r="422" ht="14.15" customHeight="1" x14ac:dyDescent="0.3"/>
    <row r="423" ht="14.15" customHeight="1" x14ac:dyDescent="0.3"/>
    <row r="424" ht="14.15" customHeight="1" x14ac:dyDescent="0.3"/>
    <row r="425" ht="14.15" customHeight="1" x14ac:dyDescent="0.3"/>
    <row r="426" ht="14.15" customHeight="1" x14ac:dyDescent="0.3"/>
    <row r="427" ht="14.15" customHeight="1" x14ac:dyDescent="0.3"/>
    <row r="428" ht="14.15" customHeight="1" x14ac:dyDescent="0.3"/>
    <row r="429" ht="14.15" customHeight="1" x14ac:dyDescent="0.3"/>
    <row r="430" ht="14.15" customHeight="1" x14ac:dyDescent="0.3"/>
    <row r="431" ht="14.15" customHeight="1" x14ac:dyDescent="0.3"/>
    <row r="432" ht="14.15" customHeight="1" x14ac:dyDescent="0.3"/>
    <row r="433" ht="14.15" customHeight="1" x14ac:dyDescent="0.3"/>
    <row r="434" ht="14.15" customHeight="1" x14ac:dyDescent="0.3"/>
    <row r="435" ht="14.15" customHeight="1" x14ac:dyDescent="0.3"/>
    <row r="436" ht="14.15" customHeight="1" x14ac:dyDescent="0.3"/>
    <row r="437" ht="14.15" customHeight="1" x14ac:dyDescent="0.3"/>
    <row r="438" ht="14.15" customHeight="1" x14ac:dyDescent="0.3"/>
    <row r="439" ht="14.15" customHeight="1" x14ac:dyDescent="0.3"/>
    <row r="440" ht="14.15" customHeight="1" x14ac:dyDescent="0.3"/>
    <row r="441" ht="14.15" customHeight="1" x14ac:dyDescent="0.3"/>
    <row r="442" ht="14.15" customHeight="1" x14ac:dyDescent="0.3"/>
    <row r="443" ht="14.15" customHeight="1" x14ac:dyDescent="0.3"/>
    <row r="444" ht="14.15" customHeight="1" x14ac:dyDescent="0.3"/>
    <row r="445" ht="14.15" customHeight="1" x14ac:dyDescent="0.3"/>
    <row r="446" ht="14.15" customHeight="1" x14ac:dyDescent="0.3"/>
    <row r="447" ht="14.15" customHeight="1" x14ac:dyDescent="0.3"/>
    <row r="448" ht="14.15" customHeight="1" x14ac:dyDescent="0.3"/>
    <row r="449" ht="14.15" customHeight="1" x14ac:dyDescent="0.3"/>
    <row r="450" ht="14.15" customHeight="1" x14ac:dyDescent="0.3"/>
    <row r="451" ht="14.15" customHeight="1" x14ac:dyDescent="0.3"/>
    <row r="452" ht="14.15" customHeight="1" x14ac:dyDescent="0.3"/>
    <row r="453" ht="14.15" customHeight="1" x14ac:dyDescent="0.3"/>
    <row r="454" ht="14.15" customHeight="1" x14ac:dyDescent="0.3"/>
    <row r="455" ht="14.15" customHeight="1" x14ac:dyDescent="0.3"/>
    <row r="456" ht="14.15" customHeight="1" x14ac:dyDescent="0.3"/>
    <row r="457" ht="14.15" customHeight="1" x14ac:dyDescent="0.3"/>
    <row r="458" ht="14.15" customHeight="1" x14ac:dyDescent="0.3"/>
    <row r="459" ht="14.15" customHeight="1" x14ac:dyDescent="0.3"/>
    <row r="460" ht="14.15" customHeight="1" x14ac:dyDescent="0.3"/>
    <row r="461" ht="14.15" customHeight="1" x14ac:dyDescent="0.3"/>
    <row r="462" ht="14.15" customHeight="1" x14ac:dyDescent="0.3"/>
    <row r="463" ht="14.15" customHeight="1" x14ac:dyDescent="0.3"/>
    <row r="464" ht="14.15" customHeight="1" x14ac:dyDescent="0.3"/>
    <row r="465" ht="28.4" customHeight="1" x14ac:dyDescent="0.3"/>
    <row r="466" ht="14.15" customHeight="1" x14ac:dyDescent="0.3"/>
    <row r="467" ht="28.4" customHeight="1" x14ac:dyDescent="0.3"/>
    <row r="468" ht="42" customHeight="1" x14ac:dyDescent="0.3"/>
    <row r="469" ht="10.4" customHeight="1" x14ac:dyDescent="0.3"/>
  </sheetData>
  <mergeCells count="5">
    <mergeCell ref="A49:E49"/>
    <mergeCell ref="A51:D51"/>
    <mergeCell ref="E51:F51"/>
    <mergeCell ref="A52:D52"/>
    <mergeCell ref="E52:F52"/>
  </mergeCells>
  <phoneticPr fontId="1" type="noConversion"/>
  <conditionalFormatting sqref="D8 D10">
    <cfRule type="cellIs" dxfId="161" priority="1" operator="greaterThan">
      <formula>0</formula>
    </cfRule>
  </conditionalFormatting>
  <conditionalFormatting sqref="E8 E10">
    <cfRule type="cellIs" dxfId="160" priority="2" operator="greaterThan">
      <formula>0</formula>
    </cfRule>
  </conditionalFormatting>
  <conditionalFormatting sqref="F8 F10">
    <cfRule type="cellIs" dxfId="159" priority="3" stopIfTrue="1" operator="equal">
      <formula>"ro"</formula>
    </cfRule>
    <cfRule type="cellIs" dxfId="158" priority="4" stopIfTrue="1" operator="equal">
      <formula>" "</formula>
    </cfRule>
  </conditionalFormatting>
  <printOptions horizontalCentered="1"/>
  <pageMargins left="0.78740157480314965" right="0.59055118110236227" top="0.98425196850393704" bottom="0.39370078740157483" header="0.39370078740157483" footer="0.19685039370078741"/>
  <pageSetup paperSize="9" scale="93" orientation="portrait" blackAndWhite="1" useFirstPageNumber="1" r:id="rId1"/>
  <headerFooter alignWithMargins="0">
    <oddHeader>&amp;L&amp;"-,Italic"&amp;8RTD01-2016/2017-TIDC32&amp;"-,Regular"
Part C2.2: Pricing Schedule&amp;R
&amp;"-,Regular"&amp;8Section 201: Page &amp;P of &amp;N</oddHeader>
  </headerFooter>
  <rowBreaks count="1" manualBreakCount="1">
    <brk id="52" max="5"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indexed="52"/>
  </sheetPr>
  <dimension ref="A1:F464"/>
  <sheetViews>
    <sheetView showZeros="0" view="pageBreakPreview" zoomScale="120" zoomScaleNormal="100" zoomScaleSheetLayoutView="120" workbookViewId="0">
      <selection activeCell="A89" sqref="A89:XFD90"/>
    </sheetView>
  </sheetViews>
  <sheetFormatPr defaultColWidth="9.1796875" defaultRowHeight="12" customHeight="1" x14ac:dyDescent="0.3"/>
  <cols>
    <col min="1" max="1" width="12.54296875" style="2" customWidth="1"/>
    <col min="2" max="2" width="28.54296875" style="2" customWidth="1"/>
    <col min="3" max="3" width="10.54296875" style="2" customWidth="1"/>
    <col min="4" max="4" width="12.54296875" style="147" customWidth="1"/>
    <col min="5" max="5" width="13.54296875" style="35" customWidth="1"/>
    <col min="6" max="6" width="15.54296875" style="35" customWidth="1"/>
    <col min="7" max="16384" width="9.1796875" style="2"/>
  </cols>
  <sheetData>
    <row r="1" spans="1:6" ht="28.4" customHeight="1" thickBot="1" x14ac:dyDescent="0.35">
      <c r="A1" s="53" t="s">
        <v>1321</v>
      </c>
      <c r="B1" s="54" t="s">
        <v>1322</v>
      </c>
      <c r="C1" s="54" t="s">
        <v>1323</v>
      </c>
      <c r="D1" s="55" t="s">
        <v>1324</v>
      </c>
      <c r="E1" s="56" t="s">
        <v>1325</v>
      </c>
      <c r="F1" s="57" t="s">
        <v>1326</v>
      </c>
    </row>
    <row r="2" spans="1:6" ht="14.15" customHeight="1" x14ac:dyDescent="0.3">
      <c r="A2" s="8"/>
      <c r="B2" s="9"/>
      <c r="C2" s="10"/>
      <c r="D2" s="132"/>
      <c r="E2" s="133"/>
      <c r="F2" s="134"/>
    </row>
    <row r="3" spans="1:6" ht="14.15" customHeight="1" x14ac:dyDescent="0.3">
      <c r="A3" s="13" t="s">
        <v>1348</v>
      </c>
      <c r="B3" s="14" t="s">
        <v>1349</v>
      </c>
      <c r="C3" s="3"/>
      <c r="D3" s="135"/>
      <c r="E3" s="136"/>
      <c r="F3" s="137"/>
    </row>
    <row r="4" spans="1:6" ht="14.15" customHeight="1" x14ac:dyDescent="0.3">
      <c r="A4" s="5"/>
      <c r="B4" s="6"/>
      <c r="C4" s="3"/>
      <c r="D4" s="135"/>
      <c r="E4" s="136"/>
      <c r="F4" s="137"/>
    </row>
    <row r="5" spans="1:6" ht="14.15" customHeight="1" x14ac:dyDescent="0.3">
      <c r="A5" s="13" t="s">
        <v>43</v>
      </c>
      <c r="B5" s="14" t="s">
        <v>1300</v>
      </c>
      <c r="C5" s="3"/>
      <c r="D5" s="135"/>
      <c r="E5" s="136"/>
      <c r="F5" s="137"/>
    </row>
    <row r="6" spans="1:6" ht="14.15" customHeight="1" x14ac:dyDescent="0.3">
      <c r="A6" s="5"/>
      <c r="B6" s="7"/>
      <c r="C6" s="3"/>
      <c r="D6" s="135"/>
      <c r="E6" s="136"/>
      <c r="F6" s="137"/>
    </row>
    <row r="7" spans="1:6" ht="14.15" customHeight="1" x14ac:dyDescent="0.3">
      <c r="A7" s="13" t="s">
        <v>44</v>
      </c>
      <c r="B7" s="14" t="s">
        <v>45</v>
      </c>
      <c r="C7" s="3"/>
      <c r="D7" s="135"/>
      <c r="E7" s="136"/>
      <c r="F7" s="137"/>
    </row>
    <row r="8" spans="1:6" ht="14.15" customHeight="1" x14ac:dyDescent="0.3">
      <c r="A8" s="5"/>
      <c r="B8" s="6"/>
      <c r="C8" s="3"/>
      <c r="D8" s="135"/>
      <c r="E8" s="136"/>
      <c r="F8" s="137"/>
    </row>
    <row r="9" spans="1:6" ht="14.15" customHeight="1" x14ac:dyDescent="0.3">
      <c r="A9" s="5" t="s">
        <v>51</v>
      </c>
      <c r="B9" s="6" t="s">
        <v>747</v>
      </c>
      <c r="C9" s="3"/>
      <c r="D9" s="135"/>
      <c r="E9" s="136"/>
      <c r="F9" s="137"/>
    </row>
    <row r="10" spans="1:6" ht="14.15" customHeight="1" x14ac:dyDescent="0.3">
      <c r="A10" s="5"/>
      <c r="B10" s="6"/>
      <c r="C10" s="3"/>
      <c r="D10" s="135"/>
      <c r="E10" s="136"/>
      <c r="F10" s="137"/>
    </row>
    <row r="11" spans="1:6" ht="14.15" hidden="1" customHeight="1" x14ac:dyDescent="0.3">
      <c r="A11" s="5" t="s">
        <v>52</v>
      </c>
      <c r="B11" s="6" t="s">
        <v>46</v>
      </c>
      <c r="C11" s="3" t="s">
        <v>1334</v>
      </c>
      <c r="D11" s="138"/>
      <c r="E11" s="139"/>
      <c r="F11" s="140" t="str">
        <f>IF(TRIM(D11)="rate only","ro",IF(OR(ISBLANK(D11),ISBLANK(E11))," ",D11*E11))</f>
        <v xml:space="preserve"> </v>
      </c>
    </row>
    <row r="12" spans="1:6" ht="14.15" hidden="1" customHeight="1" x14ac:dyDescent="0.3">
      <c r="A12" s="5"/>
      <c r="B12" s="6"/>
      <c r="C12" s="3"/>
      <c r="D12" s="135"/>
      <c r="E12" s="136"/>
      <c r="F12" s="137"/>
    </row>
    <row r="13" spans="1:6" ht="14.15" customHeight="1" x14ac:dyDescent="0.3">
      <c r="A13" s="5" t="s">
        <v>53</v>
      </c>
      <c r="B13" s="6" t="s">
        <v>47</v>
      </c>
      <c r="C13" s="3" t="s">
        <v>1334</v>
      </c>
      <c r="D13" s="138">
        <f>(1336.4+17.1108)*1.15</f>
        <v>1556.5374199999999</v>
      </c>
      <c r="E13" s="139"/>
      <c r="F13" s="140" t="str">
        <f>IF(TRIM(D13)="rate only","ro",IF(ISBLANK(E13)," ",D13*E13))</f>
        <v xml:space="preserve"> </v>
      </c>
    </row>
    <row r="14" spans="1:6" ht="14.15" customHeight="1" x14ac:dyDescent="0.3">
      <c r="A14" s="5"/>
      <c r="B14" s="6"/>
      <c r="C14" s="3"/>
      <c r="D14" s="135"/>
      <c r="E14" s="136"/>
      <c r="F14" s="137"/>
    </row>
    <row r="15" spans="1:6" ht="14.15" customHeight="1" x14ac:dyDescent="0.3">
      <c r="A15" s="5" t="s">
        <v>54</v>
      </c>
      <c r="B15" s="6" t="s">
        <v>48</v>
      </c>
      <c r="C15" s="3" t="s">
        <v>1334</v>
      </c>
      <c r="D15" s="138">
        <f>(1456.69+163.98)*1.15</f>
        <v>1863.7704999999999</v>
      </c>
      <c r="E15" s="139"/>
      <c r="F15" s="140" t="str">
        <f>IF(TRIM(D15)="rate only","ro",IF(ISBLANK(E15)," ",D15*E15))</f>
        <v xml:space="preserve"> </v>
      </c>
    </row>
    <row r="16" spans="1:6" ht="14.15" customHeight="1" x14ac:dyDescent="0.3">
      <c r="A16" s="5"/>
      <c r="B16" s="6"/>
      <c r="C16" s="3"/>
      <c r="D16" s="135"/>
      <c r="E16" s="136"/>
      <c r="F16" s="137"/>
    </row>
    <row r="17" spans="1:6" ht="14.15" customHeight="1" x14ac:dyDescent="0.3">
      <c r="A17" s="5" t="s">
        <v>55</v>
      </c>
      <c r="B17" s="6" t="s">
        <v>49</v>
      </c>
      <c r="C17" s="3" t="s">
        <v>1334</v>
      </c>
      <c r="D17" s="138">
        <f>(182.691)*1.1</f>
        <v>200.96010000000001</v>
      </c>
      <c r="E17" s="139"/>
      <c r="F17" s="140" t="str">
        <f>IF(TRIM(D17)="rate only","ro",IF(ISBLANK(E17)," ",D17*E17))</f>
        <v xml:space="preserve"> </v>
      </c>
    </row>
    <row r="18" spans="1:6" ht="14.15" hidden="1" customHeight="1" x14ac:dyDescent="0.3">
      <c r="A18" s="5"/>
      <c r="B18" s="6"/>
      <c r="C18" s="3"/>
      <c r="D18" s="135"/>
      <c r="E18" s="136"/>
      <c r="F18" s="137"/>
    </row>
    <row r="19" spans="1:6" ht="14.15" hidden="1" customHeight="1" x14ac:dyDescent="0.3">
      <c r="A19" s="5" t="s">
        <v>56</v>
      </c>
      <c r="B19" s="6" t="s">
        <v>50</v>
      </c>
      <c r="C19" s="3" t="s">
        <v>1334</v>
      </c>
      <c r="D19" s="138">
        <v>0</v>
      </c>
      <c r="E19" s="139"/>
      <c r="F19" s="140" t="str">
        <f>IF(TRIM(D19)="rate only","ro",IF(ISBLANK(E19)," ",D19*E19))</f>
        <v xml:space="preserve"> </v>
      </c>
    </row>
    <row r="20" spans="1:6" ht="14.15" customHeight="1" x14ac:dyDescent="0.3">
      <c r="A20" s="5"/>
      <c r="B20" s="6"/>
      <c r="C20" s="3"/>
      <c r="D20" s="135"/>
      <c r="E20" s="136"/>
      <c r="F20" s="137"/>
    </row>
    <row r="21" spans="1:6" ht="14.15" customHeight="1" x14ac:dyDescent="0.3">
      <c r="A21" s="39" t="s">
        <v>2005</v>
      </c>
      <c r="B21" s="38" t="s">
        <v>2006</v>
      </c>
      <c r="C21" s="3"/>
      <c r="D21" s="135"/>
      <c r="E21" s="136"/>
      <c r="F21" s="137"/>
    </row>
    <row r="22" spans="1:6" ht="14.15" customHeight="1" x14ac:dyDescent="0.3">
      <c r="A22" s="5"/>
      <c r="B22" s="6"/>
      <c r="C22" s="3"/>
      <c r="D22" s="135"/>
      <c r="E22" s="136"/>
      <c r="F22" s="137"/>
    </row>
    <row r="23" spans="1:6" ht="14.15" customHeight="1" x14ac:dyDescent="0.3">
      <c r="A23" s="5" t="s">
        <v>58</v>
      </c>
      <c r="B23" s="6" t="s">
        <v>57</v>
      </c>
      <c r="C23" s="3"/>
      <c r="D23" s="135"/>
      <c r="E23" s="136"/>
      <c r="F23" s="137"/>
    </row>
    <row r="24" spans="1:6" ht="14.15" customHeight="1" x14ac:dyDescent="0.3">
      <c r="A24" s="5"/>
      <c r="B24" s="6"/>
      <c r="C24" s="3"/>
      <c r="D24" s="135"/>
      <c r="E24" s="136"/>
      <c r="F24" s="137"/>
    </row>
    <row r="25" spans="1:6" ht="14.15" hidden="1" customHeight="1" x14ac:dyDescent="0.3">
      <c r="A25" s="5" t="s">
        <v>60</v>
      </c>
      <c r="B25" s="6" t="s">
        <v>46</v>
      </c>
      <c r="C25" s="3" t="s">
        <v>1334</v>
      </c>
      <c r="D25" s="138">
        <v>0</v>
      </c>
      <c r="E25" s="139"/>
      <c r="F25" s="140" t="str">
        <f>IF(TRIM(D25)="rate only","ro",IF(ISBLANK(E25)," ",D25*E25))</f>
        <v xml:space="preserve"> </v>
      </c>
    </row>
    <row r="26" spans="1:6" ht="14.15" hidden="1" customHeight="1" x14ac:dyDescent="0.3">
      <c r="A26" s="5"/>
      <c r="B26" s="6"/>
      <c r="C26" s="3"/>
      <c r="D26" s="135"/>
      <c r="E26" s="136"/>
      <c r="F26" s="137"/>
    </row>
    <row r="27" spans="1:6" ht="14.15" hidden="1" customHeight="1" x14ac:dyDescent="0.3">
      <c r="A27" s="5" t="s">
        <v>59</v>
      </c>
      <c r="B27" s="6" t="s">
        <v>47</v>
      </c>
      <c r="C27" s="3" t="s">
        <v>1334</v>
      </c>
      <c r="D27" s="138">
        <v>0</v>
      </c>
      <c r="E27" s="139"/>
      <c r="F27" s="140" t="str">
        <f>IF(TRIM(D27)="rate only","ro",IF(ISBLANK(E27)," ",D27*E27))</f>
        <v xml:space="preserve"> </v>
      </c>
    </row>
    <row r="28" spans="1:6" ht="14.15" hidden="1" customHeight="1" x14ac:dyDescent="0.3">
      <c r="A28" s="5"/>
      <c r="B28" s="6"/>
      <c r="C28" s="3"/>
      <c r="D28" s="135"/>
      <c r="E28" s="136"/>
      <c r="F28" s="137"/>
    </row>
    <row r="29" spans="1:6" ht="14.15" customHeight="1" x14ac:dyDescent="0.3">
      <c r="A29" s="5" t="s">
        <v>61</v>
      </c>
      <c r="B29" s="6" t="s">
        <v>48</v>
      </c>
      <c r="C29" s="3" t="s">
        <v>1334</v>
      </c>
      <c r="D29" s="138">
        <f>(1634.303+350.7528)*1.1</f>
        <v>2183.5613800000001</v>
      </c>
      <c r="E29" s="139"/>
      <c r="F29" s="140" t="str">
        <f>IF(TRIM(D29)="rate only","ro",IF(ISBLANK(E29)," ",D29*E29))</f>
        <v xml:space="preserve"> </v>
      </c>
    </row>
    <row r="30" spans="1:6" ht="14.15" customHeight="1" x14ac:dyDescent="0.3">
      <c r="A30" s="5"/>
      <c r="B30" s="6"/>
      <c r="C30" s="3"/>
      <c r="D30" s="135"/>
      <c r="E30" s="136"/>
      <c r="F30" s="137"/>
    </row>
    <row r="31" spans="1:6" ht="14.15" hidden="1" customHeight="1" x14ac:dyDescent="0.3">
      <c r="A31" s="5" t="s">
        <v>62</v>
      </c>
      <c r="B31" s="6" t="s">
        <v>49</v>
      </c>
      <c r="C31" s="3" t="s">
        <v>1334</v>
      </c>
      <c r="D31" s="138"/>
      <c r="E31" s="139"/>
      <c r="F31" s="140" t="str">
        <f>IF(TRIM(D31)="rate only","ro",IF(ISBLANK(E31)," ",D31*E31))</f>
        <v xml:space="preserve"> </v>
      </c>
    </row>
    <row r="32" spans="1:6" ht="14.15" customHeight="1" x14ac:dyDescent="0.3">
      <c r="A32" s="5"/>
      <c r="B32" s="6"/>
      <c r="C32" s="3"/>
      <c r="D32" s="135"/>
      <c r="E32" s="136"/>
      <c r="F32" s="137"/>
    </row>
    <row r="33" spans="1:6" ht="14.15" customHeight="1" x14ac:dyDescent="0.3">
      <c r="A33" s="5" t="s">
        <v>63</v>
      </c>
      <c r="B33" s="6" t="s">
        <v>50</v>
      </c>
      <c r="C33" s="3" t="s">
        <v>1334</v>
      </c>
      <c r="D33" s="138">
        <f>(432.0204)*1.1</f>
        <v>475.22244000000001</v>
      </c>
      <c r="E33" s="139"/>
      <c r="F33" s="140" t="str">
        <f>IF(TRIM(D33)="rate only","ro",IF(ISBLANK(E33)," ",D33*E33))</f>
        <v xml:space="preserve"> </v>
      </c>
    </row>
    <row r="34" spans="1:6" ht="14.15" customHeight="1" x14ac:dyDescent="0.3">
      <c r="A34" s="5"/>
      <c r="B34" s="6"/>
      <c r="C34" s="3"/>
      <c r="D34" s="135"/>
      <c r="E34" s="136"/>
      <c r="F34" s="137"/>
    </row>
    <row r="35" spans="1:6" ht="14.15" customHeight="1" x14ac:dyDescent="0.3">
      <c r="A35" s="5" t="s">
        <v>2007</v>
      </c>
      <c r="B35" s="6" t="s">
        <v>2188</v>
      </c>
      <c r="C35" s="3"/>
      <c r="D35" s="135"/>
      <c r="E35" s="136"/>
      <c r="F35" s="137"/>
    </row>
    <row r="36" spans="1:6" ht="14.15" customHeight="1" x14ac:dyDescent="0.3">
      <c r="A36" s="5"/>
      <c r="B36" s="6"/>
      <c r="C36" s="3"/>
      <c r="D36" s="135"/>
      <c r="E36" s="136"/>
      <c r="F36" s="137"/>
    </row>
    <row r="37" spans="1:6" ht="14.15" customHeight="1" x14ac:dyDescent="0.3">
      <c r="A37" s="5" t="s">
        <v>2189</v>
      </c>
      <c r="B37" s="6" t="s">
        <v>49</v>
      </c>
      <c r="C37" s="3" t="s">
        <v>1334</v>
      </c>
      <c r="D37" s="138">
        <f>(82+674)*1.1</f>
        <v>831.6</v>
      </c>
      <c r="E37" s="139"/>
      <c r="F37" s="140" t="str">
        <f>IF(TRIM(D37)="rate only","ro",IF(ISBLANK(E37)," ",D37*E37))</f>
        <v xml:space="preserve"> </v>
      </c>
    </row>
    <row r="38" spans="1:6" ht="14.15" customHeight="1" x14ac:dyDescent="0.3">
      <c r="A38" s="5"/>
      <c r="B38" s="6"/>
      <c r="C38" s="3"/>
      <c r="D38" s="135"/>
      <c r="E38" s="136"/>
      <c r="F38" s="137"/>
    </row>
    <row r="39" spans="1:6" ht="14.15" customHeight="1" x14ac:dyDescent="0.3">
      <c r="A39" s="5" t="s">
        <v>2191</v>
      </c>
      <c r="B39" s="6" t="s">
        <v>2190</v>
      </c>
      <c r="C39" s="3" t="s">
        <v>1334</v>
      </c>
      <c r="D39" s="138">
        <v>345</v>
      </c>
      <c r="E39" s="139"/>
      <c r="F39" s="140" t="str">
        <f>IF(TRIM(D39)="rate only","ro",IF(ISBLANK(E39)," ",D39*E39))</f>
        <v xml:space="preserve"> </v>
      </c>
    </row>
    <row r="40" spans="1:6" ht="14.15" customHeight="1" x14ac:dyDescent="0.3">
      <c r="A40" s="39"/>
      <c r="B40" s="38"/>
      <c r="C40" s="3"/>
      <c r="D40" s="135"/>
      <c r="E40" s="136"/>
      <c r="F40" s="137"/>
    </row>
    <row r="41" spans="1:6" ht="14.15" customHeight="1" x14ac:dyDescent="0.3">
      <c r="A41" s="5" t="s">
        <v>2192</v>
      </c>
      <c r="B41" s="6" t="s">
        <v>2193</v>
      </c>
      <c r="C41" s="3" t="s">
        <v>1334</v>
      </c>
      <c r="D41" s="138">
        <f>(402.71+1258)*1.1</f>
        <v>1826.7810000000002</v>
      </c>
      <c r="E41" s="139"/>
      <c r="F41" s="140" t="str">
        <f>IF(TRIM(D41)="rate only","ro",IF(ISBLANK(E41)," ",D41*E41))</f>
        <v xml:space="preserve"> </v>
      </c>
    </row>
    <row r="42" spans="1:6" ht="14.15" customHeight="1" x14ac:dyDescent="0.3">
      <c r="A42" s="39"/>
      <c r="B42" s="38"/>
      <c r="C42" s="3"/>
      <c r="D42" s="135"/>
      <c r="E42" s="136"/>
      <c r="F42" s="137"/>
    </row>
    <row r="43" spans="1:6" ht="14.15" customHeight="1" thickBot="1" x14ac:dyDescent="0.35">
      <c r="A43" s="5"/>
      <c r="B43" s="6"/>
      <c r="C43" s="3"/>
      <c r="D43" s="135"/>
      <c r="E43" s="136"/>
      <c r="F43" s="137"/>
    </row>
    <row r="44" spans="1:6" ht="28.4" customHeight="1" thickBot="1" x14ac:dyDescent="0.35">
      <c r="A44" s="285" t="s">
        <v>1330</v>
      </c>
      <c r="B44" s="286"/>
      <c r="C44" s="286"/>
      <c r="D44" s="286"/>
      <c r="E44" s="287"/>
      <c r="F44" s="57">
        <f>SUM(F2:F43)</f>
        <v>0</v>
      </c>
    </row>
    <row r="45" spans="1:6" ht="14.15" customHeight="1" thickBot="1" x14ac:dyDescent="0.35">
      <c r="A45" s="20"/>
      <c r="B45" s="20"/>
      <c r="C45" s="20"/>
      <c r="D45" s="144"/>
      <c r="E45" s="145"/>
      <c r="F45" s="146"/>
    </row>
    <row r="46" spans="1:6" ht="28.4" customHeight="1" x14ac:dyDescent="0.3">
      <c r="A46" s="234" t="s">
        <v>1328</v>
      </c>
      <c r="B46" s="235"/>
      <c r="C46" s="235"/>
      <c r="D46" s="235"/>
      <c r="E46" s="236" t="s">
        <v>1329</v>
      </c>
      <c r="F46" s="237"/>
    </row>
    <row r="47" spans="1:6" ht="42" customHeight="1" thickBot="1" x14ac:dyDescent="0.35">
      <c r="A47" s="238"/>
      <c r="B47" s="239"/>
      <c r="C47" s="239"/>
      <c r="D47" s="239"/>
      <c r="E47" s="240"/>
      <c r="F47" s="241"/>
    </row>
    <row r="48" spans="1:6" ht="10.4" customHeight="1" thickBot="1" x14ac:dyDescent="0.35">
      <c r="A48" s="23"/>
      <c r="E48" s="148"/>
    </row>
    <row r="49" spans="1:6" ht="28.4" customHeight="1" thickBot="1" x14ac:dyDescent="0.35">
      <c r="A49" s="53" t="s">
        <v>1321</v>
      </c>
      <c r="B49" s="54" t="s">
        <v>1322</v>
      </c>
      <c r="C49" s="54" t="s">
        <v>1323</v>
      </c>
      <c r="D49" s="55" t="s">
        <v>1324</v>
      </c>
      <c r="E49" s="56" t="s">
        <v>1325</v>
      </c>
      <c r="F49" s="57" t="s">
        <v>1326</v>
      </c>
    </row>
    <row r="50" spans="1:6" ht="28.4" customHeight="1" x14ac:dyDescent="0.3">
      <c r="A50" s="288" t="s">
        <v>1331</v>
      </c>
      <c r="B50" s="289"/>
      <c r="C50" s="289"/>
      <c r="D50" s="289"/>
      <c r="E50" s="290"/>
      <c r="F50" s="162">
        <f>F44</f>
        <v>0</v>
      </c>
    </row>
    <row r="51" spans="1:6" ht="14.15" customHeight="1" x14ac:dyDescent="0.3">
      <c r="A51" s="5"/>
      <c r="B51" s="6"/>
      <c r="C51" s="3"/>
      <c r="D51" s="135"/>
      <c r="E51" s="136"/>
      <c r="F51" s="137"/>
    </row>
    <row r="52" spans="1:6" ht="14.15" customHeight="1" x14ac:dyDescent="0.3">
      <c r="A52" s="13" t="s">
        <v>70</v>
      </c>
      <c r="B52" s="14" t="s">
        <v>76</v>
      </c>
      <c r="C52" s="3"/>
      <c r="D52" s="135"/>
      <c r="E52" s="136"/>
      <c r="F52" s="137"/>
    </row>
    <row r="53" spans="1:6" ht="14.15" customHeight="1" x14ac:dyDescent="0.3">
      <c r="A53" s="5"/>
      <c r="B53" s="14" t="s">
        <v>742</v>
      </c>
      <c r="C53" s="3"/>
      <c r="D53" s="135"/>
      <c r="E53" s="136"/>
      <c r="F53" s="137"/>
    </row>
    <row r="54" spans="1:6" ht="14.15" customHeight="1" x14ac:dyDescent="0.3">
      <c r="A54" s="5"/>
      <c r="B54" s="6"/>
      <c r="C54" s="3"/>
      <c r="D54" s="135"/>
      <c r="E54" s="136"/>
      <c r="F54" s="137"/>
    </row>
    <row r="55" spans="1:6" ht="14.15" customHeight="1" x14ac:dyDescent="0.3">
      <c r="A55" s="5" t="s">
        <v>81</v>
      </c>
      <c r="B55" s="6" t="s">
        <v>77</v>
      </c>
      <c r="C55" s="3" t="s">
        <v>1334</v>
      </c>
      <c r="D55" s="138">
        <f>20%*SUM(D11:D41)</f>
        <v>1856.6865680000003</v>
      </c>
      <c r="E55" s="139"/>
      <c r="F55" s="140" t="str">
        <f>IF(TRIM(D55)="rate only","ro",IF(ISBLANK(E55)," ",D55*E55))</f>
        <v xml:space="preserve"> </v>
      </c>
    </row>
    <row r="56" spans="1:6" ht="14.15" customHeight="1" x14ac:dyDescent="0.3">
      <c r="A56" s="5"/>
      <c r="B56" s="6"/>
      <c r="C56" s="3"/>
      <c r="D56" s="135"/>
      <c r="E56" s="136"/>
      <c r="F56" s="137"/>
    </row>
    <row r="57" spans="1:6" ht="14.15" customHeight="1" x14ac:dyDescent="0.3">
      <c r="A57" s="5" t="s">
        <v>82</v>
      </c>
      <c r="B57" s="6" t="s">
        <v>78</v>
      </c>
      <c r="C57" s="3" t="s">
        <v>1334</v>
      </c>
      <c r="D57" s="138">
        <f>20%*SUM(D11:D41)</f>
        <v>1856.6865680000003</v>
      </c>
      <c r="E57" s="139"/>
      <c r="F57" s="140" t="str">
        <f>IF(TRIM(D57)="rate only","ro",IF(ISBLANK(E57)," ",D57*E57))</f>
        <v xml:space="preserve"> </v>
      </c>
    </row>
    <row r="58" spans="1:6" ht="14.15" customHeight="1" x14ac:dyDescent="0.3">
      <c r="A58" s="5"/>
      <c r="B58" s="6"/>
      <c r="C58" s="3"/>
      <c r="D58" s="135"/>
      <c r="E58" s="136"/>
      <c r="F58" s="137"/>
    </row>
    <row r="59" spans="1:6" ht="14.15" hidden="1" customHeight="1" x14ac:dyDescent="0.3">
      <c r="A59" s="5"/>
      <c r="B59" s="6"/>
      <c r="C59" s="3"/>
      <c r="D59" s="135"/>
      <c r="E59" s="136"/>
      <c r="F59" s="137"/>
    </row>
    <row r="60" spans="1:6" ht="14.15" hidden="1" customHeight="1" x14ac:dyDescent="0.3">
      <c r="A60" s="13" t="s">
        <v>83</v>
      </c>
      <c r="B60" s="14" t="s">
        <v>740</v>
      </c>
      <c r="C60" s="3"/>
      <c r="D60" s="135"/>
      <c r="E60" s="136"/>
      <c r="F60" s="137"/>
    </row>
    <row r="61" spans="1:6" ht="14.15" hidden="1" customHeight="1" x14ac:dyDescent="0.3">
      <c r="A61" s="5"/>
      <c r="B61" s="14" t="s">
        <v>741</v>
      </c>
      <c r="C61" s="3" t="s">
        <v>1334</v>
      </c>
      <c r="D61" s="138">
        <v>0</v>
      </c>
      <c r="E61" s="139"/>
      <c r="F61" s="140" t="str">
        <f>IF(TRIM(D61)="rate only","ro",IF(ISBLANK(E61)," ",D61*E61))</f>
        <v xml:space="preserve"> </v>
      </c>
    </row>
    <row r="62" spans="1:6" ht="14.15" hidden="1" customHeight="1" x14ac:dyDescent="0.3">
      <c r="A62" s="5"/>
      <c r="B62" s="6"/>
      <c r="C62" s="3"/>
      <c r="D62" s="135"/>
      <c r="E62" s="136"/>
      <c r="F62" s="137"/>
    </row>
    <row r="63" spans="1:6" ht="14.15" hidden="1" customHeight="1" x14ac:dyDescent="0.3">
      <c r="A63" s="5"/>
      <c r="B63" s="6"/>
      <c r="C63" s="3"/>
      <c r="D63" s="135"/>
      <c r="E63" s="136"/>
      <c r="F63" s="137"/>
    </row>
    <row r="64" spans="1:6" ht="14.15" customHeight="1" x14ac:dyDescent="0.3">
      <c r="A64" s="13" t="s">
        <v>84</v>
      </c>
      <c r="B64" s="14" t="s">
        <v>79</v>
      </c>
      <c r="C64" s="3"/>
      <c r="D64" s="135"/>
      <c r="E64" s="136"/>
      <c r="F64" s="137"/>
    </row>
    <row r="65" spans="1:6" ht="14.15" customHeight="1" x14ac:dyDescent="0.3">
      <c r="A65" s="5"/>
      <c r="B65" s="14" t="s">
        <v>80</v>
      </c>
      <c r="C65" s="3" t="s">
        <v>1334</v>
      </c>
      <c r="D65" s="138">
        <f>5%*SUM(D11:D41)</f>
        <v>464.17164200000008</v>
      </c>
      <c r="E65" s="139">
        <f>E13</f>
        <v>0</v>
      </c>
      <c r="F65" s="140">
        <f>IF(TRIM(D65)="rate only","ro",IF(ISBLANK(E65)," ",D65*E65))</f>
        <v>0</v>
      </c>
    </row>
    <row r="66" spans="1:6" ht="14.15" customHeight="1" x14ac:dyDescent="0.3">
      <c r="A66" s="5"/>
      <c r="B66" s="6"/>
      <c r="C66" s="3"/>
      <c r="D66" s="135"/>
      <c r="E66" s="136"/>
      <c r="F66" s="137"/>
    </row>
    <row r="67" spans="1:6" ht="14.15" customHeight="1" x14ac:dyDescent="0.3">
      <c r="A67" s="13" t="s">
        <v>85</v>
      </c>
      <c r="B67" s="14" t="s">
        <v>86</v>
      </c>
      <c r="C67" s="3"/>
      <c r="D67" s="135"/>
      <c r="E67" s="136"/>
      <c r="F67" s="137"/>
    </row>
    <row r="68" spans="1:6" ht="14.15" customHeight="1" x14ac:dyDescent="0.3">
      <c r="A68" s="5"/>
      <c r="B68" s="14" t="s">
        <v>87</v>
      </c>
      <c r="C68" s="3"/>
      <c r="D68" s="135"/>
      <c r="E68" s="136"/>
      <c r="F68" s="137"/>
    </row>
    <row r="69" spans="1:6" ht="14.15" customHeight="1" x14ac:dyDescent="0.3">
      <c r="A69" s="5"/>
      <c r="B69" s="14" t="s">
        <v>88</v>
      </c>
      <c r="C69" s="3"/>
      <c r="D69" s="135"/>
      <c r="E69" s="136"/>
      <c r="F69" s="137"/>
    </row>
    <row r="70" spans="1:6" ht="14.15" customHeight="1" x14ac:dyDescent="0.3">
      <c r="A70" s="5"/>
      <c r="B70" s="14" t="s">
        <v>89</v>
      </c>
      <c r="C70" s="3" t="s">
        <v>1334</v>
      </c>
      <c r="D70" s="138">
        <f>(1988.38+98.5+862.6+175+235+234+27+773.8)*1.1</f>
        <v>4833.7080000000005</v>
      </c>
      <c r="E70" s="139"/>
      <c r="F70" s="140" t="str">
        <f>IF(TRIM(D70)="rate only","ro",IF(ISBLANK(E70)," ",D70*E70))</f>
        <v xml:space="preserve"> </v>
      </c>
    </row>
    <row r="71" spans="1:6" ht="14.15" customHeight="1" x14ac:dyDescent="0.3">
      <c r="A71" s="5"/>
      <c r="B71" s="6"/>
      <c r="C71" s="3"/>
      <c r="D71" s="135"/>
      <c r="E71" s="136"/>
      <c r="F71" s="137"/>
    </row>
    <row r="72" spans="1:6" ht="14.15" customHeight="1" x14ac:dyDescent="0.3">
      <c r="A72" s="13" t="s">
        <v>90</v>
      </c>
      <c r="B72" s="14" t="s">
        <v>91</v>
      </c>
      <c r="C72" s="3"/>
      <c r="D72" s="135"/>
      <c r="E72" s="136"/>
      <c r="F72" s="137"/>
    </row>
    <row r="73" spans="1:6" ht="14.15" customHeight="1" x14ac:dyDescent="0.3">
      <c r="A73" s="5"/>
      <c r="B73" s="14" t="s">
        <v>92</v>
      </c>
      <c r="C73" s="3"/>
      <c r="D73" s="135"/>
      <c r="E73" s="136"/>
      <c r="F73" s="137"/>
    </row>
    <row r="74" spans="1:6" ht="14.15" customHeight="1" x14ac:dyDescent="0.3">
      <c r="A74" s="5"/>
      <c r="B74" s="6"/>
      <c r="C74" s="3"/>
      <c r="D74" s="135"/>
      <c r="E74" s="136"/>
      <c r="F74" s="137"/>
    </row>
    <row r="75" spans="1:6" ht="14.15" customHeight="1" x14ac:dyDescent="0.3">
      <c r="A75" s="5" t="s">
        <v>96</v>
      </c>
      <c r="B75" s="6" t="s">
        <v>93</v>
      </c>
      <c r="C75" s="3" t="s">
        <v>1334</v>
      </c>
      <c r="D75" s="138">
        <f>D70*0.5</f>
        <v>2416.8540000000003</v>
      </c>
      <c r="E75" s="139"/>
      <c r="F75" s="140" t="str">
        <f>IF(TRIM(D75)="rate only","ro",IF(ISBLANK(E75)," ",D75*E75))</f>
        <v xml:space="preserve"> </v>
      </c>
    </row>
    <row r="76" spans="1:6" ht="14.15" customHeight="1" x14ac:dyDescent="0.3">
      <c r="A76" s="5"/>
      <c r="B76" s="6"/>
      <c r="C76" s="3"/>
      <c r="D76" s="135"/>
      <c r="E76" s="136"/>
      <c r="F76" s="137"/>
    </row>
    <row r="77" spans="1:6" ht="14.15" customHeight="1" x14ac:dyDescent="0.3">
      <c r="A77" s="5" t="s">
        <v>97</v>
      </c>
      <c r="B77" s="6" t="s">
        <v>94</v>
      </c>
      <c r="C77" s="3"/>
      <c r="D77" s="135"/>
      <c r="E77" s="136"/>
      <c r="F77" s="137"/>
    </row>
    <row r="78" spans="1:6" ht="14.15" customHeight="1" x14ac:dyDescent="0.3">
      <c r="A78" s="5"/>
      <c r="B78" s="6" t="s">
        <v>95</v>
      </c>
      <c r="C78" s="3" t="s">
        <v>1334</v>
      </c>
      <c r="D78" s="138">
        <f>D70*20%</f>
        <v>966.74160000000018</v>
      </c>
      <c r="E78" s="139"/>
      <c r="F78" s="140" t="str">
        <f>IF(TRIM(D78)="rate only","ro",IF(ISBLANK(E78)," ",D78*E78))</f>
        <v xml:space="preserve"> </v>
      </c>
    </row>
    <row r="79" spans="1:6" ht="14.15" customHeight="1" x14ac:dyDescent="0.3">
      <c r="A79" s="5"/>
      <c r="B79" s="6"/>
      <c r="C79" s="3"/>
      <c r="D79" s="135"/>
      <c r="E79" s="136"/>
      <c r="F79" s="137"/>
    </row>
    <row r="80" spans="1:6" ht="14.15" customHeight="1" x14ac:dyDescent="0.3">
      <c r="A80" s="5"/>
      <c r="B80" s="6"/>
      <c r="C80" s="3"/>
      <c r="D80" s="135"/>
      <c r="E80" s="136"/>
      <c r="F80" s="137"/>
    </row>
    <row r="81" spans="1:6" ht="14.15" customHeight="1" x14ac:dyDescent="0.3">
      <c r="A81" s="13" t="s">
        <v>1568</v>
      </c>
      <c r="B81" s="14" t="s">
        <v>1569</v>
      </c>
      <c r="C81" s="3"/>
      <c r="D81" s="135"/>
      <c r="E81" s="136"/>
      <c r="F81" s="137"/>
    </row>
    <row r="82" spans="1:6" ht="14.15" customHeight="1" x14ac:dyDescent="0.3">
      <c r="A82" s="13"/>
      <c r="B82" s="14" t="s">
        <v>1570</v>
      </c>
      <c r="C82" s="3"/>
      <c r="D82" s="135"/>
      <c r="E82" s="136"/>
      <c r="F82" s="137"/>
    </row>
    <row r="83" spans="1:6" ht="14.15" customHeight="1" x14ac:dyDescent="0.3">
      <c r="A83" s="5"/>
      <c r="B83" s="6"/>
      <c r="C83" s="3"/>
      <c r="D83" s="135"/>
      <c r="E83" s="136"/>
      <c r="F83" s="137"/>
    </row>
    <row r="84" spans="1:6" ht="14.15" customHeight="1" x14ac:dyDescent="0.3">
      <c r="A84" s="5" t="s">
        <v>1571</v>
      </c>
      <c r="B84" s="6" t="s">
        <v>1572</v>
      </c>
      <c r="C84" s="3" t="s">
        <v>1334</v>
      </c>
      <c r="D84" s="138">
        <v>100</v>
      </c>
      <c r="E84" s="139"/>
      <c r="F84" s="140" t="str">
        <f>IF(TRIM(D84)="rate only","ro",IF(ISBLANK(E84)," ",D84*E84))</f>
        <v xml:space="preserve"> </v>
      </c>
    </row>
    <row r="85" spans="1:6" ht="14.15" customHeight="1" x14ac:dyDescent="0.3">
      <c r="A85" s="5"/>
      <c r="B85" s="6"/>
      <c r="C85" s="3"/>
      <c r="D85" s="135"/>
      <c r="E85" s="136"/>
      <c r="F85" s="137"/>
    </row>
    <row r="86" spans="1:6" ht="14.15" customHeight="1" x14ac:dyDescent="0.3">
      <c r="A86" s="5" t="s">
        <v>1573</v>
      </c>
      <c r="B86" s="6" t="s">
        <v>1574</v>
      </c>
      <c r="C86" s="3" t="s">
        <v>1334</v>
      </c>
      <c r="D86" s="138">
        <f>D84</f>
        <v>100</v>
      </c>
      <c r="E86" s="139"/>
      <c r="F86" s="140" t="str">
        <f>IF(TRIM(D86)="rate only","ro",IF(ISBLANK(E86)," ",D86*E86))</f>
        <v xml:space="preserve"> </v>
      </c>
    </row>
    <row r="87" spans="1:6" ht="14.15" customHeight="1" x14ac:dyDescent="0.3">
      <c r="A87" s="5"/>
      <c r="B87" s="6"/>
      <c r="C87" s="3"/>
      <c r="D87" s="135"/>
      <c r="E87" s="136"/>
      <c r="F87" s="137"/>
    </row>
    <row r="88" spans="1:6" ht="14.15" customHeight="1" x14ac:dyDescent="0.3">
      <c r="A88" s="5"/>
      <c r="B88" s="6"/>
      <c r="C88" s="3"/>
      <c r="D88" s="135"/>
      <c r="E88" s="136"/>
      <c r="F88" s="137"/>
    </row>
    <row r="89" spans="1:6" ht="14.15" hidden="1" customHeight="1" x14ac:dyDescent="0.3">
      <c r="A89" s="13" t="s">
        <v>1575</v>
      </c>
      <c r="B89" s="14" t="s">
        <v>1576</v>
      </c>
      <c r="C89" s="3"/>
      <c r="D89" s="135"/>
      <c r="E89" s="136"/>
      <c r="F89" s="137"/>
    </row>
    <row r="90" spans="1:6" ht="14.15" hidden="1" customHeight="1" x14ac:dyDescent="0.3">
      <c r="A90" s="5"/>
      <c r="B90" s="59" t="s">
        <v>1577</v>
      </c>
      <c r="C90" s="3" t="s">
        <v>1394</v>
      </c>
      <c r="D90" s="138">
        <v>0</v>
      </c>
      <c r="E90" s="139"/>
      <c r="F90" s="140" t="str">
        <f>IF(TRIM(D90)="rate only","ro",IF(ISBLANK(E90)," ",D90*E90))</f>
        <v xml:space="preserve"> </v>
      </c>
    </row>
    <row r="91" spans="1:6" ht="14.15" customHeight="1" x14ac:dyDescent="0.3">
      <c r="A91" s="5"/>
      <c r="B91" s="6"/>
      <c r="C91" s="3"/>
      <c r="D91" s="135"/>
      <c r="E91" s="136"/>
      <c r="F91" s="137"/>
    </row>
    <row r="92" spans="1:6" ht="14.15" customHeight="1" x14ac:dyDescent="0.3">
      <c r="A92" s="5"/>
      <c r="B92" s="6"/>
      <c r="C92" s="3"/>
      <c r="D92" s="135"/>
      <c r="E92" s="136"/>
      <c r="F92" s="137"/>
    </row>
    <row r="93" spans="1:6" ht="14.15" customHeight="1" x14ac:dyDescent="0.3">
      <c r="A93" s="5"/>
      <c r="B93" s="6"/>
      <c r="C93" s="3"/>
      <c r="D93" s="135"/>
      <c r="E93" s="136"/>
      <c r="F93" s="137"/>
    </row>
    <row r="94" spans="1:6" ht="14.15" customHeight="1" x14ac:dyDescent="0.3">
      <c r="A94" s="5"/>
      <c r="B94" s="6"/>
      <c r="C94" s="3"/>
      <c r="D94" s="135"/>
      <c r="E94" s="136"/>
      <c r="F94" s="137"/>
    </row>
    <row r="95" spans="1:6" ht="14.15" customHeight="1" thickBot="1" x14ac:dyDescent="0.35">
      <c r="A95" s="15"/>
      <c r="B95" s="16"/>
      <c r="C95" s="17"/>
      <c r="D95" s="141"/>
      <c r="E95" s="142"/>
      <c r="F95" s="143"/>
    </row>
    <row r="96" spans="1:6" ht="28.4" customHeight="1" thickBot="1" x14ac:dyDescent="0.35">
      <c r="A96" s="285" t="s">
        <v>1330</v>
      </c>
      <c r="B96" s="286"/>
      <c r="C96" s="286"/>
      <c r="D96" s="286"/>
      <c r="E96" s="287"/>
      <c r="F96" s="57">
        <f>SUM(F49:F95)</f>
        <v>0</v>
      </c>
    </row>
    <row r="97" spans="1:6" ht="14.15" customHeight="1" thickBot="1" x14ac:dyDescent="0.35">
      <c r="A97" s="23"/>
      <c r="C97" s="35"/>
      <c r="E97" s="148"/>
      <c r="F97" s="148"/>
    </row>
    <row r="98" spans="1:6" ht="28.4" customHeight="1" x14ac:dyDescent="0.3">
      <c r="A98" s="234" t="s">
        <v>1328</v>
      </c>
      <c r="B98" s="235"/>
      <c r="C98" s="235"/>
      <c r="D98" s="235"/>
      <c r="E98" s="236" t="s">
        <v>1329</v>
      </c>
      <c r="F98" s="237"/>
    </row>
    <row r="99" spans="1:6" ht="42" customHeight="1" thickBot="1" x14ac:dyDescent="0.35">
      <c r="A99" s="238"/>
      <c r="B99" s="239"/>
      <c r="C99" s="239"/>
      <c r="D99" s="239"/>
      <c r="E99" s="240"/>
      <c r="F99" s="241"/>
    </row>
    <row r="100" spans="1:6" ht="10.4" customHeight="1" thickBot="1" x14ac:dyDescent="0.35"/>
    <row r="101" spans="1:6" ht="28.4" customHeight="1" thickBot="1" x14ac:dyDescent="0.35">
      <c r="A101" s="53" t="s">
        <v>1321</v>
      </c>
      <c r="B101" s="54" t="s">
        <v>1322</v>
      </c>
      <c r="C101" s="54" t="s">
        <v>1323</v>
      </c>
      <c r="D101" s="55" t="s">
        <v>1324</v>
      </c>
      <c r="E101" s="56" t="s">
        <v>1325</v>
      </c>
      <c r="F101" s="57" t="s">
        <v>1326</v>
      </c>
    </row>
    <row r="102" spans="1:6" ht="28.4" customHeight="1" x14ac:dyDescent="0.3">
      <c r="A102" s="288" t="s">
        <v>1331</v>
      </c>
      <c r="B102" s="289"/>
      <c r="C102" s="289"/>
      <c r="D102" s="289"/>
      <c r="E102" s="290"/>
      <c r="F102" s="162">
        <f>F96</f>
        <v>0</v>
      </c>
    </row>
    <row r="103" spans="1:6" ht="14.15" customHeight="1" x14ac:dyDescent="0.3">
      <c r="A103" s="5"/>
      <c r="B103" s="6"/>
      <c r="C103" s="3"/>
      <c r="D103" s="135"/>
      <c r="E103" s="136"/>
      <c r="F103" s="137"/>
    </row>
    <row r="104" spans="1:6" ht="14.15" customHeight="1" x14ac:dyDescent="0.3">
      <c r="A104" s="13" t="s">
        <v>98</v>
      </c>
      <c r="B104" s="14" t="s">
        <v>99</v>
      </c>
      <c r="C104" s="3"/>
      <c r="D104" s="135"/>
      <c r="E104" s="136"/>
      <c r="F104" s="137"/>
    </row>
    <row r="105" spans="1:6" ht="14.15" customHeight="1" x14ac:dyDescent="0.3">
      <c r="A105" s="5"/>
      <c r="B105" s="6"/>
      <c r="C105" s="3"/>
      <c r="D105" s="135"/>
      <c r="E105" s="136"/>
      <c r="F105" s="137"/>
    </row>
    <row r="106" spans="1:6" ht="14.15" customHeight="1" x14ac:dyDescent="0.3">
      <c r="A106" s="5" t="s">
        <v>104</v>
      </c>
      <c r="B106" s="6" t="s">
        <v>100</v>
      </c>
      <c r="C106" s="3"/>
      <c r="D106" s="135"/>
      <c r="E106" s="136"/>
      <c r="F106" s="137"/>
    </row>
    <row r="107" spans="1:6" ht="14.15" customHeight="1" x14ac:dyDescent="0.3">
      <c r="A107" s="5"/>
      <c r="B107" s="6" t="s">
        <v>101</v>
      </c>
      <c r="C107" s="3" t="s">
        <v>1334</v>
      </c>
      <c r="D107" s="138">
        <v>2215</v>
      </c>
      <c r="E107" s="139"/>
      <c r="F107" s="140" t="str">
        <f>IF(TRIM(D107)="rate only","ro",IF(ISBLANK(E107)," ",D107*E107))</f>
        <v xml:space="preserve"> </v>
      </c>
    </row>
    <row r="108" spans="1:6" ht="14.15" customHeight="1" x14ac:dyDescent="0.3">
      <c r="A108" s="5"/>
      <c r="B108" s="6"/>
      <c r="C108" s="3"/>
      <c r="D108" s="135"/>
      <c r="E108" s="136"/>
      <c r="F108" s="137"/>
    </row>
    <row r="109" spans="1:6" ht="14.15" customHeight="1" x14ac:dyDescent="0.3">
      <c r="A109" s="5" t="s">
        <v>105</v>
      </c>
      <c r="B109" s="6" t="s">
        <v>102</v>
      </c>
      <c r="C109" s="3"/>
      <c r="D109" s="135"/>
      <c r="E109" s="136"/>
      <c r="F109" s="137"/>
    </row>
    <row r="110" spans="1:6" ht="14.15" customHeight="1" x14ac:dyDescent="0.3">
      <c r="A110" s="5"/>
      <c r="B110" s="6" t="s">
        <v>103</v>
      </c>
      <c r="C110" s="3" t="s">
        <v>1334</v>
      </c>
      <c r="D110" s="138">
        <f>SUM(D11:D41)*50%</f>
        <v>4641.7164200000007</v>
      </c>
      <c r="E110" s="139"/>
      <c r="F110" s="140" t="str">
        <f>IF(TRIM(D110)="rate only","ro",IF(ISBLANK(E110)," ",D110*E110))</f>
        <v xml:space="preserve"> </v>
      </c>
    </row>
    <row r="111" spans="1:6" ht="14.15" customHeight="1" x14ac:dyDescent="0.3">
      <c r="A111" s="5"/>
      <c r="B111" s="6"/>
      <c r="C111" s="3"/>
      <c r="D111" s="135"/>
      <c r="E111" s="136"/>
      <c r="F111" s="137"/>
    </row>
    <row r="112" spans="1:6" ht="14.15" customHeight="1" x14ac:dyDescent="0.3">
      <c r="A112" s="5"/>
      <c r="B112" s="6"/>
      <c r="C112" s="3"/>
      <c r="D112" s="135"/>
      <c r="E112" s="136"/>
      <c r="F112" s="137"/>
    </row>
    <row r="113" spans="1:6" ht="14.15" customHeight="1" x14ac:dyDescent="0.3">
      <c r="A113" s="13" t="s">
        <v>106</v>
      </c>
      <c r="B113" s="14" t="s">
        <v>107</v>
      </c>
      <c r="C113" s="3"/>
      <c r="D113" s="135"/>
      <c r="E113" s="136"/>
      <c r="F113" s="137"/>
    </row>
    <row r="114" spans="1:6" ht="14.15" customHeight="1" x14ac:dyDescent="0.3">
      <c r="A114" s="5"/>
      <c r="B114" s="14" t="s">
        <v>108</v>
      </c>
      <c r="C114" s="3"/>
      <c r="D114" s="135"/>
      <c r="E114" s="136"/>
      <c r="F114" s="137"/>
    </row>
    <row r="115" spans="1:6" ht="14.15" customHeight="1" x14ac:dyDescent="0.3">
      <c r="A115" s="5"/>
      <c r="B115" s="14" t="s">
        <v>136</v>
      </c>
      <c r="C115" s="3"/>
      <c r="D115" s="135"/>
      <c r="E115" s="136"/>
      <c r="F115" s="137"/>
    </row>
    <row r="116" spans="1:6" ht="14.15" customHeight="1" x14ac:dyDescent="0.3">
      <c r="A116" s="5"/>
      <c r="B116" s="14" t="s">
        <v>137</v>
      </c>
      <c r="C116" s="3" t="s">
        <v>1334</v>
      </c>
      <c r="D116" s="138">
        <v>300</v>
      </c>
      <c r="E116" s="139"/>
      <c r="F116" s="140" t="str">
        <f>IF(TRIM(D116)="rate only","ro",IF(ISBLANK(E116)," ",D116*E116))</f>
        <v xml:space="preserve"> </v>
      </c>
    </row>
    <row r="117" spans="1:6" ht="14.15" customHeight="1" x14ac:dyDescent="0.3">
      <c r="A117" s="5"/>
      <c r="B117" s="6"/>
      <c r="C117" s="3"/>
      <c r="D117" s="135"/>
      <c r="E117" s="136"/>
      <c r="F117" s="137"/>
    </row>
    <row r="118" spans="1:6" ht="14.15" customHeight="1" x14ac:dyDescent="0.3">
      <c r="A118" s="5"/>
      <c r="B118" s="6"/>
      <c r="C118" s="3"/>
      <c r="D118" s="135"/>
      <c r="E118" s="136"/>
      <c r="F118" s="137"/>
    </row>
    <row r="119" spans="1:6" ht="14.15" customHeight="1" x14ac:dyDescent="0.3">
      <c r="A119" s="13" t="s">
        <v>139</v>
      </c>
      <c r="B119" s="14" t="s">
        <v>138</v>
      </c>
      <c r="C119" s="3" t="s">
        <v>1334</v>
      </c>
      <c r="D119" s="138">
        <f>D70*10%</f>
        <v>483.37080000000009</v>
      </c>
      <c r="E119" s="139"/>
      <c r="F119" s="140" t="str">
        <f>IF(TRIM(D119)="rate only","ro",IF(ISBLANK(E119)," ",D119*E119))</f>
        <v xml:space="preserve"> </v>
      </c>
    </row>
    <row r="120" spans="1:6" ht="14.15" customHeight="1" x14ac:dyDescent="0.3">
      <c r="A120" s="5"/>
      <c r="B120" s="6"/>
      <c r="C120" s="3"/>
      <c r="D120" s="135"/>
      <c r="E120" s="136"/>
      <c r="F120" s="137"/>
    </row>
    <row r="121" spans="1:6" ht="14.15" customHeight="1" x14ac:dyDescent="0.3">
      <c r="A121" s="13" t="s">
        <v>140</v>
      </c>
      <c r="B121" s="14" t="s">
        <v>141</v>
      </c>
      <c r="C121" s="3"/>
      <c r="D121" s="135"/>
      <c r="E121" s="136"/>
      <c r="F121" s="137"/>
    </row>
    <row r="122" spans="1:6" ht="14.15" customHeight="1" x14ac:dyDescent="0.3">
      <c r="A122" s="5"/>
      <c r="B122" s="14" t="s">
        <v>142</v>
      </c>
      <c r="C122" s="3" t="s">
        <v>1369</v>
      </c>
      <c r="D122" s="138">
        <v>1000</v>
      </c>
      <c r="E122" s="139"/>
      <c r="F122" s="140" t="str">
        <f>IF(TRIM(D122)="rate only","ro",IF(ISBLANK(E122)," ",D122*E122))</f>
        <v xml:space="preserve"> </v>
      </c>
    </row>
    <row r="123" spans="1:6" ht="14.15" customHeight="1" x14ac:dyDescent="0.3">
      <c r="A123" s="5"/>
      <c r="B123" s="6"/>
      <c r="C123" s="3"/>
      <c r="D123" s="135"/>
      <c r="E123" s="136"/>
      <c r="F123" s="137"/>
    </row>
    <row r="124" spans="1:6" ht="14.15" customHeight="1" x14ac:dyDescent="0.3">
      <c r="A124" s="5"/>
      <c r="B124" s="6"/>
      <c r="C124" s="3"/>
      <c r="D124" s="135"/>
      <c r="E124" s="136"/>
      <c r="F124" s="137"/>
    </row>
    <row r="125" spans="1:6" ht="14.15" customHeight="1" x14ac:dyDescent="0.3">
      <c r="A125" s="5"/>
      <c r="B125" s="6"/>
      <c r="C125" s="3"/>
      <c r="D125" s="135"/>
      <c r="E125" s="136"/>
      <c r="F125" s="137"/>
    </row>
    <row r="126" spans="1:6" ht="14.15" customHeight="1" x14ac:dyDescent="0.3">
      <c r="A126" s="5"/>
      <c r="B126" s="6"/>
      <c r="C126" s="3"/>
      <c r="D126" s="135"/>
      <c r="E126" s="136"/>
      <c r="F126" s="137"/>
    </row>
    <row r="127" spans="1:6" ht="14.15" customHeight="1" x14ac:dyDescent="0.3">
      <c r="A127" s="5"/>
      <c r="B127" s="6"/>
      <c r="C127" s="3"/>
      <c r="D127" s="135"/>
      <c r="E127" s="136"/>
      <c r="F127" s="137"/>
    </row>
    <row r="128" spans="1:6" ht="14.15" customHeight="1" x14ac:dyDescent="0.3">
      <c r="A128" s="5"/>
      <c r="B128" s="6"/>
      <c r="C128" s="3"/>
      <c r="D128" s="135"/>
      <c r="E128" s="136"/>
      <c r="F128" s="137"/>
    </row>
    <row r="129" spans="1:6" ht="14.15" customHeight="1" x14ac:dyDescent="0.3">
      <c r="A129" s="5"/>
      <c r="B129" s="6"/>
      <c r="C129" s="3"/>
      <c r="D129" s="135"/>
      <c r="E129" s="136"/>
      <c r="F129" s="137"/>
    </row>
    <row r="130" spans="1:6" ht="14.15" customHeight="1" x14ac:dyDescent="0.3">
      <c r="A130" s="5"/>
      <c r="B130" s="6"/>
      <c r="C130" s="3"/>
      <c r="D130" s="135"/>
      <c r="E130" s="136"/>
      <c r="F130" s="137"/>
    </row>
    <row r="131" spans="1:6" ht="14.15" customHeight="1" x14ac:dyDescent="0.3">
      <c r="A131" s="5"/>
      <c r="B131" s="6"/>
      <c r="C131" s="3"/>
      <c r="D131" s="135"/>
      <c r="E131" s="136"/>
      <c r="F131" s="137"/>
    </row>
    <row r="132" spans="1:6" ht="14.15" customHeight="1" x14ac:dyDescent="0.3">
      <c r="A132" s="5"/>
      <c r="B132" s="6"/>
      <c r="C132" s="3"/>
      <c r="D132" s="135"/>
      <c r="E132" s="136"/>
      <c r="F132" s="137"/>
    </row>
    <row r="133" spans="1:6" ht="14.15" customHeight="1" x14ac:dyDescent="0.3">
      <c r="A133" s="5"/>
      <c r="B133" s="6"/>
      <c r="C133" s="3"/>
      <c r="D133" s="135"/>
      <c r="E133" s="136"/>
      <c r="F133" s="137"/>
    </row>
    <row r="134" spans="1:6" ht="14.15" customHeight="1" x14ac:dyDescent="0.3">
      <c r="A134" s="5"/>
      <c r="B134" s="6"/>
      <c r="C134" s="3"/>
      <c r="D134" s="135"/>
      <c r="E134" s="136"/>
      <c r="F134" s="137"/>
    </row>
    <row r="135" spans="1:6" ht="14.15" customHeight="1" x14ac:dyDescent="0.3">
      <c r="A135" s="5"/>
      <c r="B135" s="6"/>
      <c r="C135" s="3"/>
      <c r="D135" s="135"/>
      <c r="E135" s="136"/>
      <c r="F135" s="137"/>
    </row>
    <row r="136" spans="1:6" ht="14.15" customHeight="1" x14ac:dyDescent="0.3">
      <c r="A136" s="5"/>
      <c r="B136" s="6"/>
      <c r="C136" s="3"/>
      <c r="D136" s="135"/>
      <c r="E136" s="136"/>
      <c r="F136" s="137"/>
    </row>
    <row r="137" spans="1:6" ht="14.15" customHeight="1" x14ac:dyDescent="0.3">
      <c r="A137" s="5"/>
      <c r="B137" s="6"/>
      <c r="C137" s="3"/>
      <c r="D137" s="135"/>
      <c r="E137" s="136"/>
      <c r="F137" s="137"/>
    </row>
    <row r="138" spans="1:6" ht="14.15" customHeight="1" x14ac:dyDescent="0.3">
      <c r="A138" s="5"/>
      <c r="B138" s="6"/>
      <c r="C138" s="3"/>
      <c r="D138" s="135"/>
      <c r="E138" s="136"/>
      <c r="F138" s="137"/>
    </row>
    <row r="139" spans="1:6" ht="14.15" customHeight="1" x14ac:dyDescent="0.3">
      <c r="A139" s="5"/>
      <c r="B139" s="6"/>
      <c r="C139" s="3"/>
      <c r="D139" s="135"/>
      <c r="E139" s="136"/>
      <c r="F139" s="137"/>
    </row>
    <row r="140" spans="1:6" ht="14.15" customHeight="1" x14ac:dyDescent="0.3">
      <c r="A140" s="5"/>
      <c r="B140" s="6"/>
      <c r="C140" s="3"/>
      <c r="D140" s="135"/>
      <c r="E140" s="136"/>
      <c r="F140" s="137"/>
    </row>
    <row r="141" spans="1:6" ht="14.15" customHeight="1" x14ac:dyDescent="0.3">
      <c r="A141" s="5"/>
      <c r="B141" s="6"/>
      <c r="C141" s="3"/>
      <c r="D141" s="135"/>
      <c r="E141" s="136"/>
      <c r="F141" s="137"/>
    </row>
    <row r="142" spans="1:6" ht="14.15" customHeight="1" x14ac:dyDescent="0.3">
      <c r="A142" s="5"/>
      <c r="B142" s="6"/>
      <c r="C142" s="3"/>
      <c r="D142" s="135"/>
      <c r="E142" s="136"/>
      <c r="F142" s="137"/>
    </row>
    <row r="143" spans="1:6" ht="14.15" customHeight="1" x14ac:dyDescent="0.3">
      <c r="A143" s="5"/>
      <c r="B143" s="6"/>
      <c r="C143" s="3"/>
      <c r="D143" s="135"/>
      <c r="E143" s="136"/>
      <c r="F143" s="137"/>
    </row>
    <row r="144" spans="1:6" ht="14.15" customHeight="1" x14ac:dyDescent="0.3">
      <c r="A144" s="5"/>
      <c r="B144" s="6"/>
      <c r="C144" s="3"/>
      <c r="D144" s="135"/>
      <c r="E144" s="136"/>
      <c r="F144" s="137"/>
    </row>
    <row r="145" spans="1:6" ht="14.15" customHeight="1" x14ac:dyDescent="0.3">
      <c r="A145" s="5"/>
      <c r="B145" s="6"/>
      <c r="C145" s="3"/>
      <c r="D145" s="135"/>
      <c r="E145" s="136"/>
      <c r="F145" s="137"/>
    </row>
    <row r="146" spans="1:6" ht="14.15" customHeight="1" x14ac:dyDescent="0.3">
      <c r="A146" s="5"/>
      <c r="B146" s="6"/>
      <c r="C146" s="3"/>
      <c r="D146" s="135"/>
      <c r="E146" s="136"/>
      <c r="F146" s="137"/>
    </row>
    <row r="147" spans="1:6" ht="14.15" customHeight="1" thickBot="1" x14ac:dyDescent="0.35">
      <c r="A147" s="15"/>
      <c r="B147" s="16"/>
      <c r="C147" s="17"/>
      <c r="D147" s="141"/>
      <c r="E147" s="142"/>
      <c r="F147" s="143"/>
    </row>
    <row r="148" spans="1:6" ht="28.4" customHeight="1" thickBot="1" x14ac:dyDescent="0.35">
      <c r="A148" s="285" t="s">
        <v>1327</v>
      </c>
      <c r="B148" s="286"/>
      <c r="C148" s="286"/>
      <c r="D148" s="286"/>
      <c r="E148" s="287"/>
      <c r="F148" s="57">
        <f>SUM(F102:F147)</f>
        <v>0</v>
      </c>
    </row>
    <row r="149" spans="1:6" ht="14.15" customHeight="1" thickBot="1" x14ac:dyDescent="0.35">
      <c r="A149" s="23"/>
      <c r="C149" s="35"/>
      <c r="E149" s="148"/>
      <c r="F149" s="148"/>
    </row>
    <row r="150" spans="1:6" ht="28.4" customHeight="1" x14ac:dyDescent="0.3">
      <c r="A150" s="234" t="s">
        <v>1328</v>
      </c>
      <c r="B150" s="235"/>
      <c r="C150" s="235"/>
      <c r="D150" s="235"/>
      <c r="E150" s="236" t="s">
        <v>1329</v>
      </c>
      <c r="F150" s="237"/>
    </row>
    <row r="151" spans="1:6" ht="42" customHeight="1" thickBot="1" x14ac:dyDescent="0.35">
      <c r="A151" s="238"/>
      <c r="B151" s="239"/>
      <c r="C151" s="239"/>
      <c r="D151" s="239"/>
      <c r="E151" s="240"/>
      <c r="F151" s="241"/>
    </row>
    <row r="152" spans="1:6" ht="10.4" customHeight="1" x14ac:dyDescent="0.3"/>
    <row r="153" spans="1:6" ht="28.4" customHeight="1" x14ac:dyDescent="0.3"/>
    <row r="154" spans="1:6" ht="28.4" customHeight="1" x14ac:dyDescent="0.3"/>
    <row r="155" spans="1:6" ht="14.15" customHeight="1" x14ac:dyDescent="0.3"/>
    <row r="156" spans="1:6" ht="14.15" customHeight="1" x14ac:dyDescent="0.3"/>
    <row r="157" spans="1:6" ht="14.15" customHeight="1" x14ac:dyDescent="0.3"/>
    <row r="158" spans="1:6" ht="14.15" customHeight="1" x14ac:dyDescent="0.3"/>
    <row r="159" spans="1:6" ht="14.15" customHeight="1" x14ac:dyDescent="0.3"/>
    <row r="160" spans="1:6" ht="14.15" customHeight="1" x14ac:dyDescent="0.3"/>
    <row r="161" ht="14.15" customHeight="1" x14ac:dyDescent="0.3"/>
    <row r="162" ht="14.15" customHeight="1" x14ac:dyDescent="0.3"/>
    <row r="163" ht="14.15" customHeight="1" x14ac:dyDescent="0.3"/>
    <row r="164" ht="14.15" customHeight="1" x14ac:dyDescent="0.3"/>
    <row r="165" ht="14.15" customHeight="1" x14ac:dyDescent="0.3"/>
    <row r="166" ht="14.15" customHeight="1" x14ac:dyDescent="0.3"/>
    <row r="167" ht="14.15" customHeight="1" x14ac:dyDescent="0.3"/>
    <row r="168" ht="14.15" customHeight="1" x14ac:dyDescent="0.3"/>
    <row r="169" ht="14.15" customHeight="1" x14ac:dyDescent="0.3"/>
    <row r="170" ht="14.15" customHeight="1" x14ac:dyDescent="0.3"/>
    <row r="171" ht="14.15" customHeight="1" x14ac:dyDescent="0.3"/>
    <row r="172" ht="14.15" customHeight="1" x14ac:dyDescent="0.3"/>
    <row r="173" ht="14.15" customHeight="1" x14ac:dyDescent="0.3"/>
    <row r="174" ht="14.15" customHeight="1" x14ac:dyDescent="0.3"/>
    <row r="175" ht="14.15" customHeight="1" x14ac:dyDescent="0.3"/>
    <row r="176" ht="14.15" customHeight="1" x14ac:dyDescent="0.3"/>
    <row r="177" ht="14.15" customHeight="1" x14ac:dyDescent="0.3"/>
    <row r="178" ht="14.15" customHeight="1" x14ac:dyDescent="0.3"/>
    <row r="179" ht="14.15" customHeight="1" x14ac:dyDescent="0.3"/>
    <row r="180" ht="14.15" customHeight="1" x14ac:dyDescent="0.3"/>
    <row r="181" ht="14.15" customHeight="1" x14ac:dyDescent="0.3"/>
    <row r="182" ht="14.15" customHeight="1" x14ac:dyDescent="0.3"/>
    <row r="183" ht="14.15" customHeight="1" x14ac:dyDescent="0.3"/>
    <row r="184" ht="14.15" customHeight="1" x14ac:dyDescent="0.3"/>
    <row r="185" ht="14.15" customHeight="1" x14ac:dyDescent="0.3"/>
    <row r="186" ht="14.15" customHeight="1" x14ac:dyDescent="0.3"/>
    <row r="187" ht="14.15" customHeight="1" x14ac:dyDescent="0.3"/>
    <row r="188" ht="14.15" customHeight="1" x14ac:dyDescent="0.3"/>
    <row r="189" ht="14.15" customHeight="1" x14ac:dyDescent="0.3"/>
    <row r="190" ht="14.15" customHeight="1" x14ac:dyDescent="0.3"/>
    <row r="191" ht="14.15" customHeight="1" x14ac:dyDescent="0.3"/>
    <row r="192" ht="14.15" customHeight="1" x14ac:dyDescent="0.3"/>
    <row r="193" ht="14.15" customHeight="1" x14ac:dyDescent="0.3"/>
    <row r="194" ht="14.15" customHeight="1" x14ac:dyDescent="0.3"/>
    <row r="195" ht="14.15" customHeight="1" x14ac:dyDescent="0.3"/>
    <row r="196" ht="14.15" customHeight="1" x14ac:dyDescent="0.3"/>
    <row r="197" ht="14.15" customHeight="1" x14ac:dyDescent="0.3"/>
    <row r="198" ht="14.15" customHeight="1" x14ac:dyDescent="0.3"/>
    <row r="199" ht="14.15" customHeight="1" x14ac:dyDescent="0.3"/>
    <row r="200" ht="28.4" customHeight="1" x14ac:dyDescent="0.3"/>
    <row r="201" ht="14.15" customHeight="1" x14ac:dyDescent="0.3"/>
    <row r="202" ht="28.4" customHeight="1" x14ac:dyDescent="0.3"/>
    <row r="203" ht="42" customHeight="1" x14ac:dyDescent="0.3"/>
    <row r="204" ht="10.4" customHeight="1" x14ac:dyDescent="0.3"/>
    <row r="205" ht="28.4" customHeight="1" x14ac:dyDescent="0.3"/>
    <row r="206" ht="28.4" customHeight="1" x14ac:dyDescent="0.3"/>
    <row r="207" ht="14.15" customHeight="1" x14ac:dyDescent="0.3"/>
    <row r="208" ht="14.15" customHeight="1" x14ac:dyDescent="0.3"/>
    <row r="209" ht="14.15" customHeight="1" x14ac:dyDescent="0.3"/>
    <row r="210" ht="14.15" customHeight="1" x14ac:dyDescent="0.3"/>
    <row r="211" ht="14.15" customHeight="1" x14ac:dyDescent="0.3"/>
    <row r="212" ht="14.15" customHeight="1" x14ac:dyDescent="0.3"/>
    <row r="213" ht="14.15" customHeight="1" x14ac:dyDescent="0.3"/>
    <row r="214" ht="14.15" customHeight="1" x14ac:dyDescent="0.3"/>
    <row r="215" ht="14.15" customHeight="1" x14ac:dyDescent="0.3"/>
    <row r="216" ht="14.15" customHeight="1" x14ac:dyDescent="0.3"/>
    <row r="217" ht="14.15" customHeight="1" x14ac:dyDescent="0.3"/>
    <row r="218" ht="14.15" customHeight="1" x14ac:dyDescent="0.3"/>
    <row r="219" ht="14.15" customHeight="1" x14ac:dyDescent="0.3"/>
    <row r="220" ht="14.15" customHeight="1" x14ac:dyDescent="0.3"/>
    <row r="221" ht="14.15" customHeight="1" x14ac:dyDescent="0.3"/>
    <row r="222" ht="14.15" customHeight="1" x14ac:dyDescent="0.3"/>
    <row r="223" ht="14.15" customHeight="1" x14ac:dyDescent="0.3"/>
    <row r="224" ht="14.15" customHeight="1" x14ac:dyDescent="0.3"/>
    <row r="225" ht="14.15" customHeight="1" x14ac:dyDescent="0.3"/>
    <row r="226" ht="14.15" customHeight="1" x14ac:dyDescent="0.3"/>
    <row r="227" ht="14.15" customHeight="1" x14ac:dyDescent="0.3"/>
    <row r="228" ht="14.15" customHeight="1" x14ac:dyDescent="0.3"/>
    <row r="229" ht="14.15" customHeight="1" x14ac:dyDescent="0.3"/>
    <row r="230" ht="14.15" customHeight="1" x14ac:dyDescent="0.3"/>
    <row r="231" ht="14.15" customHeight="1" x14ac:dyDescent="0.3"/>
    <row r="232" ht="14.15" customHeight="1" x14ac:dyDescent="0.3"/>
    <row r="233" ht="14.15" customHeight="1" x14ac:dyDescent="0.3"/>
    <row r="234" ht="14.15" customHeight="1" x14ac:dyDescent="0.3"/>
    <row r="235" ht="14.15" customHeight="1" x14ac:dyDescent="0.3"/>
    <row r="236" ht="14.15" customHeight="1" x14ac:dyDescent="0.3"/>
    <row r="237" ht="14.15" customHeight="1" x14ac:dyDescent="0.3"/>
    <row r="238" ht="14.15" customHeight="1" x14ac:dyDescent="0.3"/>
    <row r="239" ht="14.15" customHeight="1" x14ac:dyDescent="0.3"/>
    <row r="240" ht="14.15" customHeight="1" x14ac:dyDescent="0.3"/>
    <row r="241" ht="14.15" customHeight="1" x14ac:dyDescent="0.3"/>
    <row r="242" ht="14.15" customHeight="1" x14ac:dyDescent="0.3"/>
    <row r="243" ht="14.15" customHeight="1" x14ac:dyDescent="0.3"/>
    <row r="244" ht="14.15" customHeight="1" x14ac:dyDescent="0.3"/>
    <row r="245" ht="14.15" customHeight="1" x14ac:dyDescent="0.3"/>
    <row r="246" ht="14.15" customHeight="1" x14ac:dyDescent="0.3"/>
    <row r="247" ht="14.15" customHeight="1" x14ac:dyDescent="0.3"/>
    <row r="248" ht="14.15" customHeight="1" x14ac:dyDescent="0.3"/>
    <row r="249" ht="14.15" customHeight="1" x14ac:dyDescent="0.3"/>
    <row r="250" ht="14.15" customHeight="1" x14ac:dyDescent="0.3"/>
    <row r="251" ht="14.15" customHeight="1" x14ac:dyDescent="0.3"/>
    <row r="252" ht="28.4" customHeight="1" x14ac:dyDescent="0.3"/>
    <row r="253" ht="14.15" customHeight="1" x14ac:dyDescent="0.3"/>
    <row r="254" ht="28.4" customHeight="1" x14ac:dyDescent="0.3"/>
    <row r="255" ht="42" customHeight="1" x14ac:dyDescent="0.3"/>
    <row r="256" ht="10.4" customHeight="1" x14ac:dyDescent="0.3"/>
    <row r="257" ht="28.4" customHeight="1" x14ac:dyDescent="0.3"/>
    <row r="258" ht="28.4" customHeight="1" x14ac:dyDescent="0.3"/>
    <row r="259" ht="14.15" customHeight="1" x14ac:dyDescent="0.3"/>
    <row r="260" ht="14.15" customHeight="1" x14ac:dyDescent="0.3"/>
    <row r="261" ht="14.15" customHeight="1" x14ac:dyDescent="0.3"/>
    <row r="262" ht="14.15" customHeight="1" x14ac:dyDescent="0.3"/>
    <row r="263" ht="14.15" customHeight="1" x14ac:dyDescent="0.3"/>
    <row r="264" ht="14.15" customHeight="1" x14ac:dyDescent="0.3"/>
    <row r="265" ht="14.15" customHeight="1" x14ac:dyDescent="0.3"/>
    <row r="266" ht="14.15" customHeight="1" x14ac:dyDescent="0.3"/>
    <row r="267" ht="14.15" customHeight="1" x14ac:dyDescent="0.3"/>
    <row r="268" ht="14.15" customHeight="1" x14ac:dyDescent="0.3"/>
    <row r="269" ht="14.15" customHeight="1" x14ac:dyDescent="0.3"/>
    <row r="270" ht="14.15" customHeight="1" x14ac:dyDescent="0.3"/>
    <row r="271" ht="14.15" customHeight="1" x14ac:dyDescent="0.3"/>
    <row r="272" ht="14.15" customHeight="1" x14ac:dyDescent="0.3"/>
    <row r="273" ht="14.15" customHeight="1" x14ac:dyDescent="0.3"/>
    <row r="274" ht="14.15" customHeight="1" x14ac:dyDescent="0.3"/>
    <row r="275" ht="14.15" customHeight="1" x14ac:dyDescent="0.3"/>
    <row r="276" ht="14.15" customHeight="1" x14ac:dyDescent="0.3"/>
    <row r="277" ht="14.15" customHeight="1" x14ac:dyDescent="0.3"/>
    <row r="278" ht="14.15" customHeight="1" x14ac:dyDescent="0.3"/>
    <row r="279" ht="14.15" customHeight="1" x14ac:dyDescent="0.3"/>
    <row r="280" ht="14.15" customHeight="1" x14ac:dyDescent="0.3"/>
    <row r="281" ht="14.15" customHeight="1" x14ac:dyDescent="0.3"/>
    <row r="282" ht="14.15" customHeight="1" x14ac:dyDescent="0.3"/>
    <row r="283" ht="14.15" customHeight="1" x14ac:dyDescent="0.3"/>
    <row r="284" ht="14.15" customHeight="1" x14ac:dyDescent="0.3"/>
    <row r="285" ht="14.15" customHeight="1" x14ac:dyDescent="0.3"/>
    <row r="286" ht="14.15" customHeight="1" x14ac:dyDescent="0.3"/>
    <row r="287" ht="14.15" customHeight="1" x14ac:dyDescent="0.3"/>
    <row r="288" ht="14.15" customHeight="1" x14ac:dyDescent="0.3"/>
    <row r="289" ht="14.15" customHeight="1" x14ac:dyDescent="0.3"/>
    <row r="290" ht="14.15" customHeight="1" x14ac:dyDescent="0.3"/>
    <row r="291" ht="14.15" customHeight="1" x14ac:dyDescent="0.3"/>
    <row r="292" ht="14.15" customHeight="1" x14ac:dyDescent="0.3"/>
    <row r="293" ht="14.15" customHeight="1" x14ac:dyDescent="0.3"/>
    <row r="294" ht="14.15" customHeight="1" x14ac:dyDescent="0.3"/>
    <row r="295" ht="14.15" customHeight="1" x14ac:dyDescent="0.3"/>
    <row r="296" ht="14.15" customHeight="1" x14ac:dyDescent="0.3"/>
    <row r="297" ht="14.15" customHeight="1" x14ac:dyDescent="0.3"/>
    <row r="298" ht="14.15" customHeight="1" x14ac:dyDescent="0.3"/>
    <row r="299" ht="14.15" customHeight="1" x14ac:dyDescent="0.3"/>
    <row r="300" ht="14.15" customHeight="1" x14ac:dyDescent="0.3"/>
    <row r="301" ht="14.15" customHeight="1" x14ac:dyDescent="0.3"/>
    <row r="302" ht="14.15" customHeight="1" x14ac:dyDescent="0.3"/>
    <row r="303" ht="14.15" customHeight="1" x14ac:dyDescent="0.3"/>
    <row r="304" ht="28.4" customHeight="1" x14ac:dyDescent="0.3"/>
    <row r="305" ht="14.15" customHeight="1" x14ac:dyDescent="0.3"/>
    <row r="306" ht="28.4" customHeight="1" x14ac:dyDescent="0.3"/>
    <row r="307" ht="42" customHeight="1" x14ac:dyDescent="0.3"/>
    <row r="308" ht="10.4" customHeight="1" x14ac:dyDescent="0.3"/>
    <row r="309" ht="28.4" customHeight="1" x14ac:dyDescent="0.3"/>
    <row r="310" ht="28.4" customHeight="1" x14ac:dyDescent="0.3"/>
    <row r="311" ht="14.15" customHeight="1" x14ac:dyDescent="0.3"/>
    <row r="312" ht="14.15" customHeight="1" x14ac:dyDescent="0.3"/>
    <row r="313" ht="14.15" customHeight="1" x14ac:dyDescent="0.3"/>
    <row r="314" ht="14.15" customHeight="1" x14ac:dyDescent="0.3"/>
    <row r="315" ht="14.15" customHeight="1" x14ac:dyDescent="0.3"/>
    <row r="316" ht="14.15" customHeight="1" x14ac:dyDescent="0.3"/>
    <row r="317" ht="14.15" customHeight="1" x14ac:dyDescent="0.3"/>
    <row r="318" ht="14.15" customHeight="1" x14ac:dyDescent="0.3"/>
    <row r="319" ht="14.15" customHeight="1" x14ac:dyDescent="0.3"/>
    <row r="320" ht="14.15" customHeight="1" x14ac:dyDescent="0.3"/>
    <row r="321" ht="14.15" customHeight="1" x14ac:dyDescent="0.3"/>
    <row r="322" ht="14.15" customHeight="1" x14ac:dyDescent="0.3"/>
    <row r="323" ht="14.15" customHeight="1" x14ac:dyDescent="0.3"/>
    <row r="324" ht="14.15" customHeight="1" x14ac:dyDescent="0.3"/>
    <row r="325" ht="14.15" customHeight="1" x14ac:dyDescent="0.3"/>
    <row r="326" ht="14.15" customHeight="1" x14ac:dyDescent="0.3"/>
    <row r="327" ht="14.15" customHeight="1" x14ac:dyDescent="0.3"/>
    <row r="328" ht="14.15" customHeight="1" x14ac:dyDescent="0.3"/>
    <row r="329" ht="14.15" customHeight="1" x14ac:dyDescent="0.3"/>
    <row r="330" ht="14.15" customHeight="1" x14ac:dyDescent="0.3"/>
    <row r="331" ht="14.15" customHeight="1" x14ac:dyDescent="0.3"/>
    <row r="332" ht="14.15" customHeight="1" x14ac:dyDescent="0.3"/>
    <row r="333" ht="14.15" customHeight="1" x14ac:dyDescent="0.3"/>
    <row r="334" ht="14.15" customHeight="1" x14ac:dyDescent="0.3"/>
    <row r="335" ht="14.15" customHeight="1" x14ac:dyDescent="0.3"/>
    <row r="336" ht="14.15" customHeight="1" x14ac:dyDescent="0.3"/>
    <row r="337" ht="14.15" customHeight="1" x14ac:dyDescent="0.3"/>
    <row r="338" ht="14.15" customHeight="1" x14ac:dyDescent="0.3"/>
    <row r="339" ht="14.15" customHeight="1" x14ac:dyDescent="0.3"/>
    <row r="340" ht="14.15" customHeight="1" x14ac:dyDescent="0.3"/>
    <row r="341" ht="14.15" customHeight="1" x14ac:dyDescent="0.3"/>
    <row r="342" ht="14.15" customHeight="1" x14ac:dyDescent="0.3"/>
    <row r="343" ht="14.15" customHeight="1" x14ac:dyDescent="0.3"/>
    <row r="344" ht="14.15" customHeight="1" x14ac:dyDescent="0.3"/>
    <row r="345" ht="14.15" customHeight="1" x14ac:dyDescent="0.3"/>
    <row r="346" ht="14.15" customHeight="1" x14ac:dyDescent="0.3"/>
    <row r="347" ht="14.15" customHeight="1" x14ac:dyDescent="0.3"/>
    <row r="348" ht="14.15" customHeight="1" x14ac:dyDescent="0.3"/>
    <row r="349" ht="14.15" customHeight="1" x14ac:dyDescent="0.3"/>
    <row r="350" ht="14.15" customHeight="1" x14ac:dyDescent="0.3"/>
    <row r="351" ht="14.15" customHeight="1" x14ac:dyDescent="0.3"/>
    <row r="352" ht="14.15" customHeight="1" x14ac:dyDescent="0.3"/>
    <row r="353" ht="14.15" customHeight="1" x14ac:dyDescent="0.3"/>
    <row r="354" ht="14.15" customHeight="1" x14ac:dyDescent="0.3"/>
    <row r="355" ht="14.15" customHeight="1" x14ac:dyDescent="0.3"/>
    <row r="356" ht="28.4" customHeight="1" x14ac:dyDescent="0.3"/>
    <row r="357" ht="14.15" customHeight="1" x14ac:dyDescent="0.3"/>
    <row r="358" ht="28.4" customHeight="1" x14ac:dyDescent="0.3"/>
    <row r="359" ht="42" customHeight="1" x14ac:dyDescent="0.3"/>
    <row r="360" ht="10.4" customHeight="1" x14ac:dyDescent="0.3"/>
    <row r="361" ht="28.4" customHeight="1" x14ac:dyDescent="0.3"/>
    <row r="362" ht="28.4" customHeight="1" x14ac:dyDescent="0.3"/>
    <row r="363" ht="14.15" customHeight="1" x14ac:dyDescent="0.3"/>
    <row r="364" ht="14.15" customHeight="1" x14ac:dyDescent="0.3"/>
    <row r="365" ht="14.15" customHeight="1" x14ac:dyDescent="0.3"/>
    <row r="366" ht="14.15" customHeight="1" x14ac:dyDescent="0.3"/>
    <row r="367" ht="14.15" customHeight="1" x14ac:dyDescent="0.3"/>
    <row r="368" ht="14.15" customHeight="1" x14ac:dyDescent="0.3"/>
    <row r="369" ht="14.15" customHeight="1" x14ac:dyDescent="0.3"/>
    <row r="370" ht="14.15" customHeight="1" x14ac:dyDescent="0.3"/>
    <row r="371" ht="14.15" customHeight="1" x14ac:dyDescent="0.3"/>
    <row r="372" ht="14.15" customHeight="1" x14ac:dyDescent="0.3"/>
    <row r="373" ht="14.15" customHeight="1" x14ac:dyDescent="0.3"/>
    <row r="374" ht="14.15" customHeight="1" x14ac:dyDescent="0.3"/>
    <row r="375" ht="14.15" customHeight="1" x14ac:dyDescent="0.3"/>
    <row r="376" ht="14.15" customHeight="1" x14ac:dyDescent="0.3"/>
    <row r="377" ht="14.15" customHeight="1" x14ac:dyDescent="0.3"/>
    <row r="378" ht="14.15" customHeight="1" x14ac:dyDescent="0.3"/>
    <row r="379" ht="14.15" customHeight="1" x14ac:dyDescent="0.3"/>
    <row r="380" ht="14.15" customHeight="1" x14ac:dyDescent="0.3"/>
    <row r="381" ht="14.15" customHeight="1" x14ac:dyDescent="0.3"/>
    <row r="382" ht="14.15" customHeight="1" x14ac:dyDescent="0.3"/>
    <row r="383" ht="14.15" customHeight="1" x14ac:dyDescent="0.3"/>
    <row r="384" ht="14.15" customHeight="1" x14ac:dyDescent="0.3"/>
    <row r="385" ht="14.15" customHeight="1" x14ac:dyDescent="0.3"/>
    <row r="386" ht="14.15" customHeight="1" x14ac:dyDescent="0.3"/>
    <row r="387" ht="14.15" customHeight="1" x14ac:dyDescent="0.3"/>
    <row r="388" ht="14.15" customHeight="1" x14ac:dyDescent="0.3"/>
    <row r="389" ht="14.15" customHeight="1" x14ac:dyDescent="0.3"/>
    <row r="390" ht="14.15" customHeight="1" x14ac:dyDescent="0.3"/>
    <row r="391" ht="14.15" customHeight="1" x14ac:dyDescent="0.3"/>
    <row r="392" ht="14.15" customHeight="1" x14ac:dyDescent="0.3"/>
    <row r="393" ht="14.15" customHeight="1" x14ac:dyDescent="0.3"/>
    <row r="394" ht="14.15" customHeight="1" x14ac:dyDescent="0.3"/>
    <row r="395" ht="14.15" customHeight="1" x14ac:dyDescent="0.3"/>
    <row r="396" ht="14.15" customHeight="1" x14ac:dyDescent="0.3"/>
    <row r="397" ht="14.15" customHeight="1" x14ac:dyDescent="0.3"/>
    <row r="398" ht="14.15" customHeight="1" x14ac:dyDescent="0.3"/>
    <row r="399" ht="14.15" customHeight="1" x14ac:dyDescent="0.3"/>
    <row r="400" ht="14.15" customHeight="1" x14ac:dyDescent="0.3"/>
    <row r="401" ht="14.15" customHeight="1" x14ac:dyDescent="0.3"/>
    <row r="402" ht="14.15" customHeight="1" x14ac:dyDescent="0.3"/>
    <row r="403" ht="14.15" customHeight="1" x14ac:dyDescent="0.3"/>
    <row r="404" ht="14.15" customHeight="1" x14ac:dyDescent="0.3"/>
    <row r="405" ht="14.15" customHeight="1" x14ac:dyDescent="0.3"/>
    <row r="406" ht="14.15" customHeight="1" x14ac:dyDescent="0.3"/>
    <row r="407" ht="14.15" customHeight="1" x14ac:dyDescent="0.3"/>
    <row r="408" ht="28.4" customHeight="1" x14ac:dyDescent="0.3"/>
    <row r="409" ht="14.15" customHeight="1" x14ac:dyDescent="0.3"/>
    <row r="410" ht="28.4" customHeight="1" x14ac:dyDescent="0.3"/>
    <row r="411" ht="42" customHeight="1" x14ac:dyDescent="0.3"/>
    <row r="412" ht="10.4" customHeight="1" x14ac:dyDescent="0.3"/>
    <row r="413" ht="28.4" customHeight="1" x14ac:dyDescent="0.3"/>
    <row r="414" ht="28.4" customHeight="1" x14ac:dyDescent="0.3"/>
    <row r="415" ht="14.15" customHeight="1" x14ac:dyDescent="0.3"/>
    <row r="416" ht="14.15" customHeight="1" x14ac:dyDescent="0.3"/>
    <row r="417" ht="14.15" customHeight="1" x14ac:dyDescent="0.3"/>
    <row r="418" ht="14.15" customHeight="1" x14ac:dyDescent="0.3"/>
    <row r="419" ht="14.15" customHeight="1" x14ac:dyDescent="0.3"/>
    <row r="420" ht="14.15" customHeight="1" x14ac:dyDescent="0.3"/>
    <row r="421" ht="14.15" customHeight="1" x14ac:dyDescent="0.3"/>
    <row r="422" ht="14.15" customHeight="1" x14ac:dyDescent="0.3"/>
    <row r="423" ht="14.15" customHeight="1" x14ac:dyDescent="0.3"/>
    <row r="424" ht="14.15" customHeight="1" x14ac:dyDescent="0.3"/>
    <row r="425" ht="14.15" customHeight="1" x14ac:dyDescent="0.3"/>
    <row r="426" ht="14.15" customHeight="1" x14ac:dyDescent="0.3"/>
    <row r="427" ht="14.15" customHeight="1" x14ac:dyDescent="0.3"/>
    <row r="428" ht="14.15" customHeight="1" x14ac:dyDescent="0.3"/>
    <row r="429" ht="14.15" customHeight="1" x14ac:dyDescent="0.3"/>
    <row r="430" ht="14.15" customHeight="1" x14ac:dyDescent="0.3"/>
    <row r="431" ht="14.15" customHeight="1" x14ac:dyDescent="0.3"/>
    <row r="432" ht="14.15" customHeight="1" x14ac:dyDescent="0.3"/>
    <row r="433" ht="14.15" customHeight="1" x14ac:dyDescent="0.3"/>
    <row r="434" ht="14.15" customHeight="1" x14ac:dyDescent="0.3"/>
    <row r="435" ht="14.15" customHeight="1" x14ac:dyDescent="0.3"/>
    <row r="436" ht="14.15" customHeight="1" x14ac:dyDescent="0.3"/>
    <row r="437" ht="14.15" customHeight="1" x14ac:dyDescent="0.3"/>
    <row r="438" ht="14.15" customHeight="1" x14ac:dyDescent="0.3"/>
    <row r="439" ht="14.15" customHeight="1" x14ac:dyDescent="0.3"/>
    <row r="440" ht="14.15" customHeight="1" x14ac:dyDescent="0.3"/>
    <row r="441" ht="14.15" customHeight="1" x14ac:dyDescent="0.3"/>
    <row r="442" ht="14.15" customHeight="1" x14ac:dyDescent="0.3"/>
    <row r="443" ht="14.15" customHeight="1" x14ac:dyDescent="0.3"/>
    <row r="444" ht="14.15" customHeight="1" x14ac:dyDescent="0.3"/>
    <row r="445" ht="14.15" customHeight="1" x14ac:dyDescent="0.3"/>
    <row r="446" ht="14.15" customHeight="1" x14ac:dyDescent="0.3"/>
    <row r="447" ht="14.15" customHeight="1" x14ac:dyDescent="0.3"/>
    <row r="448" ht="14.15" customHeight="1" x14ac:dyDescent="0.3"/>
    <row r="449" ht="14.15" customHeight="1" x14ac:dyDescent="0.3"/>
    <row r="450" ht="14.15" customHeight="1" x14ac:dyDescent="0.3"/>
    <row r="451" ht="14.15" customHeight="1" x14ac:dyDescent="0.3"/>
    <row r="452" ht="14.15" customHeight="1" x14ac:dyDescent="0.3"/>
    <row r="453" ht="14.15" customHeight="1" x14ac:dyDescent="0.3"/>
    <row r="454" ht="14.15" customHeight="1" x14ac:dyDescent="0.3"/>
    <row r="455" ht="14.15" customHeight="1" x14ac:dyDescent="0.3"/>
    <row r="456" ht="14.15" customHeight="1" x14ac:dyDescent="0.3"/>
    <row r="457" ht="14.15" customHeight="1" x14ac:dyDescent="0.3"/>
    <row r="458" ht="14.15" customHeight="1" x14ac:dyDescent="0.3"/>
    <row r="459" ht="14.15" customHeight="1" x14ac:dyDescent="0.3"/>
    <row r="460" ht="28.4" customHeight="1" x14ac:dyDescent="0.3"/>
    <row r="461" ht="14.15" customHeight="1" x14ac:dyDescent="0.3"/>
    <row r="462" ht="28.4" customHeight="1" x14ac:dyDescent="0.3"/>
    <row r="463" ht="42" customHeight="1" x14ac:dyDescent="0.3"/>
    <row r="464" ht="10.4" customHeight="1" x14ac:dyDescent="0.3"/>
  </sheetData>
  <mergeCells count="17">
    <mergeCell ref="A44:E44"/>
    <mergeCell ref="A46:D46"/>
    <mergeCell ref="E46:F46"/>
    <mergeCell ref="A47:D47"/>
    <mergeCell ref="E47:F47"/>
    <mergeCell ref="A99:D99"/>
    <mergeCell ref="E99:F99"/>
    <mergeCell ref="A50:E50"/>
    <mergeCell ref="A96:E96"/>
    <mergeCell ref="A98:D98"/>
    <mergeCell ref="E98:F98"/>
    <mergeCell ref="A102:E102"/>
    <mergeCell ref="A148:E148"/>
    <mergeCell ref="A150:D150"/>
    <mergeCell ref="E150:F150"/>
    <mergeCell ref="A151:D151"/>
    <mergeCell ref="E151:F151"/>
  </mergeCells>
  <phoneticPr fontId="1" type="noConversion"/>
  <conditionalFormatting sqref="D11 D13 D15 D17 D19 D25 D27 D29 D31 D33 D55 D57 D61 D65 D70 D75 D78 D84 D86 D90 D107 D110 D116 D119 D122">
    <cfRule type="cellIs" dxfId="157" priority="21" operator="greaterThan">
      <formula>0</formula>
    </cfRule>
  </conditionalFormatting>
  <conditionalFormatting sqref="D37">
    <cfRule type="cellIs" dxfId="156" priority="13" operator="greaterThan">
      <formula>0</formula>
    </cfRule>
  </conditionalFormatting>
  <conditionalFormatting sqref="D39">
    <cfRule type="cellIs" dxfId="155" priority="9" operator="greaterThan">
      <formula>0</formula>
    </cfRule>
  </conditionalFormatting>
  <conditionalFormatting sqref="D41">
    <cfRule type="cellIs" dxfId="154" priority="5" operator="greaterThan">
      <formula>0</formula>
    </cfRule>
  </conditionalFormatting>
  <conditionalFormatting sqref="E11 E13 E15 E17 E19 E25 E27 E29 E31 E33 E55 E57 E61 E65 E70 E75 E78 E84 E86 E90 E107 E110 E116 E119 E122">
    <cfRule type="cellIs" dxfId="153" priority="22" operator="greaterThan">
      <formula>0</formula>
    </cfRule>
  </conditionalFormatting>
  <conditionalFormatting sqref="E37">
    <cfRule type="cellIs" dxfId="152" priority="14" operator="greaterThan">
      <formula>0</formula>
    </cfRule>
  </conditionalFormatting>
  <conditionalFormatting sqref="E39">
    <cfRule type="cellIs" dxfId="151" priority="10" operator="greaterThan">
      <formula>0</formula>
    </cfRule>
  </conditionalFormatting>
  <conditionalFormatting sqref="E41">
    <cfRule type="cellIs" dxfId="150" priority="6" operator="greaterThan">
      <formula>0</formula>
    </cfRule>
  </conditionalFormatting>
  <conditionalFormatting sqref="F11 F13 F15 F17 F19 F25 F27 F29 F31 F33 F55 F57 F61 F65 F70 F75 F78 F84 F86 F90 F107 F110 F116 F119 F122">
    <cfRule type="cellIs" dxfId="149" priority="23" stopIfTrue="1" operator="equal">
      <formula>"ro"</formula>
    </cfRule>
    <cfRule type="cellIs" dxfId="148" priority="24" stopIfTrue="1" operator="equal">
      <formula>" "</formula>
    </cfRule>
  </conditionalFormatting>
  <conditionalFormatting sqref="F37">
    <cfRule type="cellIs" dxfId="147" priority="15" stopIfTrue="1" operator="equal">
      <formula>"ro"</formula>
    </cfRule>
    <cfRule type="cellIs" dxfId="146" priority="16" stopIfTrue="1" operator="equal">
      <formula>" "</formula>
    </cfRule>
  </conditionalFormatting>
  <conditionalFormatting sqref="F39">
    <cfRule type="cellIs" dxfId="145" priority="11" stopIfTrue="1" operator="equal">
      <formula>"ro"</formula>
    </cfRule>
    <cfRule type="cellIs" dxfId="144" priority="12" stopIfTrue="1" operator="equal">
      <formula>" "</formula>
    </cfRule>
  </conditionalFormatting>
  <conditionalFormatting sqref="F41">
    <cfRule type="cellIs" dxfId="143" priority="7" stopIfTrue="1" operator="equal">
      <formula>"ro"</formula>
    </cfRule>
    <cfRule type="cellIs" dxfId="142" priority="8" stopIfTrue="1" operator="equal">
      <formula>" "</formula>
    </cfRule>
  </conditionalFormatting>
  <printOptions horizontalCentered="1"/>
  <pageMargins left="0.78740157480314965" right="0.59055118110236227" top="0.98425196850393704" bottom="0.39370078740157483" header="0.39370078740157483" footer="0.19685039370078741"/>
  <pageSetup paperSize="9" scale="88" orientation="portrait" blackAndWhite="1" useFirstPageNumber="1" r:id="rId1"/>
  <headerFooter alignWithMargins="0">
    <oddHeader>&amp;L&amp;"-,Italic"&amp;8RTD01-2016/2017-TIDC32&amp;"-,Regular"
Part C2.2: Pricing Schedule&amp;R
&amp;"-,Regular"&amp;8Section 202: Page &amp;P of &amp;N</oddHeader>
  </headerFooter>
  <rowBreaks count="3" manualBreakCount="3">
    <brk id="47" max="5" man="1"/>
    <brk id="99" max="5" man="1"/>
    <brk id="151" max="5" man="1"/>
  </row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indexed="52"/>
  </sheetPr>
  <dimension ref="A1:F469"/>
  <sheetViews>
    <sheetView showZeros="0" view="pageBreakPreview" topLeftCell="A148" zoomScale="110" zoomScaleNormal="100" zoomScaleSheetLayoutView="110" workbookViewId="0">
      <selection activeCell="E10" sqref="E10"/>
    </sheetView>
  </sheetViews>
  <sheetFormatPr defaultColWidth="9.1796875" defaultRowHeight="12" customHeight="1" x14ac:dyDescent="0.3"/>
  <cols>
    <col min="1" max="1" width="12.54296875" style="2" customWidth="1"/>
    <col min="2" max="2" width="28.54296875" style="2" customWidth="1"/>
    <col min="3" max="3" width="10.54296875" style="2" customWidth="1"/>
    <col min="4" max="4" width="12.54296875" style="147" customWidth="1"/>
    <col min="5" max="5" width="13.54296875" style="35" customWidth="1"/>
    <col min="6" max="6" width="15.54296875" style="35" customWidth="1"/>
    <col min="7" max="16384" width="9.1796875" style="2"/>
  </cols>
  <sheetData>
    <row r="1" spans="1:6" ht="28.4" customHeight="1" thickBot="1" x14ac:dyDescent="0.35">
      <c r="A1" s="53" t="s">
        <v>1321</v>
      </c>
      <c r="B1" s="54" t="s">
        <v>1322</v>
      </c>
      <c r="C1" s="54" t="s">
        <v>1323</v>
      </c>
      <c r="D1" s="55" t="s">
        <v>1324</v>
      </c>
      <c r="E1" s="56" t="s">
        <v>1325</v>
      </c>
      <c r="F1" s="57" t="s">
        <v>1326</v>
      </c>
    </row>
    <row r="2" spans="1:6" ht="14.15" customHeight="1" x14ac:dyDescent="0.3">
      <c r="A2" s="8"/>
      <c r="B2" s="9"/>
      <c r="C2" s="10"/>
      <c r="D2" s="132"/>
      <c r="E2" s="133"/>
      <c r="F2" s="134"/>
    </row>
    <row r="3" spans="1:6" ht="14.15" customHeight="1" x14ac:dyDescent="0.3">
      <c r="A3" s="13" t="s">
        <v>1348</v>
      </c>
      <c r="B3" s="14" t="s">
        <v>1349</v>
      </c>
      <c r="C3" s="3"/>
      <c r="D3" s="135"/>
      <c r="E3" s="136"/>
      <c r="F3" s="137"/>
    </row>
    <row r="4" spans="1:6" ht="14.15" customHeight="1" x14ac:dyDescent="0.3">
      <c r="A4" s="5"/>
      <c r="B4" s="6"/>
      <c r="C4" s="3"/>
      <c r="D4" s="135"/>
      <c r="E4" s="136"/>
      <c r="F4" s="137"/>
    </row>
    <row r="5" spans="1:6" ht="14.15" customHeight="1" x14ac:dyDescent="0.3">
      <c r="A5" s="13" t="s">
        <v>143</v>
      </c>
      <c r="B5" s="14" t="s">
        <v>1301</v>
      </c>
      <c r="C5" s="3"/>
      <c r="D5" s="135"/>
      <c r="E5" s="136"/>
      <c r="F5" s="137"/>
    </row>
    <row r="6" spans="1:6" ht="14.15" customHeight="1" x14ac:dyDescent="0.3">
      <c r="A6" s="5"/>
      <c r="B6" s="7"/>
      <c r="C6" s="3"/>
      <c r="D6" s="135"/>
      <c r="E6" s="136"/>
      <c r="F6" s="137"/>
    </row>
    <row r="7" spans="1:6" ht="14.15" customHeight="1" x14ac:dyDescent="0.3">
      <c r="A7" s="13" t="s">
        <v>144</v>
      </c>
      <c r="B7" s="14" t="s">
        <v>145</v>
      </c>
      <c r="C7" s="3"/>
      <c r="D7" s="135"/>
      <c r="E7" s="136"/>
      <c r="F7" s="137"/>
    </row>
    <row r="8" spans="1:6" ht="14.15" customHeight="1" x14ac:dyDescent="0.3">
      <c r="A8" s="5"/>
      <c r="B8" s="6"/>
      <c r="C8" s="3"/>
      <c r="D8" s="135"/>
      <c r="E8" s="136"/>
      <c r="F8" s="137"/>
    </row>
    <row r="9" spans="1:6" ht="14.15" customHeight="1" x14ac:dyDescent="0.3">
      <c r="A9" s="5" t="s">
        <v>146</v>
      </c>
      <c r="B9" s="6" t="s">
        <v>147</v>
      </c>
      <c r="C9" s="3"/>
      <c r="D9" s="135"/>
      <c r="E9" s="136"/>
      <c r="F9" s="137"/>
    </row>
    <row r="10" spans="1:6" ht="14.15" customHeight="1" x14ac:dyDescent="0.3">
      <c r="A10" s="5"/>
      <c r="B10" s="6" t="s">
        <v>148</v>
      </c>
      <c r="C10" s="3" t="s">
        <v>1334</v>
      </c>
      <c r="D10" s="138">
        <v>17647</v>
      </c>
      <c r="E10" s="139"/>
      <c r="F10" s="140" t="str">
        <f>IF(TRIM(D10)="rate only","ro",IF(OR(ISBLANK(D10),ISBLANK(E10))," ",D10*E10))</f>
        <v xml:space="preserve"> </v>
      </c>
    </row>
    <row r="11" spans="1:6" ht="14.15" customHeight="1" x14ac:dyDescent="0.3">
      <c r="A11" s="5"/>
      <c r="B11" s="6"/>
      <c r="C11" s="3"/>
      <c r="D11" s="135"/>
      <c r="E11" s="136"/>
      <c r="F11" s="137"/>
    </row>
    <row r="12" spans="1:6" ht="14.15" customHeight="1" x14ac:dyDescent="0.3">
      <c r="A12" s="5" t="s">
        <v>1578</v>
      </c>
      <c r="B12" s="6" t="s">
        <v>1579</v>
      </c>
      <c r="C12" s="3" t="s">
        <v>1334</v>
      </c>
      <c r="D12" s="138">
        <f>'Earthworks-Layerworks'!D27</f>
        <v>9173.010000000002</v>
      </c>
      <c r="E12" s="139"/>
      <c r="F12" s="140" t="str">
        <f>IF(TRIM(D12)="rate only","ro",IF(ISBLANK(E12)," ",D12*E12))</f>
        <v xml:space="preserve"> </v>
      </c>
    </row>
    <row r="13" spans="1:6" ht="14.15" customHeight="1" x14ac:dyDescent="0.3">
      <c r="A13" s="5"/>
      <c r="B13" s="6"/>
      <c r="C13" s="3"/>
      <c r="D13" s="135"/>
      <c r="E13" s="136"/>
      <c r="F13" s="137"/>
    </row>
    <row r="14" spans="1:6" ht="14.15" customHeight="1" x14ac:dyDescent="0.3">
      <c r="A14" s="5" t="s">
        <v>1580</v>
      </c>
      <c r="B14" s="6" t="s">
        <v>1581</v>
      </c>
      <c r="C14" s="3" t="s">
        <v>1334</v>
      </c>
      <c r="D14" s="138">
        <f>D10</f>
        <v>17647</v>
      </c>
      <c r="E14" s="139"/>
      <c r="F14" s="140" t="str">
        <f>IF(TRIM(D14)="rate only","ro",IF(ISBLANK(E14)," ",D14*E14))</f>
        <v xml:space="preserve"> </v>
      </c>
    </row>
    <row r="15" spans="1:6" ht="14.15" customHeight="1" x14ac:dyDescent="0.3">
      <c r="A15" s="5"/>
      <c r="B15" s="6"/>
      <c r="C15" s="3"/>
      <c r="D15" s="135"/>
      <c r="E15" s="136"/>
      <c r="F15" s="137"/>
    </row>
    <row r="16" spans="1:6" ht="14.15" customHeight="1" x14ac:dyDescent="0.3">
      <c r="A16" s="5"/>
      <c r="B16" s="6"/>
      <c r="C16" s="3"/>
      <c r="D16" s="135"/>
      <c r="E16" s="136"/>
      <c r="F16" s="137"/>
    </row>
    <row r="17" spans="1:6" ht="14.15" customHeight="1" x14ac:dyDescent="0.3">
      <c r="A17" s="13" t="s">
        <v>152</v>
      </c>
      <c r="B17" s="14" t="s">
        <v>149</v>
      </c>
      <c r="C17" s="3"/>
      <c r="D17" s="135"/>
      <c r="E17" s="136"/>
      <c r="F17" s="137"/>
    </row>
    <row r="18" spans="1:6" ht="14.15" customHeight="1" x14ac:dyDescent="0.3">
      <c r="A18" s="5"/>
      <c r="B18" s="14" t="s">
        <v>150</v>
      </c>
      <c r="C18" s="3"/>
      <c r="D18" s="135"/>
      <c r="E18" s="136"/>
      <c r="F18" s="137"/>
    </row>
    <row r="19" spans="1:6" ht="14.15" customHeight="1" x14ac:dyDescent="0.3">
      <c r="A19" s="5"/>
      <c r="B19" s="6"/>
      <c r="C19" s="3"/>
      <c r="D19" s="135"/>
      <c r="E19" s="136"/>
      <c r="F19" s="137"/>
    </row>
    <row r="20" spans="1:6" ht="14.15" customHeight="1" x14ac:dyDescent="0.3">
      <c r="A20" s="5" t="s">
        <v>153</v>
      </c>
      <c r="B20" s="6" t="s">
        <v>77</v>
      </c>
      <c r="C20" s="3" t="s">
        <v>1334</v>
      </c>
      <c r="D20" s="138">
        <f>12%*D10</f>
        <v>2117.64</v>
      </c>
      <c r="E20" s="139"/>
      <c r="F20" s="140" t="str">
        <f>IF(TRIM(D20)="rate only","ro",IF(ISBLANK(E20)," ",D20*E20))</f>
        <v xml:space="preserve"> </v>
      </c>
    </row>
    <row r="21" spans="1:6" ht="14.15" customHeight="1" x14ac:dyDescent="0.3">
      <c r="A21" s="5"/>
      <c r="B21" s="6"/>
      <c r="C21" s="3"/>
      <c r="D21" s="135"/>
      <c r="E21" s="136"/>
      <c r="F21" s="137"/>
    </row>
    <row r="22" spans="1:6" ht="14.15" customHeight="1" x14ac:dyDescent="0.3">
      <c r="A22" s="5" t="s">
        <v>154</v>
      </c>
      <c r="B22" s="6" t="s">
        <v>78</v>
      </c>
      <c r="C22" s="3" t="s">
        <v>1334</v>
      </c>
      <c r="D22" s="138">
        <f>5%*D10</f>
        <v>882.35</v>
      </c>
      <c r="E22" s="139"/>
      <c r="F22" s="140" t="str">
        <f>IF(TRIM(D22)="rate only","ro",IF(ISBLANK(E22)," ",D22*E22))</f>
        <v xml:space="preserve"> </v>
      </c>
    </row>
    <row r="23" spans="1:6" ht="14.15" customHeight="1" x14ac:dyDescent="0.3">
      <c r="A23" s="5"/>
      <c r="B23" s="6"/>
      <c r="C23" s="3"/>
      <c r="D23" s="135"/>
      <c r="E23" s="136"/>
      <c r="F23" s="137"/>
    </row>
    <row r="24" spans="1:6" ht="14.15" customHeight="1" x14ac:dyDescent="0.3">
      <c r="A24" s="5" t="s">
        <v>155</v>
      </c>
      <c r="B24" s="6" t="s">
        <v>151</v>
      </c>
      <c r="C24" s="3" t="s">
        <v>1334</v>
      </c>
      <c r="D24" s="138">
        <v>75</v>
      </c>
      <c r="E24" s="139"/>
      <c r="F24" s="140" t="str">
        <f>IF(TRIM(D24)="rate only","ro",IF(ISBLANK(E24)," ",D24*E24))</f>
        <v xml:space="preserve"> </v>
      </c>
    </row>
    <row r="25" spans="1:6" ht="14.15" customHeight="1" x14ac:dyDescent="0.3">
      <c r="A25" s="5"/>
      <c r="B25" s="6"/>
      <c r="C25" s="3"/>
      <c r="D25" s="135"/>
      <c r="E25" s="136"/>
      <c r="F25" s="137"/>
    </row>
    <row r="26" spans="1:6" ht="14.15" customHeight="1" x14ac:dyDescent="0.3">
      <c r="A26" s="5" t="s">
        <v>156</v>
      </c>
      <c r="B26" s="6" t="s">
        <v>745</v>
      </c>
      <c r="C26" s="3" t="s">
        <v>1334</v>
      </c>
      <c r="D26" s="138">
        <v>100</v>
      </c>
      <c r="E26" s="139"/>
      <c r="F26" s="140" t="str">
        <f>IF(TRIM(D26)="rate only","ro",IF(ISBLANK(E26)," ",D26*E26))</f>
        <v xml:space="preserve"> </v>
      </c>
    </row>
    <row r="27" spans="1:6" ht="14.15" customHeight="1" x14ac:dyDescent="0.3">
      <c r="A27" s="5"/>
      <c r="B27" s="6"/>
      <c r="C27" s="3"/>
      <c r="D27" s="135"/>
      <c r="E27" s="136"/>
      <c r="F27" s="137"/>
    </row>
    <row r="28" spans="1:6" ht="14.15" customHeight="1" x14ac:dyDescent="0.3">
      <c r="A28" s="5"/>
      <c r="B28" s="6"/>
      <c r="C28" s="3"/>
      <c r="D28" s="135"/>
      <c r="E28" s="136"/>
      <c r="F28" s="137"/>
    </row>
    <row r="29" spans="1:6" ht="14.15" customHeight="1" x14ac:dyDescent="0.3">
      <c r="A29" s="13" t="s">
        <v>157</v>
      </c>
      <c r="B29" s="14" t="s">
        <v>158</v>
      </c>
      <c r="C29" s="3"/>
      <c r="D29" s="135"/>
      <c r="E29" s="136"/>
      <c r="F29" s="137"/>
    </row>
    <row r="30" spans="1:6" ht="14.15" customHeight="1" x14ac:dyDescent="0.3">
      <c r="A30" s="5"/>
      <c r="B30" s="6"/>
      <c r="C30" s="3"/>
      <c r="D30" s="135"/>
      <c r="E30" s="136"/>
      <c r="F30" s="137"/>
    </row>
    <row r="31" spans="1:6" ht="14.15" customHeight="1" x14ac:dyDescent="0.3">
      <c r="A31" s="5" t="s">
        <v>160</v>
      </c>
      <c r="B31" s="6" t="s">
        <v>159</v>
      </c>
      <c r="C31" s="3" t="s">
        <v>1334</v>
      </c>
      <c r="D31" s="138">
        <f>'Earthworks-Layerworks'!C27+'Earthworks-Layerworks'!L27</f>
        <v>26057.900550000002</v>
      </c>
      <c r="E31" s="139"/>
      <c r="F31" s="140" t="str">
        <f>IF(TRIM(D31)="rate only","ro",IF(ISBLANK(E31)," ",D31*E31))</f>
        <v xml:space="preserve"> </v>
      </c>
    </row>
    <row r="32" spans="1:6" ht="14.15" customHeight="1" x14ac:dyDescent="0.3">
      <c r="A32" s="5"/>
      <c r="B32" s="6"/>
      <c r="C32" s="3"/>
      <c r="D32" s="135"/>
      <c r="E32" s="136"/>
      <c r="F32" s="137"/>
    </row>
    <row r="33" spans="1:6" ht="14.15" customHeight="1" x14ac:dyDescent="0.3">
      <c r="A33" s="5" t="s">
        <v>161</v>
      </c>
      <c r="B33" s="6" t="s">
        <v>77</v>
      </c>
      <c r="C33" s="3" t="s">
        <v>1334</v>
      </c>
      <c r="D33" s="138">
        <f>D31*0.2</f>
        <v>5211.5801100000008</v>
      </c>
      <c r="E33" s="139"/>
      <c r="F33" s="140" t="str">
        <f>IF(TRIM(D33)="rate only","ro",IF(ISBLANK(E33)," ",D33*E33))</f>
        <v xml:space="preserve"> </v>
      </c>
    </row>
    <row r="34" spans="1:6" ht="14.15" customHeight="1" x14ac:dyDescent="0.3">
      <c r="A34" s="5"/>
      <c r="B34" s="6"/>
      <c r="C34" s="3"/>
      <c r="D34" s="135"/>
      <c r="E34" s="136"/>
      <c r="F34" s="137"/>
    </row>
    <row r="35" spans="1:6" ht="14.15" customHeight="1" x14ac:dyDescent="0.3">
      <c r="A35" s="5" t="s">
        <v>162</v>
      </c>
      <c r="B35" s="6" t="s">
        <v>78</v>
      </c>
      <c r="C35" s="3" t="s">
        <v>1334</v>
      </c>
      <c r="D35" s="138">
        <f>D31*0.1</f>
        <v>2605.7900550000004</v>
      </c>
      <c r="E35" s="139"/>
      <c r="F35" s="140" t="str">
        <f>IF(TRIM(D35)="rate only","ro",IF(ISBLANK(E35)," ",D35*E35))</f>
        <v xml:space="preserve"> </v>
      </c>
    </row>
    <row r="36" spans="1:6" ht="14.15" customHeight="1" x14ac:dyDescent="0.3">
      <c r="A36" s="5"/>
      <c r="B36" s="6"/>
      <c r="C36" s="3"/>
      <c r="D36" s="135"/>
      <c r="E36" s="136"/>
      <c r="F36" s="137"/>
    </row>
    <row r="37" spans="1:6" ht="14.15" customHeight="1" x14ac:dyDescent="0.3">
      <c r="A37" s="5" t="s">
        <v>163</v>
      </c>
      <c r="B37" s="6" t="s">
        <v>151</v>
      </c>
      <c r="C37" s="3" t="s">
        <v>1334</v>
      </c>
      <c r="D37" s="138">
        <v>1200</v>
      </c>
      <c r="E37" s="139"/>
      <c r="F37" s="140" t="str">
        <f>IF(TRIM(D37)="rate only","ro",IF(ISBLANK(E37)," ",D37*E37))</f>
        <v xml:space="preserve"> </v>
      </c>
    </row>
    <row r="38" spans="1:6" ht="14.15" customHeight="1" x14ac:dyDescent="0.3">
      <c r="A38" s="5"/>
      <c r="B38" s="6"/>
      <c r="C38" s="3"/>
      <c r="D38" s="135"/>
      <c r="E38" s="136"/>
      <c r="F38" s="137"/>
    </row>
    <row r="39" spans="1:6" ht="14.15" customHeight="1" x14ac:dyDescent="0.3">
      <c r="A39" s="5" t="s">
        <v>164</v>
      </c>
      <c r="B39" s="6" t="s">
        <v>745</v>
      </c>
      <c r="C39" s="3" t="s">
        <v>1334</v>
      </c>
      <c r="D39" s="138">
        <f>D37</f>
        <v>1200</v>
      </c>
      <c r="E39" s="139"/>
      <c r="F39" s="140" t="str">
        <f>IF(TRIM(D39)="rate only","ro",IF(ISBLANK(E39)," ",D39*E39))</f>
        <v xml:space="preserve"> </v>
      </c>
    </row>
    <row r="40" spans="1:6" ht="14.15" customHeight="1" x14ac:dyDescent="0.3">
      <c r="A40" s="5"/>
      <c r="B40" s="6"/>
      <c r="C40" s="3"/>
      <c r="D40" s="135"/>
      <c r="E40" s="136"/>
      <c r="F40" s="137"/>
    </row>
    <row r="41" spans="1:6" ht="14.15" customHeight="1" x14ac:dyDescent="0.3">
      <c r="A41" s="5"/>
      <c r="B41" s="6"/>
      <c r="C41" s="3"/>
      <c r="D41" s="135"/>
      <c r="E41" s="136"/>
      <c r="F41" s="137"/>
    </row>
    <row r="42" spans="1:6" ht="14.15" customHeight="1" x14ac:dyDescent="0.3">
      <c r="A42" s="13" t="s">
        <v>165</v>
      </c>
      <c r="B42" s="14" t="s">
        <v>166</v>
      </c>
      <c r="C42" s="3" t="s">
        <v>1334</v>
      </c>
      <c r="D42" s="138">
        <v>150</v>
      </c>
      <c r="E42" s="139"/>
      <c r="F42" s="140" t="str">
        <f>IF(TRIM(D42)="rate only","ro",IF(ISBLANK(E42)," ",D42*E42))</f>
        <v xml:space="preserve"> </v>
      </c>
    </row>
    <row r="43" spans="1:6" ht="14.15" customHeight="1" x14ac:dyDescent="0.3">
      <c r="A43" s="5"/>
      <c r="B43" s="6"/>
      <c r="C43" s="3"/>
      <c r="D43" s="135"/>
      <c r="E43" s="136"/>
      <c r="F43" s="137"/>
    </row>
    <row r="44" spans="1:6" ht="14.15" customHeight="1" x14ac:dyDescent="0.3">
      <c r="A44" s="5"/>
      <c r="B44" s="6"/>
      <c r="C44" s="3"/>
      <c r="D44" s="135"/>
      <c r="E44" s="136"/>
      <c r="F44" s="137"/>
    </row>
    <row r="45" spans="1:6" ht="14.15" customHeight="1" x14ac:dyDescent="0.3">
      <c r="A45" s="5"/>
      <c r="B45" s="6"/>
      <c r="C45" s="3"/>
      <c r="D45" s="135"/>
      <c r="E45" s="136"/>
      <c r="F45" s="137"/>
    </row>
    <row r="46" spans="1:6" ht="14.15" customHeight="1" x14ac:dyDescent="0.3">
      <c r="A46" s="5"/>
      <c r="B46" s="6"/>
      <c r="C46" s="3"/>
      <c r="D46" s="135"/>
      <c r="E46" s="136"/>
      <c r="F46" s="137"/>
    </row>
    <row r="47" spans="1:6" ht="14.15" customHeight="1" x14ac:dyDescent="0.3">
      <c r="A47" s="5"/>
      <c r="B47" s="6"/>
      <c r="C47" s="3"/>
      <c r="D47" s="135"/>
      <c r="E47" s="136"/>
      <c r="F47" s="137"/>
    </row>
    <row r="48" spans="1:6" ht="14.15" customHeight="1" thickBot="1" x14ac:dyDescent="0.35">
      <c r="A48" s="15"/>
      <c r="B48" s="16"/>
      <c r="C48" s="17"/>
      <c r="D48" s="141"/>
      <c r="E48" s="142"/>
      <c r="F48" s="143"/>
    </row>
    <row r="49" spans="1:6" ht="28.4" customHeight="1" thickBot="1" x14ac:dyDescent="0.35">
      <c r="A49" s="285" t="s">
        <v>1330</v>
      </c>
      <c r="B49" s="286"/>
      <c r="C49" s="286"/>
      <c r="D49" s="286"/>
      <c r="E49" s="287"/>
      <c r="F49" s="57">
        <f>SUM(F2:F48)</f>
        <v>0</v>
      </c>
    </row>
    <row r="50" spans="1:6" ht="14.15" customHeight="1" thickBot="1" x14ac:dyDescent="0.35">
      <c r="A50" s="20"/>
      <c r="B50" s="20"/>
      <c r="C50" s="20"/>
      <c r="D50" s="144"/>
      <c r="E50" s="145"/>
      <c r="F50" s="146"/>
    </row>
    <row r="51" spans="1:6" ht="28.4" customHeight="1" x14ac:dyDescent="0.3">
      <c r="A51" s="234" t="s">
        <v>1328</v>
      </c>
      <c r="B51" s="235"/>
      <c r="C51" s="235"/>
      <c r="D51" s="235"/>
      <c r="E51" s="236" t="s">
        <v>1329</v>
      </c>
      <c r="F51" s="237"/>
    </row>
    <row r="52" spans="1:6" ht="42" customHeight="1" thickBot="1" x14ac:dyDescent="0.35">
      <c r="A52" s="238"/>
      <c r="B52" s="239"/>
      <c r="C52" s="239"/>
      <c r="D52" s="239"/>
      <c r="E52" s="240"/>
      <c r="F52" s="241"/>
    </row>
    <row r="53" spans="1:6" ht="10.4" customHeight="1" thickBot="1" x14ac:dyDescent="0.35">
      <c r="A53" s="23"/>
      <c r="E53" s="148"/>
    </row>
    <row r="54" spans="1:6" ht="28.4" customHeight="1" thickBot="1" x14ac:dyDescent="0.35">
      <c r="A54" s="53" t="s">
        <v>1321</v>
      </c>
      <c r="B54" s="54" t="s">
        <v>1322</v>
      </c>
      <c r="C54" s="54" t="s">
        <v>1323</v>
      </c>
      <c r="D54" s="55" t="s">
        <v>1324</v>
      </c>
      <c r="E54" s="56" t="s">
        <v>1325</v>
      </c>
      <c r="F54" s="57" t="s">
        <v>1326</v>
      </c>
    </row>
    <row r="55" spans="1:6" ht="28.4" customHeight="1" x14ac:dyDescent="0.3">
      <c r="A55" s="288" t="s">
        <v>1331</v>
      </c>
      <c r="B55" s="289"/>
      <c r="C55" s="289"/>
      <c r="D55" s="289"/>
      <c r="E55" s="290"/>
      <c r="F55" s="162">
        <f>F49</f>
        <v>0</v>
      </c>
    </row>
    <row r="56" spans="1:6" ht="14.15" customHeight="1" x14ac:dyDescent="0.3">
      <c r="A56" s="5"/>
      <c r="B56" s="6"/>
      <c r="C56" s="3"/>
      <c r="D56" s="135"/>
      <c r="E56" s="136"/>
      <c r="F56" s="137"/>
    </row>
    <row r="57" spans="1:6" ht="14.15" customHeight="1" x14ac:dyDescent="0.3">
      <c r="A57" s="13" t="s">
        <v>167</v>
      </c>
      <c r="B57" s="14" t="s">
        <v>168</v>
      </c>
      <c r="C57" s="3"/>
      <c r="D57" s="135"/>
      <c r="E57" s="136"/>
      <c r="F57" s="137"/>
    </row>
    <row r="58" spans="1:6" ht="14.15" customHeight="1" x14ac:dyDescent="0.3">
      <c r="A58" s="5"/>
      <c r="B58" s="14" t="s">
        <v>746</v>
      </c>
      <c r="C58" s="3"/>
      <c r="D58" s="135"/>
      <c r="E58" s="136"/>
      <c r="F58" s="137"/>
    </row>
    <row r="59" spans="1:6" ht="14.15" customHeight="1" x14ac:dyDescent="0.3">
      <c r="A59" s="5"/>
      <c r="B59" s="14" t="s">
        <v>169</v>
      </c>
      <c r="C59" s="3"/>
      <c r="D59" s="135"/>
      <c r="E59" s="136"/>
      <c r="F59" s="137"/>
    </row>
    <row r="60" spans="1:6" ht="14.15" customHeight="1" x14ac:dyDescent="0.3">
      <c r="A60" s="5"/>
      <c r="B60" s="6"/>
      <c r="C60" s="3"/>
      <c r="D60" s="135"/>
      <c r="E60" s="136"/>
      <c r="F60" s="137"/>
    </row>
    <row r="61" spans="1:6" ht="14.15" customHeight="1" x14ac:dyDescent="0.3">
      <c r="A61" s="5" t="s">
        <v>173</v>
      </c>
      <c r="B61" s="6" t="s">
        <v>170</v>
      </c>
      <c r="C61" s="3" t="s">
        <v>172</v>
      </c>
      <c r="D61" s="138">
        <f>D14/2*3</f>
        <v>26470.5</v>
      </c>
      <c r="E61" s="139"/>
      <c r="F61" s="140" t="str">
        <f>IF(TRIM(D61)="rate only","ro",IF(ISBLANK(E61)," ",D61*E61))</f>
        <v xml:space="preserve"> </v>
      </c>
    </row>
    <row r="62" spans="1:6" ht="14.15" customHeight="1" x14ac:dyDescent="0.3">
      <c r="A62" s="5"/>
      <c r="B62" s="6"/>
      <c r="C62" s="3"/>
      <c r="D62" s="135"/>
      <c r="E62" s="136"/>
      <c r="F62" s="137"/>
    </row>
    <row r="63" spans="1:6" ht="14.15" customHeight="1" x14ac:dyDescent="0.3">
      <c r="A63" s="5" t="s">
        <v>174</v>
      </c>
      <c r="B63" s="6" t="s">
        <v>171</v>
      </c>
      <c r="C63" s="3" t="s">
        <v>172</v>
      </c>
      <c r="D63" s="138">
        <f>D61</f>
        <v>26470.5</v>
      </c>
      <c r="E63" s="139"/>
      <c r="F63" s="140" t="str">
        <f>IF(TRIM(D63)="rate only","ro",IF(ISBLANK(E63)," ",D63*E63))</f>
        <v xml:space="preserve"> </v>
      </c>
    </row>
    <row r="64" spans="1:6" ht="14.15" customHeight="1" x14ac:dyDescent="0.3">
      <c r="A64" s="5"/>
      <c r="B64" s="6"/>
      <c r="C64" s="3"/>
      <c r="D64" s="135"/>
      <c r="E64" s="136"/>
      <c r="F64" s="137"/>
    </row>
    <row r="65" spans="1:6" ht="14.15" customHeight="1" x14ac:dyDescent="0.3">
      <c r="A65" s="5" t="s">
        <v>1582</v>
      </c>
      <c r="B65" s="6" t="s">
        <v>1583</v>
      </c>
      <c r="C65" s="3" t="s">
        <v>172</v>
      </c>
      <c r="D65" s="138">
        <f>D63</f>
        <v>26470.5</v>
      </c>
      <c r="E65" s="139"/>
      <c r="F65" s="140" t="str">
        <f>IF(TRIM(D65)="rate only","ro",IF(ISBLANK(E65)," ",D65*E65))</f>
        <v xml:space="preserve"> </v>
      </c>
    </row>
    <row r="66" spans="1:6" ht="14.15" customHeight="1" x14ac:dyDescent="0.3">
      <c r="A66" s="5"/>
      <c r="B66" s="6"/>
      <c r="C66" s="3"/>
      <c r="D66" s="135"/>
      <c r="E66" s="136"/>
      <c r="F66" s="137"/>
    </row>
    <row r="67" spans="1:6" ht="14.15" customHeight="1" x14ac:dyDescent="0.3">
      <c r="A67" s="5"/>
      <c r="B67" s="6"/>
      <c r="C67" s="3"/>
      <c r="D67" s="135"/>
      <c r="E67" s="136"/>
      <c r="F67" s="137"/>
    </row>
    <row r="68" spans="1:6" ht="14.15" customHeight="1" x14ac:dyDescent="0.3">
      <c r="A68" s="13" t="s">
        <v>175</v>
      </c>
      <c r="B68" s="14" t="s">
        <v>743</v>
      </c>
      <c r="C68" s="3"/>
      <c r="D68" s="135"/>
      <c r="E68" s="136"/>
      <c r="F68" s="137"/>
    </row>
    <row r="69" spans="1:6" ht="14.15" customHeight="1" x14ac:dyDescent="0.3">
      <c r="A69" s="5"/>
      <c r="B69" s="37" t="s">
        <v>744</v>
      </c>
      <c r="C69" s="3"/>
      <c r="D69" s="135"/>
      <c r="E69" s="136"/>
      <c r="F69" s="137"/>
    </row>
    <row r="70" spans="1:6" ht="14.15" customHeight="1" x14ac:dyDescent="0.3">
      <c r="A70" s="5"/>
      <c r="B70" s="6"/>
      <c r="C70" s="3"/>
      <c r="D70" s="135"/>
      <c r="E70" s="136"/>
      <c r="F70" s="137"/>
    </row>
    <row r="71" spans="1:6" ht="14.15" customHeight="1" x14ac:dyDescent="0.3">
      <c r="A71" s="5" t="s">
        <v>179</v>
      </c>
      <c r="B71" s="6" t="s">
        <v>176</v>
      </c>
      <c r="C71" s="3" t="s">
        <v>1334</v>
      </c>
      <c r="D71" s="138">
        <f>D35*0.2</f>
        <v>521.1580110000001</v>
      </c>
      <c r="E71" s="139"/>
      <c r="F71" s="140" t="str">
        <f>IF(TRIM(D71)="rate only","ro",IF(ISBLANK(E71)," ",D71*E71))</f>
        <v xml:space="preserve"> </v>
      </c>
    </row>
    <row r="72" spans="1:6" ht="14.15" customHeight="1" x14ac:dyDescent="0.3">
      <c r="A72" s="5"/>
      <c r="B72" s="6"/>
      <c r="C72" s="3"/>
      <c r="D72" s="135"/>
      <c r="E72" s="136"/>
      <c r="F72" s="137"/>
    </row>
    <row r="73" spans="1:6" ht="14.15" customHeight="1" x14ac:dyDescent="0.3">
      <c r="A73" s="5" t="s">
        <v>180</v>
      </c>
      <c r="B73" s="6" t="s">
        <v>177</v>
      </c>
      <c r="C73" s="3" t="s">
        <v>1334</v>
      </c>
      <c r="D73" s="138">
        <f>D71</f>
        <v>521.1580110000001</v>
      </c>
      <c r="E73" s="139"/>
      <c r="F73" s="140" t="str">
        <f>IF(TRIM(D73)="rate only","ro",IF(ISBLANK(E73)," ",D73*E73))</f>
        <v xml:space="preserve"> </v>
      </c>
    </row>
    <row r="74" spans="1:6" ht="14.15" customHeight="1" x14ac:dyDescent="0.3">
      <c r="A74" s="5"/>
      <c r="B74" s="6"/>
      <c r="C74" s="3"/>
      <c r="D74" s="135"/>
      <c r="E74" s="136"/>
      <c r="F74" s="137"/>
    </row>
    <row r="75" spans="1:6" ht="14.15" customHeight="1" x14ac:dyDescent="0.3">
      <c r="A75" s="5" t="s">
        <v>181</v>
      </c>
      <c r="B75" s="6" t="s">
        <v>178</v>
      </c>
      <c r="C75" s="3" t="s">
        <v>1334</v>
      </c>
      <c r="D75" s="138">
        <f>(D37+D39)*0.2</f>
        <v>480</v>
      </c>
      <c r="E75" s="139"/>
      <c r="F75" s="140" t="str">
        <f>IF(TRIM(D75)="rate only","ro",IF(ISBLANK(E75)," ",D75*E75))</f>
        <v xml:space="preserve"> </v>
      </c>
    </row>
    <row r="76" spans="1:6" ht="14.15" customHeight="1" x14ac:dyDescent="0.3">
      <c r="A76" s="5"/>
      <c r="B76" s="6"/>
      <c r="C76" s="3"/>
      <c r="D76" s="135"/>
      <c r="E76" s="136"/>
      <c r="F76" s="137"/>
    </row>
    <row r="77" spans="1:6" ht="14.15" customHeight="1" x14ac:dyDescent="0.3">
      <c r="A77" s="5"/>
      <c r="B77" s="6"/>
      <c r="C77" s="3"/>
      <c r="D77" s="135"/>
      <c r="E77" s="136"/>
      <c r="F77" s="137"/>
    </row>
    <row r="78" spans="1:6" ht="14.15" customHeight="1" x14ac:dyDescent="0.3">
      <c r="A78" s="13" t="s">
        <v>182</v>
      </c>
      <c r="B78" s="14" t="s">
        <v>183</v>
      </c>
      <c r="C78" s="3"/>
      <c r="D78" s="135"/>
      <c r="E78" s="136"/>
      <c r="F78" s="137"/>
    </row>
    <row r="79" spans="1:6" ht="14.15" customHeight="1" x14ac:dyDescent="0.3">
      <c r="A79" s="5"/>
      <c r="B79" s="6"/>
      <c r="C79" s="3"/>
      <c r="D79" s="135"/>
      <c r="E79" s="136"/>
      <c r="F79" s="137"/>
    </row>
    <row r="80" spans="1:6" ht="14.15" customHeight="1" x14ac:dyDescent="0.3">
      <c r="A80" s="5" t="s">
        <v>186</v>
      </c>
      <c r="B80" s="6" t="s">
        <v>184</v>
      </c>
      <c r="C80" s="3" t="s">
        <v>172</v>
      </c>
      <c r="D80" s="138">
        <f>('Earthworks-Layerworks'!B27)*(6+2+1.8)</f>
        <v>38915.800000000003</v>
      </c>
      <c r="E80" s="139"/>
      <c r="F80" s="140" t="str">
        <f>IF(TRIM(D80)="rate only","ro",IF(ISBLANK(E80)," ",D80*E80))</f>
        <v xml:space="preserve"> </v>
      </c>
    </row>
    <row r="81" spans="1:6" ht="14.15" customHeight="1" x14ac:dyDescent="0.3">
      <c r="A81" s="5"/>
      <c r="B81" s="6"/>
      <c r="C81" s="3"/>
      <c r="D81" s="135"/>
      <c r="E81" s="136"/>
      <c r="F81" s="137"/>
    </row>
    <row r="82" spans="1:6" ht="14.15" customHeight="1" x14ac:dyDescent="0.3">
      <c r="A82" s="5" t="s">
        <v>187</v>
      </c>
      <c r="B82" s="6" t="s">
        <v>185</v>
      </c>
      <c r="C82" s="3" t="s">
        <v>172</v>
      </c>
      <c r="D82" s="138">
        <f>D80</f>
        <v>38915.800000000003</v>
      </c>
      <c r="E82" s="139"/>
      <c r="F82" s="140" t="str">
        <f>IF(TRIM(D82)="rate only","ro",IF(ISBLANK(E82)," ",D82*E82))</f>
        <v xml:space="preserve"> </v>
      </c>
    </row>
    <row r="83" spans="1:6" ht="14.15" customHeight="1" x14ac:dyDescent="0.3">
      <c r="A83" s="5"/>
      <c r="B83" s="6"/>
      <c r="C83" s="3"/>
      <c r="D83" s="135"/>
      <c r="E83" s="136"/>
      <c r="F83" s="137"/>
    </row>
    <row r="84" spans="1:6" ht="14.15" customHeight="1" x14ac:dyDescent="0.3">
      <c r="A84" s="5"/>
      <c r="B84" s="6"/>
      <c r="C84" s="3"/>
      <c r="D84" s="135"/>
      <c r="E84" s="136"/>
      <c r="F84" s="137"/>
    </row>
    <row r="85" spans="1:6" ht="14.15" customHeight="1" x14ac:dyDescent="0.3">
      <c r="A85" s="13" t="s">
        <v>188</v>
      </c>
      <c r="B85" s="14" t="s">
        <v>189</v>
      </c>
      <c r="C85" s="3"/>
      <c r="D85" s="135"/>
      <c r="E85" s="136"/>
      <c r="F85" s="137"/>
    </row>
    <row r="86" spans="1:6" ht="14.15" customHeight="1" x14ac:dyDescent="0.3">
      <c r="A86" s="5"/>
      <c r="B86" s="14" t="s">
        <v>757</v>
      </c>
      <c r="C86" s="3"/>
      <c r="D86" s="135"/>
      <c r="E86" s="136"/>
      <c r="F86" s="137"/>
    </row>
    <row r="87" spans="1:6" ht="14.15" customHeight="1" x14ac:dyDescent="0.3">
      <c r="A87" s="5"/>
      <c r="B87" s="14" t="s">
        <v>190</v>
      </c>
      <c r="C87" s="3" t="s">
        <v>1334</v>
      </c>
      <c r="D87" s="138">
        <f>'Earthworks-Layerworks'!M27</f>
        <v>1375.9515000000001</v>
      </c>
      <c r="E87" s="139"/>
      <c r="F87" s="140" t="str">
        <f>IF(TRIM(D87)="rate only","ro",IF(ISBLANK(E87)," ",D87*E87))</f>
        <v xml:space="preserve"> </v>
      </c>
    </row>
    <row r="88" spans="1:6" ht="14.15" customHeight="1" x14ac:dyDescent="0.3">
      <c r="A88" s="5"/>
      <c r="B88" s="6"/>
      <c r="C88" s="3"/>
      <c r="D88" s="135"/>
      <c r="E88" s="136"/>
      <c r="F88" s="137"/>
    </row>
    <row r="89" spans="1:6" ht="14.15" customHeight="1" x14ac:dyDescent="0.3">
      <c r="A89" s="13" t="s">
        <v>1584</v>
      </c>
      <c r="B89" s="14" t="s">
        <v>1585</v>
      </c>
      <c r="C89" s="3" t="s">
        <v>1334</v>
      </c>
      <c r="D89" s="138">
        <f>'Earthworks-Layerworks'!B27*4*0.1</f>
        <v>1588.4</v>
      </c>
      <c r="E89" s="139"/>
      <c r="F89" s="140" t="str">
        <f>IF(TRIM(D89)="rate only","ro",IF(ISBLANK(E89)," ",D89*E89))</f>
        <v xml:space="preserve"> </v>
      </c>
    </row>
    <row r="90" spans="1:6" ht="14.15" customHeight="1" x14ac:dyDescent="0.3">
      <c r="A90" s="5"/>
      <c r="B90" s="6"/>
      <c r="C90" s="3"/>
      <c r="D90" s="135"/>
      <c r="E90" s="136"/>
      <c r="F90" s="137"/>
    </row>
    <row r="91" spans="1:6" ht="14.15" customHeight="1" x14ac:dyDescent="0.3">
      <c r="A91" s="13" t="s">
        <v>191</v>
      </c>
      <c r="B91" s="14" t="s">
        <v>192</v>
      </c>
      <c r="C91" s="3"/>
      <c r="D91" s="135"/>
      <c r="E91" s="136"/>
      <c r="F91" s="137"/>
    </row>
    <row r="92" spans="1:6" ht="14.15" customHeight="1" x14ac:dyDescent="0.3">
      <c r="A92" s="5"/>
      <c r="B92" s="14" t="s">
        <v>193</v>
      </c>
      <c r="C92" s="3"/>
      <c r="D92" s="135"/>
      <c r="E92" s="136"/>
      <c r="F92" s="137"/>
    </row>
    <row r="93" spans="1:6" ht="14.15" customHeight="1" x14ac:dyDescent="0.3">
      <c r="A93" s="5"/>
      <c r="B93" s="6"/>
      <c r="C93" s="3"/>
      <c r="D93" s="135"/>
      <c r="E93" s="136"/>
      <c r="F93" s="137"/>
    </row>
    <row r="94" spans="1:6" ht="14.15" customHeight="1" x14ac:dyDescent="0.3">
      <c r="A94" s="5" t="s">
        <v>196</v>
      </c>
      <c r="B94" s="6" t="s">
        <v>194</v>
      </c>
      <c r="C94" s="3" t="s">
        <v>1334</v>
      </c>
      <c r="D94" s="138">
        <f>15%*D71*2</f>
        <v>156.34740330000002</v>
      </c>
      <c r="E94" s="139"/>
      <c r="F94" s="140" t="str">
        <f>IF(TRIM(D94)="rate only","ro",IF(ISBLANK(E94)," ",D94*E94))</f>
        <v xml:space="preserve"> </v>
      </c>
    </row>
    <row r="95" spans="1:6" ht="14.15" customHeight="1" x14ac:dyDescent="0.3">
      <c r="A95" s="5"/>
      <c r="B95" s="6"/>
      <c r="C95" s="3"/>
      <c r="D95" s="135"/>
      <c r="E95" s="136"/>
      <c r="F95" s="137"/>
    </row>
    <row r="96" spans="1:6" ht="14.15" customHeight="1" x14ac:dyDescent="0.3">
      <c r="A96" s="5" t="s">
        <v>197</v>
      </c>
      <c r="B96" s="6" t="s">
        <v>195</v>
      </c>
      <c r="C96" s="3" t="s">
        <v>1334</v>
      </c>
      <c r="D96" s="138">
        <f>8%*D71*2</f>
        <v>83.385281760000012</v>
      </c>
      <c r="E96" s="139"/>
      <c r="F96" s="140" t="str">
        <f>IF(TRIM(D96)="rate only","ro",IF(ISBLANK(E96)," ",D96*E96))</f>
        <v xml:space="preserve"> </v>
      </c>
    </row>
    <row r="97" spans="1:6" ht="14.15" customHeight="1" x14ac:dyDescent="0.3">
      <c r="A97" s="5"/>
      <c r="B97" s="6"/>
      <c r="C97" s="3"/>
      <c r="D97" s="135"/>
      <c r="E97" s="136"/>
      <c r="F97" s="137"/>
    </row>
    <row r="98" spans="1:6" ht="14.15" customHeight="1" x14ac:dyDescent="0.3">
      <c r="A98" s="5"/>
      <c r="B98" s="6"/>
      <c r="C98" s="3"/>
      <c r="D98" s="135"/>
      <c r="E98" s="136"/>
      <c r="F98" s="137"/>
    </row>
    <row r="99" spans="1:6" ht="14.15" customHeight="1" x14ac:dyDescent="0.3">
      <c r="A99" s="5"/>
      <c r="B99" s="6"/>
      <c r="C99" s="3"/>
      <c r="D99" s="135"/>
      <c r="E99" s="136"/>
      <c r="F99" s="137"/>
    </row>
    <row r="100" spans="1:6" ht="14.15" customHeight="1" thickBot="1" x14ac:dyDescent="0.35">
      <c r="A100" s="15"/>
      <c r="B100" s="16"/>
      <c r="C100" s="17"/>
      <c r="D100" s="141"/>
      <c r="E100" s="142"/>
      <c r="F100" s="143"/>
    </row>
    <row r="101" spans="1:6" ht="28.4" customHeight="1" thickBot="1" x14ac:dyDescent="0.35">
      <c r="A101" s="285" t="s">
        <v>1330</v>
      </c>
      <c r="B101" s="286"/>
      <c r="C101" s="286"/>
      <c r="D101" s="286"/>
      <c r="E101" s="287"/>
      <c r="F101" s="57">
        <f>SUM(F54:F100)</f>
        <v>0</v>
      </c>
    </row>
    <row r="102" spans="1:6" ht="14.15" customHeight="1" thickBot="1" x14ac:dyDescent="0.35">
      <c r="A102" s="23"/>
      <c r="C102" s="35"/>
      <c r="E102" s="148"/>
      <c r="F102" s="148"/>
    </row>
    <row r="103" spans="1:6" ht="28.4" customHeight="1" x14ac:dyDescent="0.3">
      <c r="A103" s="234" t="s">
        <v>1328</v>
      </c>
      <c r="B103" s="235"/>
      <c r="C103" s="235"/>
      <c r="D103" s="235"/>
      <c r="E103" s="236" t="s">
        <v>1329</v>
      </c>
      <c r="F103" s="237"/>
    </row>
    <row r="104" spans="1:6" ht="42" customHeight="1" thickBot="1" x14ac:dyDescent="0.35">
      <c r="A104" s="238"/>
      <c r="B104" s="239"/>
      <c r="C104" s="239"/>
      <c r="D104" s="239"/>
      <c r="E104" s="240"/>
      <c r="F104" s="241"/>
    </row>
    <row r="105" spans="1:6" ht="10.4" customHeight="1" thickBot="1" x14ac:dyDescent="0.35"/>
    <row r="106" spans="1:6" ht="28.4" customHeight="1" thickBot="1" x14ac:dyDescent="0.35">
      <c r="A106" s="53" t="s">
        <v>1321</v>
      </c>
      <c r="B106" s="54" t="s">
        <v>1322</v>
      </c>
      <c r="C106" s="54" t="s">
        <v>1323</v>
      </c>
      <c r="D106" s="55" t="s">
        <v>1324</v>
      </c>
      <c r="E106" s="56" t="s">
        <v>1325</v>
      </c>
      <c r="F106" s="57" t="s">
        <v>1326</v>
      </c>
    </row>
    <row r="107" spans="1:6" ht="28.4" customHeight="1" x14ac:dyDescent="0.3">
      <c r="A107" s="288" t="s">
        <v>1331</v>
      </c>
      <c r="B107" s="289"/>
      <c r="C107" s="289"/>
      <c r="D107" s="289"/>
      <c r="E107" s="290"/>
      <c r="F107" s="162">
        <f>F101</f>
        <v>0</v>
      </c>
    </row>
    <row r="108" spans="1:6" ht="14.15" customHeight="1" x14ac:dyDescent="0.3">
      <c r="A108" s="5"/>
      <c r="B108" s="6"/>
      <c r="C108" s="3"/>
      <c r="D108" s="135"/>
      <c r="E108" s="136"/>
      <c r="F108" s="137"/>
    </row>
    <row r="109" spans="1:6" ht="14.15" customHeight="1" x14ac:dyDescent="0.3">
      <c r="A109" s="13" t="s">
        <v>198</v>
      </c>
      <c r="B109" s="14" t="s">
        <v>199</v>
      </c>
      <c r="C109" s="3"/>
      <c r="D109" s="135"/>
      <c r="E109" s="136"/>
      <c r="F109" s="137"/>
    </row>
    <row r="110" spans="1:6" ht="14.15" customHeight="1" x14ac:dyDescent="0.3">
      <c r="A110" s="5"/>
      <c r="B110" s="6"/>
      <c r="C110" s="3"/>
      <c r="D110" s="135"/>
      <c r="E110" s="136"/>
      <c r="F110" s="137"/>
    </row>
    <row r="111" spans="1:6" ht="14.15" customHeight="1" x14ac:dyDescent="0.3">
      <c r="A111" s="108" t="s">
        <v>2023</v>
      </c>
      <c r="B111" s="6" t="s">
        <v>200</v>
      </c>
      <c r="C111" s="3" t="s">
        <v>1369</v>
      </c>
      <c r="D111" s="138">
        <f>'Earthworks-Layerworks'!R27</f>
        <v>17472.400000000001</v>
      </c>
      <c r="E111" s="139"/>
      <c r="F111" s="140" t="str">
        <f>IF(TRIM(D111)="rate only","ro",IF(ISBLANK(E111)," ",D111*E111))</f>
        <v xml:space="preserve"> </v>
      </c>
    </row>
    <row r="112" spans="1:6" ht="14.15" customHeight="1" x14ac:dyDescent="0.3">
      <c r="A112" s="5"/>
      <c r="B112" s="6"/>
      <c r="C112" s="3"/>
      <c r="D112" s="135"/>
      <c r="E112" s="136"/>
      <c r="F112" s="137"/>
    </row>
    <row r="113" spans="1:6" ht="14.15" customHeight="1" x14ac:dyDescent="0.3">
      <c r="A113" s="108" t="s">
        <v>2024</v>
      </c>
      <c r="B113" s="6" t="s">
        <v>201</v>
      </c>
      <c r="C113" s="3" t="s">
        <v>1369</v>
      </c>
      <c r="D113" s="138">
        <f>D111</f>
        <v>17472.400000000001</v>
      </c>
      <c r="E113" s="139"/>
      <c r="F113" s="140" t="str">
        <f>IF(TRIM(D113)="rate only","ro",IF(ISBLANK(E113)," ",D113*E113))</f>
        <v xml:space="preserve"> </v>
      </c>
    </row>
    <row r="114" spans="1:6" ht="14.15" customHeight="1" x14ac:dyDescent="0.3">
      <c r="A114" s="5"/>
      <c r="B114" s="6"/>
      <c r="C114" s="3"/>
      <c r="D114" s="135"/>
      <c r="E114" s="136"/>
      <c r="F114" s="137"/>
    </row>
    <row r="115" spans="1:6" ht="14.15" customHeight="1" x14ac:dyDescent="0.3">
      <c r="A115" s="5"/>
      <c r="B115" s="6"/>
      <c r="C115" s="3"/>
      <c r="D115" s="135"/>
      <c r="E115" s="136"/>
      <c r="F115" s="137"/>
    </row>
    <row r="116" spans="1:6" ht="14.15" customHeight="1" x14ac:dyDescent="0.3">
      <c r="A116" s="13" t="s">
        <v>1586</v>
      </c>
      <c r="B116" s="14" t="s">
        <v>1587</v>
      </c>
      <c r="C116" s="3"/>
      <c r="D116" s="135"/>
      <c r="E116" s="136"/>
      <c r="F116" s="137"/>
    </row>
    <row r="117" spans="1:6" ht="14.15" customHeight="1" x14ac:dyDescent="0.3">
      <c r="A117" s="13"/>
      <c r="B117" s="14" t="s">
        <v>1588</v>
      </c>
      <c r="C117" s="3" t="s">
        <v>1378</v>
      </c>
      <c r="D117" s="138">
        <v>1</v>
      </c>
      <c r="E117" s="139"/>
      <c r="F117" s="140" t="str">
        <f>IF(TRIM(D117)="rate only","ro",IF(ISBLANK(E117)," ",D117*E117))</f>
        <v xml:space="preserve"> </v>
      </c>
    </row>
    <row r="118" spans="1:6" ht="14.15" customHeight="1" x14ac:dyDescent="0.3">
      <c r="A118" s="5"/>
      <c r="B118" s="6"/>
      <c r="C118" s="3"/>
      <c r="D118" s="135"/>
      <c r="E118" s="136"/>
      <c r="F118" s="137"/>
    </row>
    <row r="119" spans="1:6" ht="14.15" customHeight="1" x14ac:dyDescent="0.3">
      <c r="A119" s="13" t="s">
        <v>1589</v>
      </c>
      <c r="B119" s="14" t="s">
        <v>1590</v>
      </c>
      <c r="C119" s="3"/>
      <c r="D119" s="135"/>
      <c r="E119" s="136"/>
      <c r="F119" s="137"/>
    </row>
    <row r="120" spans="1:6" ht="14.15" customHeight="1" x14ac:dyDescent="0.3">
      <c r="A120" s="13"/>
      <c r="B120" s="14" t="s">
        <v>1591</v>
      </c>
      <c r="C120" s="3" t="s">
        <v>1592</v>
      </c>
      <c r="D120" s="138">
        <v>10</v>
      </c>
      <c r="E120" s="139"/>
      <c r="F120" s="140" t="str">
        <f>IF(TRIM(D120)="rate only","ro",IF(ISBLANK(E120)," ",D120*E120))</f>
        <v xml:space="preserve"> </v>
      </c>
    </row>
    <row r="121" spans="1:6" ht="14.15" customHeight="1" x14ac:dyDescent="0.3">
      <c r="A121" s="5"/>
      <c r="B121" s="6"/>
      <c r="C121" s="3"/>
      <c r="D121" s="135"/>
      <c r="E121" s="136"/>
      <c r="F121" s="137"/>
    </row>
    <row r="122" spans="1:6" ht="14.15" customHeight="1" x14ac:dyDescent="0.3">
      <c r="A122" s="13" t="s">
        <v>202</v>
      </c>
      <c r="B122" s="14" t="s">
        <v>203</v>
      </c>
      <c r="C122" s="3"/>
      <c r="D122" s="135"/>
      <c r="E122" s="136"/>
      <c r="F122" s="137"/>
    </row>
    <row r="123" spans="1:6" ht="14.15" customHeight="1" x14ac:dyDescent="0.3">
      <c r="A123" s="5"/>
      <c r="B123" s="14" t="s">
        <v>204</v>
      </c>
      <c r="C123" s="3"/>
      <c r="D123" s="135"/>
      <c r="E123" s="136"/>
      <c r="F123" s="137"/>
    </row>
    <row r="124" spans="1:6" ht="14.15" customHeight="1" x14ac:dyDescent="0.3">
      <c r="A124" s="5"/>
      <c r="B124" s="14" t="s">
        <v>205</v>
      </c>
      <c r="C124" s="3" t="s">
        <v>1334</v>
      </c>
      <c r="D124" s="138">
        <f>D10+D12</f>
        <v>26820.010000000002</v>
      </c>
      <c r="E124" s="139"/>
      <c r="F124" s="140" t="str">
        <f>IF(TRIM(D124)="rate only","ro",IF(ISBLANK(E124)," ",D124*E124))</f>
        <v xml:space="preserve"> </v>
      </c>
    </row>
    <row r="125" spans="1:6" ht="14.15" customHeight="1" x14ac:dyDescent="0.3">
      <c r="A125" s="5"/>
      <c r="B125" s="6"/>
      <c r="C125" s="3"/>
      <c r="D125" s="135"/>
      <c r="E125" s="136"/>
      <c r="F125" s="137"/>
    </row>
    <row r="126" spans="1:6" ht="14.15" customHeight="1" x14ac:dyDescent="0.3">
      <c r="A126" s="13" t="s">
        <v>206</v>
      </c>
      <c r="B126" s="14" t="s">
        <v>207</v>
      </c>
      <c r="C126" s="3"/>
      <c r="D126" s="135"/>
      <c r="E126" s="136"/>
      <c r="F126" s="137"/>
    </row>
    <row r="127" spans="1:6" ht="14.15" customHeight="1" x14ac:dyDescent="0.3">
      <c r="A127" s="5"/>
      <c r="B127" s="14" t="s">
        <v>208</v>
      </c>
      <c r="C127" s="3"/>
      <c r="D127" s="135"/>
      <c r="E127" s="136"/>
      <c r="F127" s="137"/>
    </row>
    <row r="128" spans="1:6" ht="14.15" customHeight="1" x14ac:dyDescent="0.3">
      <c r="A128" s="5"/>
      <c r="B128" s="14" t="s">
        <v>209</v>
      </c>
      <c r="C128" s="3" t="s">
        <v>1334</v>
      </c>
      <c r="D128" s="138">
        <f>D31+D42+D10</f>
        <v>43854.900550000006</v>
      </c>
      <c r="E128" s="139"/>
      <c r="F128" s="140" t="str">
        <f>IF(TRIM(D128)="rate only","ro",IF(ISBLANK(E128)," ",D128*E128))</f>
        <v xml:space="preserve"> </v>
      </c>
    </row>
    <row r="129" spans="1:6" ht="14.15" customHeight="1" x14ac:dyDescent="0.3">
      <c r="A129" s="5"/>
      <c r="B129" s="6"/>
      <c r="C129" s="3"/>
      <c r="D129" s="135"/>
      <c r="E129" s="136"/>
      <c r="F129" s="137"/>
    </row>
    <row r="130" spans="1:6" ht="14.15" customHeight="1" x14ac:dyDescent="0.3">
      <c r="A130" s="5"/>
      <c r="B130" s="6"/>
      <c r="C130" s="3"/>
      <c r="D130" s="135"/>
      <c r="E130" s="136"/>
      <c r="F130" s="137"/>
    </row>
    <row r="131" spans="1:6" ht="14.15" customHeight="1" x14ac:dyDescent="0.3">
      <c r="A131" s="5"/>
      <c r="B131" s="6"/>
      <c r="C131" s="3"/>
      <c r="D131" s="135"/>
      <c r="E131" s="136"/>
      <c r="F131" s="137"/>
    </row>
    <row r="132" spans="1:6" ht="14.15" customHeight="1" x14ac:dyDescent="0.3">
      <c r="A132" s="5"/>
      <c r="B132" s="6"/>
      <c r="C132" s="3"/>
      <c r="D132" s="135"/>
      <c r="E132" s="136"/>
      <c r="F132" s="137"/>
    </row>
    <row r="133" spans="1:6" ht="14.15" customHeight="1" x14ac:dyDescent="0.3">
      <c r="A133" s="5"/>
      <c r="B133" s="6"/>
      <c r="C133" s="3"/>
      <c r="D133" s="135"/>
      <c r="E133" s="136"/>
      <c r="F133" s="137"/>
    </row>
    <row r="134" spans="1:6" ht="14.15" customHeight="1" x14ac:dyDescent="0.3">
      <c r="A134" s="5"/>
      <c r="B134" s="6"/>
      <c r="C134" s="3"/>
      <c r="D134" s="135"/>
      <c r="E134" s="136"/>
      <c r="F134" s="137"/>
    </row>
    <row r="135" spans="1:6" ht="14.15" customHeight="1" x14ac:dyDescent="0.3">
      <c r="A135" s="5"/>
      <c r="B135" s="6"/>
      <c r="C135" s="3"/>
      <c r="D135" s="135"/>
      <c r="E135" s="136"/>
      <c r="F135" s="137"/>
    </row>
    <row r="136" spans="1:6" ht="14.15" customHeight="1" x14ac:dyDescent="0.3">
      <c r="A136" s="5"/>
      <c r="B136" s="6"/>
      <c r="C136" s="3"/>
      <c r="D136" s="135"/>
      <c r="E136" s="136"/>
      <c r="F136" s="137"/>
    </row>
    <row r="137" spans="1:6" ht="14.15" customHeight="1" x14ac:dyDescent="0.3">
      <c r="A137" s="5"/>
      <c r="B137" s="6"/>
      <c r="C137" s="3"/>
      <c r="D137" s="135"/>
      <c r="E137" s="136"/>
      <c r="F137" s="137"/>
    </row>
    <row r="138" spans="1:6" ht="14.15" customHeight="1" x14ac:dyDescent="0.3">
      <c r="A138" s="5"/>
      <c r="B138" s="6"/>
      <c r="C138" s="3"/>
      <c r="D138" s="135"/>
      <c r="E138" s="136"/>
      <c r="F138" s="137"/>
    </row>
    <row r="139" spans="1:6" ht="14.15" customHeight="1" x14ac:dyDescent="0.3">
      <c r="A139" s="5"/>
      <c r="B139" s="6"/>
      <c r="C139" s="3"/>
      <c r="D139" s="135"/>
      <c r="E139" s="136"/>
      <c r="F139" s="137"/>
    </row>
    <row r="140" spans="1:6" ht="14.15" customHeight="1" x14ac:dyDescent="0.3">
      <c r="A140" s="5"/>
      <c r="B140" s="6"/>
      <c r="C140" s="3"/>
      <c r="D140" s="135"/>
      <c r="E140" s="136"/>
      <c r="F140" s="137"/>
    </row>
    <row r="141" spans="1:6" ht="14.15" customHeight="1" x14ac:dyDescent="0.3">
      <c r="A141" s="5"/>
      <c r="B141" s="6"/>
      <c r="C141" s="3"/>
      <c r="D141" s="135"/>
      <c r="E141" s="136"/>
      <c r="F141" s="137"/>
    </row>
    <row r="142" spans="1:6" ht="14.15" customHeight="1" x14ac:dyDescent="0.3">
      <c r="A142" s="5"/>
      <c r="B142" s="6"/>
      <c r="C142" s="3"/>
      <c r="D142" s="135"/>
      <c r="E142" s="136"/>
      <c r="F142" s="137"/>
    </row>
    <row r="143" spans="1:6" ht="14.15" customHeight="1" x14ac:dyDescent="0.3">
      <c r="A143" s="5"/>
      <c r="B143" s="6"/>
      <c r="C143" s="3"/>
      <c r="D143" s="135"/>
      <c r="E143" s="136"/>
      <c r="F143" s="137"/>
    </row>
    <row r="144" spans="1:6" ht="14.15" customHeight="1" x14ac:dyDescent="0.3">
      <c r="A144" s="5"/>
      <c r="B144" s="6"/>
      <c r="C144" s="3"/>
      <c r="D144" s="135"/>
      <c r="E144" s="136"/>
      <c r="F144" s="137"/>
    </row>
    <row r="145" spans="1:6" ht="14.15" customHeight="1" x14ac:dyDescent="0.3">
      <c r="A145" s="5"/>
      <c r="B145" s="6"/>
      <c r="C145" s="3"/>
      <c r="D145" s="135"/>
      <c r="E145" s="136"/>
      <c r="F145" s="137"/>
    </row>
    <row r="146" spans="1:6" ht="14.15" customHeight="1" x14ac:dyDescent="0.3">
      <c r="A146" s="5"/>
      <c r="B146" s="6"/>
      <c r="C146" s="3"/>
      <c r="D146" s="135"/>
      <c r="E146" s="136"/>
      <c r="F146" s="137"/>
    </row>
    <row r="147" spans="1:6" ht="14.15" customHeight="1" x14ac:dyDescent="0.3">
      <c r="A147" s="5"/>
      <c r="B147" s="6"/>
      <c r="C147" s="3"/>
      <c r="D147" s="135"/>
      <c r="E147" s="136"/>
      <c r="F147" s="137"/>
    </row>
    <row r="148" spans="1:6" ht="14.15" customHeight="1" x14ac:dyDescent="0.3">
      <c r="A148" s="5"/>
      <c r="B148" s="6"/>
      <c r="C148" s="3"/>
      <c r="D148" s="135"/>
      <c r="E148" s="136"/>
      <c r="F148" s="137"/>
    </row>
    <row r="149" spans="1:6" ht="14.15" customHeight="1" x14ac:dyDescent="0.3">
      <c r="A149" s="5"/>
      <c r="B149" s="6"/>
      <c r="C149" s="3"/>
      <c r="D149" s="135"/>
      <c r="E149" s="136"/>
      <c r="F149" s="137"/>
    </row>
    <row r="150" spans="1:6" ht="14.15" customHeight="1" x14ac:dyDescent="0.3">
      <c r="A150" s="5"/>
      <c r="B150" s="6"/>
      <c r="C150" s="3"/>
      <c r="D150" s="135"/>
      <c r="E150" s="136"/>
      <c r="F150" s="137"/>
    </row>
    <row r="151" spans="1:6" ht="14.15" customHeight="1" x14ac:dyDescent="0.3">
      <c r="A151" s="5"/>
      <c r="B151" s="6"/>
      <c r="C151" s="3"/>
      <c r="D151" s="135"/>
      <c r="E151" s="136"/>
      <c r="F151" s="137"/>
    </row>
    <row r="152" spans="1:6" ht="14.15" customHeight="1" thickBot="1" x14ac:dyDescent="0.35">
      <c r="A152" s="15"/>
      <c r="B152" s="16"/>
      <c r="C152" s="17"/>
      <c r="D152" s="141"/>
      <c r="E152" s="142"/>
      <c r="F152" s="143"/>
    </row>
    <row r="153" spans="1:6" ht="28.4" customHeight="1" thickBot="1" x14ac:dyDescent="0.35">
      <c r="A153" s="285" t="s">
        <v>1327</v>
      </c>
      <c r="B153" s="286"/>
      <c r="C153" s="286"/>
      <c r="D153" s="286"/>
      <c r="E153" s="287"/>
      <c r="F153" s="57">
        <f>SUM(F107:F152)</f>
        <v>0</v>
      </c>
    </row>
    <row r="154" spans="1:6" ht="14.15" customHeight="1" thickBot="1" x14ac:dyDescent="0.35">
      <c r="A154" s="23"/>
      <c r="C154" s="35"/>
      <c r="E154" s="148"/>
      <c r="F154" s="148"/>
    </row>
    <row r="155" spans="1:6" ht="28.4" customHeight="1" x14ac:dyDescent="0.3">
      <c r="A155" s="234" t="s">
        <v>1328</v>
      </c>
      <c r="B155" s="235"/>
      <c r="C155" s="235"/>
      <c r="D155" s="235"/>
      <c r="E155" s="236" t="s">
        <v>1329</v>
      </c>
      <c r="F155" s="237"/>
    </row>
    <row r="156" spans="1:6" ht="42" customHeight="1" thickBot="1" x14ac:dyDescent="0.35">
      <c r="A156" s="238"/>
      <c r="B156" s="239"/>
      <c r="C156" s="239"/>
      <c r="D156" s="239"/>
      <c r="E156" s="240"/>
      <c r="F156" s="241"/>
    </row>
    <row r="157" spans="1:6" ht="10.4" customHeight="1" x14ac:dyDescent="0.3"/>
    <row r="158" spans="1:6" ht="28.4" customHeight="1" x14ac:dyDescent="0.3"/>
    <row r="159" spans="1:6" ht="28.4" customHeight="1" x14ac:dyDescent="0.3"/>
    <row r="160" spans="1:6" ht="14.15" customHeight="1" x14ac:dyDescent="0.3"/>
    <row r="161" ht="14.15" customHeight="1" x14ac:dyDescent="0.3"/>
    <row r="162" ht="14.15" customHeight="1" x14ac:dyDescent="0.3"/>
    <row r="163" ht="14.15" customHeight="1" x14ac:dyDescent="0.3"/>
    <row r="164" ht="14.15" customHeight="1" x14ac:dyDescent="0.3"/>
    <row r="165" ht="14.15" customHeight="1" x14ac:dyDescent="0.3"/>
    <row r="166" ht="14.15" customHeight="1" x14ac:dyDescent="0.3"/>
    <row r="167" ht="14.15" customHeight="1" x14ac:dyDescent="0.3"/>
    <row r="168" ht="14.15" customHeight="1" x14ac:dyDescent="0.3"/>
    <row r="169" ht="14.15" customHeight="1" x14ac:dyDescent="0.3"/>
    <row r="170" ht="14.15" customHeight="1" x14ac:dyDescent="0.3"/>
    <row r="171" ht="14.15" customHeight="1" x14ac:dyDescent="0.3"/>
    <row r="172" ht="14.15" customHeight="1" x14ac:dyDescent="0.3"/>
    <row r="173" ht="14.15" customHeight="1" x14ac:dyDescent="0.3"/>
    <row r="174" ht="14.15" customHeight="1" x14ac:dyDescent="0.3"/>
    <row r="175" ht="14.15" customHeight="1" x14ac:dyDescent="0.3"/>
    <row r="176" ht="14.15" customHeight="1" x14ac:dyDescent="0.3"/>
    <row r="177" ht="14.15" customHeight="1" x14ac:dyDescent="0.3"/>
    <row r="178" ht="14.15" customHeight="1" x14ac:dyDescent="0.3"/>
    <row r="179" ht="14.15" customHeight="1" x14ac:dyDescent="0.3"/>
    <row r="180" ht="14.15" customHeight="1" x14ac:dyDescent="0.3"/>
    <row r="181" ht="14.15" customHeight="1" x14ac:dyDescent="0.3"/>
    <row r="182" ht="14.15" customHeight="1" x14ac:dyDescent="0.3"/>
    <row r="183" ht="14.15" customHeight="1" x14ac:dyDescent="0.3"/>
    <row r="184" ht="14.15" customHeight="1" x14ac:dyDescent="0.3"/>
    <row r="185" ht="14.15" customHeight="1" x14ac:dyDescent="0.3"/>
    <row r="186" ht="14.15" customHeight="1" x14ac:dyDescent="0.3"/>
    <row r="187" ht="14.15" customHeight="1" x14ac:dyDescent="0.3"/>
    <row r="188" ht="14.15" customHeight="1" x14ac:dyDescent="0.3"/>
    <row r="189" ht="14.15" customHeight="1" x14ac:dyDescent="0.3"/>
    <row r="190" ht="14.15" customHeight="1" x14ac:dyDescent="0.3"/>
    <row r="191" ht="14.15" customHeight="1" x14ac:dyDescent="0.3"/>
    <row r="192" ht="14.15" customHeight="1" x14ac:dyDescent="0.3"/>
    <row r="193" ht="14.15" customHeight="1" x14ac:dyDescent="0.3"/>
    <row r="194" ht="14.15" customHeight="1" x14ac:dyDescent="0.3"/>
    <row r="195" ht="14.15" customHeight="1" x14ac:dyDescent="0.3"/>
    <row r="196" ht="14.15" customHeight="1" x14ac:dyDescent="0.3"/>
    <row r="197" ht="14.15" customHeight="1" x14ac:dyDescent="0.3"/>
    <row r="198" ht="14.15" customHeight="1" x14ac:dyDescent="0.3"/>
    <row r="199" ht="14.15" customHeight="1" x14ac:dyDescent="0.3"/>
    <row r="200" ht="14.15" customHeight="1" x14ac:dyDescent="0.3"/>
    <row r="201" ht="14.15" customHeight="1" x14ac:dyDescent="0.3"/>
    <row r="202" ht="14.15" customHeight="1" x14ac:dyDescent="0.3"/>
    <row r="203" ht="14.15" customHeight="1" x14ac:dyDescent="0.3"/>
    <row r="204" ht="14.15" customHeight="1" x14ac:dyDescent="0.3"/>
    <row r="205" ht="28.4" customHeight="1" x14ac:dyDescent="0.3"/>
    <row r="206" ht="14.15" customHeight="1" x14ac:dyDescent="0.3"/>
    <row r="207" ht="28.4" customHeight="1" x14ac:dyDescent="0.3"/>
    <row r="208" ht="42" customHeight="1" x14ac:dyDescent="0.3"/>
    <row r="209" ht="10.4" customHeight="1" x14ac:dyDescent="0.3"/>
    <row r="210" ht="28.4" customHeight="1" x14ac:dyDescent="0.3"/>
    <row r="211" ht="28.4" customHeight="1" x14ac:dyDescent="0.3"/>
    <row r="212" ht="14.15" customHeight="1" x14ac:dyDescent="0.3"/>
    <row r="213" ht="14.15" customHeight="1" x14ac:dyDescent="0.3"/>
    <row r="214" ht="14.15" customHeight="1" x14ac:dyDescent="0.3"/>
    <row r="215" ht="14.15" customHeight="1" x14ac:dyDescent="0.3"/>
    <row r="216" ht="14.15" customHeight="1" x14ac:dyDescent="0.3"/>
    <row r="217" ht="14.15" customHeight="1" x14ac:dyDescent="0.3"/>
    <row r="218" ht="14.15" customHeight="1" x14ac:dyDescent="0.3"/>
    <row r="219" ht="14.15" customHeight="1" x14ac:dyDescent="0.3"/>
    <row r="220" ht="14.15" customHeight="1" x14ac:dyDescent="0.3"/>
    <row r="221" ht="14.15" customHeight="1" x14ac:dyDescent="0.3"/>
    <row r="222" ht="14.15" customHeight="1" x14ac:dyDescent="0.3"/>
    <row r="223" ht="14.15" customHeight="1" x14ac:dyDescent="0.3"/>
    <row r="224" ht="14.15" customHeight="1" x14ac:dyDescent="0.3"/>
    <row r="225" ht="14.15" customHeight="1" x14ac:dyDescent="0.3"/>
    <row r="226" ht="14.15" customHeight="1" x14ac:dyDescent="0.3"/>
    <row r="227" ht="14.15" customHeight="1" x14ac:dyDescent="0.3"/>
    <row r="228" ht="14.15" customHeight="1" x14ac:dyDescent="0.3"/>
    <row r="229" ht="14.15" customHeight="1" x14ac:dyDescent="0.3"/>
    <row r="230" ht="14.15" customHeight="1" x14ac:dyDescent="0.3"/>
    <row r="231" ht="14.15" customHeight="1" x14ac:dyDescent="0.3"/>
    <row r="232" ht="14.15" customHeight="1" x14ac:dyDescent="0.3"/>
    <row r="233" ht="14.15" customHeight="1" x14ac:dyDescent="0.3"/>
    <row r="234" ht="14.15" customHeight="1" x14ac:dyDescent="0.3"/>
    <row r="235" ht="14.15" customHeight="1" x14ac:dyDescent="0.3"/>
    <row r="236" ht="14.15" customHeight="1" x14ac:dyDescent="0.3"/>
    <row r="237" ht="14.15" customHeight="1" x14ac:dyDescent="0.3"/>
    <row r="238" ht="14.15" customHeight="1" x14ac:dyDescent="0.3"/>
    <row r="239" ht="14.15" customHeight="1" x14ac:dyDescent="0.3"/>
    <row r="240" ht="14.15" customHeight="1" x14ac:dyDescent="0.3"/>
    <row r="241" ht="14.15" customHeight="1" x14ac:dyDescent="0.3"/>
    <row r="242" ht="14.15" customHeight="1" x14ac:dyDescent="0.3"/>
    <row r="243" ht="14.15" customHeight="1" x14ac:dyDescent="0.3"/>
    <row r="244" ht="14.15" customHeight="1" x14ac:dyDescent="0.3"/>
    <row r="245" ht="14.15" customHeight="1" x14ac:dyDescent="0.3"/>
    <row r="246" ht="14.15" customHeight="1" x14ac:dyDescent="0.3"/>
    <row r="247" ht="14.15" customHeight="1" x14ac:dyDescent="0.3"/>
    <row r="248" ht="14.15" customHeight="1" x14ac:dyDescent="0.3"/>
    <row r="249" ht="14.15" customHeight="1" x14ac:dyDescent="0.3"/>
    <row r="250" ht="14.15" customHeight="1" x14ac:dyDescent="0.3"/>
    <row r="251" ht="14.15" customHeight="1" x14ac:dyDescent="0.3"/>
    <row r="252" ht="14.15" customHeight="1" x14ac:dyDescent="0.3"/>
    <row r="253" ht="14.15" customHeight="1" x14ac:dyDescent="0.3"/>
    <row r="254" ht="14.15" customHeight="1" x14ac:dyDescent="0.3"/>
    <row r="255" ht="14.15" customHeight="1" x14ac:dyDescent="0.3"/>
    <row r="256" ht="14.15" customHeight="1" x14ac:dyDescent="0.3"/>
    <row r="257" ht="28.4" customHeight="1" x14ac:dyDescent="0.3"/>
    <row r="258" ht="14.15" customHeight="1" x14ac:dyDescent="0.3"/>
    <row r="259" ht="28.4" customHeight="1" x14ac:dyDescent="0.3"/>
    <row r="260" ht="42" customHeight="1" x14ac:dyDescent="0.3"/>
    <row r="261" ht="10.4" customHeight="1" x14ac:dyDescent="0.3"/>
    <row r="262" ht="28.4" customHeight="1" x14ac:dyDescent="0.3"/>
    <row r="263" ht="28.4" customHeight="1" x14ac:dyDescent="0.3"/>
    <row r="264" ht="14.15" customHeight="1" x14ac:dyDescent="0.3"/>
    <row r="265" ht="14.15" customHeight="1" x14ac:dyDescent="0.3"/>
    <row r="266" ht="14.15" customHeight="1" x14ac:dyDescent="0.3"/>
    <row r="267" ht="14.15" customHeight="1" x14ac:dyDescent="0.3"/>
    <row r="268" ht="14.15" customHeight="1" x14ac:dyDescent="0.3"/>
    <row r="269" ht="14.15" customHeight="1" x14ac:dyDescent="0.3"/>
    <row r="270" ht="14.15" customHeight="1" x14ac:dyDescent="0.3"/>
    <row r="271" ht="14.15" customHeight="1" x14ac:dyDescent="0.3"/>
    <row r="272" ht="14.15" customHeight="1" x14ac:dyDescent="0.3"/>
    <row r="273" ht="14.15" customHeight="1" x14ac:dyDescent="0.3"/>
    <row r="274" ht="14.15" customHeight="1" x14ac:dyDescent="0.3"/>
    <row r="275" ht="14.15" customHeight="1" x14ac:dyDescent="0.3"/>
    <row r="276" ht="14.15" customHeight="1" x14ac:dyDescent="0.3"/>
    <row r="277" ht="14.15" customHeight="1" x14ac:dyDescent="0.3"/>
    <row r="278" ht="14.15" customHeight="1" x14ac:dyDescent="0.3"/>
    <row r="279" ht="14.15" customHeight="1" x14ac:dyDescent="0.3"/>
    <row r="280" ht="14.15" customHeight="1" x14ac:dyDescent="0.3"/>
    <row r="281" ht="14.15" customHeight="1" x14ac:dyDescent="0.3"/>
    <row r="282" ht="14.15" customHeight="1" x14ac:dyDescent="0.3"/>
    <row r="283" ht="14.15" customHeight="1" x14ac:dyDescent="0.3"/>
    <row r="284" ht="14.15" customHeight="1" x14ac:dyDescent="0.3"/>
    <row r="285" ht="14.15" customHeight="1" x14ac:dyDescent="0.3"/>
    <row r="286" ht="14.15" customHeight="1" x14ac:dyDescent="0.3"/>
    <row r="287" ht="14.15" customHeight="1" x14ac:dyDescent="0.3"/>
    <row r="288" ht="14.15" customHeight="1" x14ac:dyDescent="0.3"/>
    <row r="289" ht="14.15" customHeight="1" x14ac:dyDescent="0.3"/>
    <row r="290" ht="14.15" customHeight="1" x14ac:dyDescent="0.3"/>
    <row r="291" ht="14.15" customHeight="1" x14ac:dyDescent="0.3"/>
    <row r="292" ht="14.15" customHeight="1" x14ac:dyDescent="0.3"/>
    <row r="293" ht="14.15" customHeight="1" x14ac:dyDescent="0.3"/>
    <row r="294" ht="14.15" customHeight="1" x14ac:dyDescent="0.3"/>
    <row r="295" ht="14.15" customHeight="1" x14ac:dyDescent="0.3"/>
    <row r="296" ht="14.15" customHeight="1" x14ac:dyDescent="0.3"/>
    <row r="297" ht="14.15" customHeight="1" x14ac:dyDescent="0.3"/>
    <row r="298" ht="14.15" customHeight="1" x14ac:dyDescent="0.3"/>
    <row r="299" ht="14.15" customHeight="1" x14ac:dyDescent="0.3"/>
    <row r="300" ht="14.15" customHeight="1" x14ac:dyDescent="0.3"/>
    <row r="301" ht="14.15" customHeight="1" x14ac:dyDescent="0.3"/>
    <row r="302" ht="14.15" customHeight="1" x14ac:dyDescent="0.3"/>
    <row r="303" ht="14.15" customHeight="1" x14ac:dyDescent="0.3"/>
    <row r="304" ht="14.15" customHeight="1" x14ac:dyDescent="0.3"/>
    <row r="305" ht="14.15" customHeight="1" x14ac:dyDescent="0.3"/>
    <row r="306" ht="14.15" customHeight="1" x14ac:dyDescent="0.3"/>
    <row r="307" ht="14.15" customHeight="1" x14ac:dyDescent="0.3"/>
    <row r="308" ht="14.15" customHeight="1" x14ac:dyDescent="0.3"/>
    <row r="309" ht="28.4" customHeight="1" x14ac:dyDescent="0.3"/>
    <row r="310" ht="14.15" customHeight="1" x14ac:dyDescent="0.3"/>
    <row r="311" ht="28.4" customHeight="1" x14ac:dyDescent="0.3"/>
    <row r="312" ht="42" customHeight="1" x14ac:dyDescent="0.3"/>
    <row r="313" ht="10.4" customHeight="1" x14ac:dyDescent="0.3"/>
    <row r="314" ht="28.4" customHeight="1" x14ac:dyDescent="0.3"/>
    <row r="315" ht="28.4" customHeight="1" x14ac:dyDescent="0.3"/>
    <row r="316" ht="14.15" customHeight="1" x14ac:dyDescent="0.3"/>
    <row r="317" ht="14.15" customHeight="1" x14ac:dyDescent="0.3"/>
    <row r="318" ht="14.15" customHeight="1" x14ac:dyDescent="0.3"/>
    <row r="319" ht="14.15" customHeight="1" x14ac:dyDescent="0.3"/>
    <row r="320" ht="14.15" customHeight="1" x14ac:dyDescent="0.3"/>
    <row r="321" ht="14.15" customHeight="1" x14ac:dyDescent="0.3"/>
    <row r="322" ht="14.15" customHeight="1" x14ac:dyDescent="0.3"/>
    <row r="323" ht="14.15" customHeight="1" x14ac:dyDescent="0.3"/>
    <row r="324" ht="14.15" customHeight="1" x14ac:dyDescent="0.3"/>
    <row r="325" ht="14.15" customHeight="1" x14ac:dyDescent="0.3"/>
    <row r="326" ht="14.15" customHeight="1" x14ac:dyDescent="0.3"/>
    <row r="327" ht="14.15" customHeight="1" x14ac:dyDescent="0.3"/>
    <row r="328" ht="14.15" customHeight="1" x14ac:dyDescent="0.3"/>
    <row r="329" ht="14.15" customHeight="1" x14ac:dyDescent="0.3"/>
    <row r="330" ht="14.15" customHeight="1" x14ac:dyDescent="0.3"/>
    <row r="331" ht="14.15" customHeight="1" x14ac:dyDescent="0.3"/>
    <row r="332" ht="14.15" customHeight="1" x14ac:dyDescent="0.3"/>
    <row r="333" ht="14.15" customHeight="1" x14ac:dyDescent="0.3"/>
    <row r="334" ht="14.15" customHeight="1" x14ac:dyDescent="0.3"/>
    <row r="335" ht="14.15" customHeight="1" x14ac:dyDescent="0.3"/>
    <row r="336" ht="14.15" customHeight="1" x14ac:dyDescent="0.3"/>
    <row r="337" ht="14.15" customHeight="1" x14ac:dyDescent="0.3"/>
    <row r="338" ht="14.15" customHeight="1" x14ac:dyDescent="0.3"/>
    <row r="339" ht="14.15" customHeight="1" x14ac:dyDescent="0.3"/>
    <row r="340" ht="14.15" customHeight="1" x14ac:dyDescent="0.3"/>
    <row r="341" ht="14.15" customHeight="1" x14ac:dyDescent="0.3"/>
    <row r="342" ht="14.15" customHeight="1" x14ac:dyDescent="0.3"/>
    <row r="343" ht="14.15" customHeight="1" x14ac:dyDescent="0.3"/>
    <row r="344" ht="14.15" customHeight="1" x14ac:dyDescent="0.3"/>
    <row r="345" ht="14.15" customHeight="1" x14ac:dyDescent="0.3"/>
    <row r="346" ht="14.15" customHeight="1" x14ac:dyDescent="0.3"/>
    <row r="347" ht="14.15" customHeight="1" x14ac:dyDescent="0.3"/>
    <row r="348" ht="14.15" customHeight="1" x14ac:dyDescent="0.3"/>
    <row r="349" ht="14.15" customHeight="1" x14ac:dyDescent="0.3"/>
    <row r="350" ht="14.15" customHeight="1" x14ac:dyDescent="0.3"/>
    <row r="351" ht="14.15" customHeight="1" x14ac:dyDescent="0.3"/>
    <row r="352" ht="14.15" customHeight="1" x14ac:dyDescent="0.3"/>
    <row r="353" ht="14.15" customHeight="1" x14ac:dyDescent="0.3"/>
    <row r="354" ht="14.15" customHeight="1" x14ac:dyDescent="0.3"/>
    <row r="355" ht="14.15" customHeight="1" x14ac:dyDescent="0.3"/>
    <row r="356" ht="14.15" customHeight="1" x14ac:dyDescent="0.3"/>
    <row r="357" ht="14.15" customHeight="1" x14ac:dyDescent="0.3"/>
    <row r="358" ht="14.15" customHeight="1" x14ac:dyDescent="0.3"/>
    <row r="359" ht="14.15" customHeight="1" x14ac:dyDescent="0.3"/>
    <row r="360" ht="14.15" customHeight="1" x14ac:dyDescent="0.3"/>
    <row r="361" ht="28.4" customHeight="1" x14ac:dyDescent="0.3"/>
    <row r="362" ht="14.15" customHeight="1" x14ac:dyDescent="0.3"/>
    <row r="363" ht="28.4" customHeight="1" x14ac:dyDescent="0.3"/>
    <row r="364" ht="42" customHeight="1" x14ac:dyDescent="0.3"/>
    <row r="365" ht="10.4" customHeight="1" x14ac:dyDescent="0.3"/>
    <row r="366" ht="28.4" customHeight="1" x14ac:dyDescent="0.3"/>
    <row r="367" ht="28.4" customHeight="1" x14ac:dyDescent="0.3"/>
    <row r="368" ht="14.15" customHeight="1" x14ac:dyDescent="0.3"/>
    <row r="369" ht="14.15" customHeight="1" x14ac:dyDescent="0.3"/>
    <row r="370" ht="14.15" customHeight="1" x14ac:dyDescent="0.3"/>
    <row r="371" ht="14.15" customHeight="1" x14ac:dyDescent="0.3"/>
    <row r="372" ht="14.15" customHeight="1" x14ac:dyDescent="0.3"/>
    <row r="373" ht="14.15" customHeight="1" x14ac:dyDescent="0.3"/>
    <row r="374" ht="14.15" customHeight="1" x14ac:dyDescent="0.3"/>
    <row r="375" ht="14.15" customHeight="1" x14ac:dyDescent="0.3"/>
    <row r="376" ht="14.15" customHeight="1" x14ac:dyDescent="0.3"/>
    <row r="377" ht="14.15" customHeight="1" x14ac:dyDescent="0.3"/>
    <row r="378" ht="14.15" customHeight="1" x14ac:dyDescent="0.3"/>
    <row r="379" ht="14.15" customHeight="1" x14ac:dyDescent="0.3"/>
    <row r="380" ht="14.15" customHeight="1" x14ac:dyDescent="0.3"/>
    <row r="381" ht="14.15" customHeight="1" x14ac:dyDescent="0.3"/>
    <row r="382" ht="14.15" customHeight="1" x14ac:dyDescent="0.3"/>
    <row r="383" ht="14.15" customHeight="1" x14ac:dyDescent="0.3"/>
    <row r="384" ht="14.15" customHeight="1" x14ac:dyDescent="0.3"/>
    <row r="385" ht="14.15" customHeight="1" x14ac:dyDescent="0.3"/>
    <row r="386" ht="14.15" customHeight="1" x14ac:dyDescent="0.3"/>
    <row r="387" ht="14.15" customHeight="1" x14ac:dyDescent="0.3"/>
    <row r="388" ht="14.15" customHeight="1" x14ac:dyDescent="0.3"/>
    <row r="389" ht="14.15" customHeight="1" x14ac:dyDescent="0.3"/>
    <row r="390" ht="14.15" customHeight="1" x14ac:dyDescent="0.3"/>
    <row r="391" ht="14.15" customHeight="1" x14ac:dyDescent="0.3"/>
    <row r="392" ht="14.15" customHeight="1" x14ac:dyDescent="0.3"/>
    <row r="393" ht="14.15" customHeight="1" x14ac:dyDescent="0.3"/>
    <row r="394" ht="14.15" customHeight="1" x14ac:dyDescent="0.3"/>
    <row r="395" ht="14.15" customHeight="1" x14ac:dyDescent="0.3"/>
    <row r="396" ht="14.15" customHeight="1" x14ac:dyDescent="0.3"/>
    <row r="397" ht="14.15" customHeight="1" x14ac:dyDescent="0.3"/>
    <row r="398" ht="14.15" customHeight="1" x14ac:dyDescent="0.3"/>
    <row r="399" ht="14.15" customHeight="1" x14ac:dyDescent="0.3"/>
    <row r="400" ht="14.15" customHeight="1" x14ac:dyDescent="0.3"/>
    <row r="401" ht="14.15" customHeight="1" x14ac:dyDescent="0.3"/>
    <row r="402" ht="14.15" customHeight="1" x14ac:dyDescent="0.3"/>
    <row r="403" ht="14.15" customHeight="1" x14ac:dyDescent="0.3"/>
    <row r="404" ht="14.15" customHeight="1" x14ac:dyDescent="0.3"/>
    <row r="405" ht="14.15" customHeight="1" x14ac:dyDescent="0.3"/>
    <row r="406" ht="14.15" customHeight="1" x14ac:dyDescent="0.3"/>
    <row r="407" ht="14.15" customHeight="1" x14ac:dyDescent="0.3"/>
    <row r="408" ht="14.15" customHeight="1" x14ac:dyDescent="0.3"/>
    <row r="409" ht="14.15" customHeight="1" x14ac:dyDescent="0.3"/>
    <row r="410" ht="14.15" customHeight="1" x14ac:dyDescent="0.3"/>
    <row r="411" ht="14.15" customHeight="1" x14ac:dyDescent="0.3"/>
    <row r="412" ht="14.15" customHeight="1" x14ac:dyDescent="0.3"/>
    <row r="413" ht="28.4" customHeight="1" x14ac:dyDescent="0.3"/>
    <row r="414" ht="14.15" customHeight="1" x14ac:dyDescent="0.3"/>
    <row r="415" ht="28.4" customHeight="1" x14ac:dyDescent="0.3"/>
    <row r="416" ht="42" customHeight="1" x14ac:dyDescent="0.3"/>
    <row r="417" ht="10.4" customHeight="1" x14ac:dyDescent="0.3"/>
    <row r="418" ht="28.4" customHeight="1" x14ac:dyDescent="0.3"/>
    <row r="419" ht="28.4" customHeight="1" x14ac:dyDescent="0.3"/>
    <row r="420" ht="14.15" customHeight="1" x14ac:dyDescent="0.3"/>
    <row r="421" ht="14.15" customHeight="1" x14ac:dyDescent="0.3"/>
    <row r="422" ht="14.15" customHeight="1" x14ac:dyDescent="0.3"/>
    <row r="423" ht="14.15" customHeight="1" x14ac:dyDescent="0.3"/>
    <row r="424" ht="14.15" customHeight="1" x14ac:dyDescent="0.3"/>
    <row r="425" ht="14.15" customHeight="1" x14ac:dyDescent="0.3"/>
    <row r="426" ht="14.15" customHeight="1" x14ac:dyDescent="0.3"/>
    <row r="427" ht="14.15" customHeight="1" x14ac:dyDescent="0.3"/>
    <row r="428" ht="14.15" customHeight="1" x14ac:dyDescent="0.3"/>
    <row r="429" ht="14.15" customHeight="1" x14ac:dyDescent="0.3"/>
    <row r="430" ht="14.15" customHeight="1" x14ac:dyDescent="0.3"/>
    <row r="431" ht="14.15" customHeight="1" x14ac:dyDescent="0.3"/>
    <row r="432" ht="14.15" customHeight="1" x14ac:dyDescent="0.3"/>
    <row r="433" ht="14.15" customHeight="1" x14ac:dyDescent="0.3"/>
    <row r="434" ht="14.15" customHeight="1" x14ac:dyDescent="0.3"/>
    <row r="435" ht="14.15" customHeight="1" x14ac:dyDescent="0.3"/>
    <row r="436" ht="14.15" customHeight="1" x14ac:dyDescent="0.3"/>
    <row r="437" ht="14.15" customHeight="1" x14ac:dyDescent="0.3"/>
    <row r="438" ht="14.15" customHeight="1" x14ac:dyDescent="0.3"/>
    <row r="439" ht="14.15" customHeight="1" x14ac:dyDescent="0.3"/>
    <row r="440" ht="14.15" customHeight="1" x14ac:dyDescent="0.3"/>
    <row r="441" ht="14.15" customHeight="1" x14ac:dyDescent="0.3"/>
    <row r="442" ht="14.15" customHeight="1" x14ac:dyDescent="0.3"/>
    <row r="443" ht="14.15" customHeight="1" x14ac:dyDescent="0.3"/>
    <row r="444" ht="14.15" customHeight="1" x14ac:dyDescent="0.3"/>
    <row r="445" ht="14.15" customHeight="1" x14ac:dyDescent="0.3"/>
    <row r="446" ht="14.15" customHeight="1" x14ac:dyDescent="0.3"/>
    <row r="447" ht="14.15" customHeight="1" x14ac:dyDescent="0.3"/>
    <row r="448" ht="14.15" customHeight="1" x14ac:dyDescent="0.3"/>
    <row r="449" ht="14.15" customHeight="1" x14ac:dyDescent="0.3"/>
    <row r="450" ht="14.15" customHeight="1" x14ac:dyDescent="0.3"/>
    <row r="451" ht="14.15" customHeight="1" x14ac:dyDescent="0.3"/>
    <row r="452" ht="14.15" customHeight="1" x14ac:dyDescent="0.3"/>
    <row r="453" ht="14.15" customHeight="1" x14ac:dyDescent="0.3"/>
    <row r="454" ht="14.15" customHeight="1" x14ac:dyDescent="0.3"/>
    <row r="455" ht="14.15" customHeight="1" x14ac:dyDescent="0.3"/>
    <row r="456" ht="14.15" customHeight="1" x14ac:dyDescent="0.3"/>
    <row r="457" ht="14.15" customHeight="1" x14ac:dyDescent="0.3"/>
    <row r="458" ht="14.15" customHeight="1" x14ac:dyDescent="0.3"/>
    <row r="459" ht="14.15" customHeight="1" x14ac:dyDescent="0.3"/>
    <row r="460" ht="14.15" customHeight="1" x14ac:dyDescent="0.3"/>
    <row r="461" ht="14.15" customHeight="1" x14ac:dyDescent="0.3"/>
    <row r="462" ht="14.15" customHeight="1" x14ac:dyDescent="0.3"/>
    <row r="463" ht="14.15" customHeight="1" x14ac:dyDescent="0.3"/>
    <row r="464" ht="14.15" customHeight="1" x14ac:dyDescent="0.3"/>
    <row r="465" ht="28.4" customHeight="1" x14ac:dyDescent="0.3"/>
    <row r="466" ht="14.15" customHeight="1" x14ac:dyDescent="0.3"/>
    <row r="467" ht="28.4" customHeight="1" x14ac:dyDescent="0.3"/>
    <row r="468" ht="42" customHeight="1" x14ac:dyDescent="0.3"/>
    <row r="469" ht="10.4" customHeight="1" x14ac:dyDescent="0.3"/>
  </sheetData>
  <mergeCells count="17">
    <mergeCell ref="A49:E49"/>
    <mergeCell ref="A51:D51"/>
    <mergeCell ref="E51:F51"/>
    <mergeCell ref="A52:D52"/>
    <mergeCell ref="E52:F52"/>
    <mergeCell ref="A104:D104"/>
    <mergeCell ref="E104:F104"/>
    <mergeCell ref="A55:E55"/>
    <mergeCell ref="A101:E101"/>
    <mergeCell ref="A103:D103"/>
    <mergeCell ref="E103:F103"/>
    <mergeCell ref="A107:E107"/>
    <mergeCell ref="A153:E153"/>
    <mergeCell ref="A155:D155"/>
    <mergeCell ref="E155:F155"/>
    <mergeCell ref="A156:D156"/>
    <mergeCell ref="E156:F156"/>
  </mergeCells>
  <phoneticPr fontId="1" type="noConversion"/>
  <conditionalFormatting sqref="D10 D12 D14 D20 D22 D24 D26 D31 D33 D35 D37 D39 D42 D61 D63 D65 D71 D73 D75 D80 D82 D87 D89 D94 D96 D111 D113 D117 D120 D124 D128">
    <cfRule type="cellIs" dxfId="141" priority="1" operator="greaterThan">
      <formula>0</formula>
    </cfRule>
  </conditionalFormatting>
  <conditionalFormatting sqref="E10 E12 E14 E20 E22 E24 E26 E31 E33 E35 E37 E39 E42 E61 E63 E65 E71 E73 E75 E80 E82 E87 E89 E94 E96 E111 E113 E117 E120 E124 E128">
    <cfRule type="cellIs" dxfId="140" priority="2" operator="greaterThan">
      <formula>0</formula>
    </cfRule>
  </conditionalFormatting>
  <conditionalFormatting sqref="F10 F12 F14 F20 F22 F24 F26 F31 F33 F35 F37 F39 F42 F61 F63 F65 F71 F73 F75 F80 F82 F87 F89 F94 F96 F111 F113 F117 F120 F124 F128">
    <cfRule type="cellIs" dxfId="139" priority="3" stopIfTrue="1" operator="equal">
      <formula>"ro"</formula>
    </cfRule>
    <cfRule type="cellIs" dxfId="138" priority="4" stopIfTrue="1" operator="equal">
      <formula>" "</formula>
    </cfRule>
  </conditionalFormatting>
  <printOptions horizontalCentered="1"/>
  <pageMargins left="0.78740157480314965" right="0.59055118110236227" top="0.98425196850393704" bottom="0.39370078740157483" header="0.39370078740157483" footer="0.19685039370078741"/>
  <pageSetup paperSize="9" scale="92" orientation="portrait" blackAndWhite="1" useFirstPageNumber="1" r:id="rId1"/>
  <headerFooter alignWithMargins="0">
    <oddHeader>&amp;L&amp;"-,Italic"&amp;8RTD01-2016/2017-TIDC32&amp;"-,Regular"
Part C2.2: Pricing Schedule&amp;R
&amp;"-,Regular"&amp;8Section 203: Page &amp;P of &amp;N</oddHeader>
  </headerFooter>
  <rowBreaks count="2" manualBreakCount="2">
    <brk id="52" max="5" man="1"/>
    <brk id="104" max="5" man="1"/>
  </rowBreaks>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indexed="44"/>
  </sheetPr>
  <dimension ref="A1:G469"/>
  <sheetViews>
    <sheetView showZeros="0" view="pageBreakPreview" zoomScaleNormal="100" zoomScaleSheetLayoutView="100" workbookViewId="0">
      <selection activeCell="F13" sqref="F13"/>
    </sheetView>
  </sheetViews>
  <sheetFormatPr defaultColWidth="9.1796875" defaultRowHeight="12" customHeight="1" x14ac:dyDescent="0.3"/>
  <cols>
    <col min="1" max="1" width="12.54296875" style="2" customWidth="1"/>
    <col min="2" max="2" width="28.54296875" style="2" customWidth="1"/>
    <col min="3" max="3" width="10.54296875" style="2" customWidth="1"/>
    <col min="4" max="4" width="12.54296875" style="24" customWidth="1"/>
    <col min="5" max="5" width="13.54296875" style="2" customWidth="1"/>
    <col min="6" max="6" width="15.54296875" style="2" customWidth="1"/>
    <col min="7" max="16384" width="9.1796875" style="2"/>
  </cols>
  <sheetData>
    <row r="1" spans="1:6" ht="28.4" customHeight="1" thickBot="1" x14ac:dyDescent="0.35">
      <c r="A1" s="60" t="s">
        <v>1321</v>
      </c>
      <c r="B1" s="61" t="s">
        <v>1322</v>
      </c>
      <c r="C1" s="61" t="s">
        <v>1323</v>
      </c>
      <c r="D1" s="62" t="s">
        <v>1324</v>
      </c>
      <c r="E1" s="63" t="s">
        <v>1325</v>
      </c>
      <c r="F1" s="64" t="s">
        <v>1326</v>
      </c>
    </row>
    <row r="2" spans="1:6" ht="14.15" customHeight="1" x14ac:dyDescent="0.3">
      <c r="A2" s="8"/>
      <c r="B2" s="9"/>
      <c r="C2" s="10"/>
      <c r="D2" s="87"/>
      <c r="E2" s="11"/>
      <c r="F2" s="12"/>
    </row>
    <row r="3" spans="1:6" ht="14.15" customHeight="1" x14ac:dyDescent="0.3">
      <c r="A3" s="13" t="s">
        <v>1354</v>
      </c>
      <c r="B3" s="14" t="s">
        <v>213</v>
      </c>
      <c r="C3" s="3"/>
      <c r="D3" s="86"/>
      <c r="E3" s="4"/>
      <c r="F3" s="1"/>
    </row>
    <row r="4" spans="1:6" ht="14.15" customHeight="1" x14ac:dyDescent="0.3">
      <c r="A4" s="5"/>
      <c r="B4" s="14" t="s">
        <v>212</v>
      </c>
      <c r="C4" s="3"/>
      <c r="D4" s="86"/>
      <c r="E4" s="4"/>
      <c r="F4" s="1"/>
    </row>
    <row r="5" spans="1:6" ht="14.15" customHeight="1" x14ac:dyDescent="0.3">
      <c r="A5" s="5"/>
      <c r="C5" s="3"/>
      <c r="D5" s="86"/>
      <c r="E5" s="4"/>
      <c r="F5" s="1"/>
    </row>
    <row r="6" spans="1:6" ht="14.15" customHeight="1" x14ac:dyDescent="0.3">
      <c r="A6" s="13" t="s">
        <v>210</v>
      </c>
      <c r="B6" s="14" t="s">
        <v>211</v>
      </c>
      <c r="C6" s="3"/>
      <c r="D6" s="86"/>
      <c r="E6" s="4"/>
      <c r="F6" s="1"/>
    </row>
    <row r="7" spans="1:6" ht="14.15" customHeight="1" x14ac:dyDescent="0.3">
      <c r="A7" s="5"/>
      <c r="B7" s="37" t="s">
        <v>214</v>
      </c>
      <c r="C7" s="3"/>
      <c r="D7" s="86"/>
      <c r="E7" s="4"/>
      <c r="F7" s="1"/>
    </row>
    <row r="8" spans="1:6" ht="14.15" customHeight="1" x14ac:dyDescent="0.3">
      <c r="A8" s="5"/>
      <c r="B8" s="6"/>
      <c r="C8" s="3"/>
      <c r="D8" s="86"/>
      <c r="E8" s="4"/>
      <c r="F8" s="1"/>
    </row>
    <row r="9" spans="1:6" ht="14.15" customHeight="1" x14ac:dyDescent="0.3">
      <c r="A9" s="13" t="s">
        <v>215</v>
      </c>
      <c r="B9" s="14" t="s">
        <v>216</v>
      </c>
      <c r="C9" s="3"/>
      <c r="D9" s="86"/>
      <c r="E9" s="4"/>
      <c r="F9" s="1"/>
    </row>
    <row r="10" spans="1:6" ht="14.15" customHeight="1" x14ac:dyDescent="0.3">
      <c r="A10" s="5"/>
      <c r="B10" s="6"/>
      <c r="C10" s="3"/>
      <c r="D10" s="86"/>
      <c r="E10" s="4"/>
      <c r="F10" s="1"/>
    </row>
    <row r="11" spans="1:6" ht="14.15" customHeight="1" x14ac:dyDescent="0.3">
      <c r="A11" s="5" t="s">
        <v>222</v>
      </c>
      <c r="B11" s="6" t="s">
        <v>366</v>
      </c>
      <c r="C11" s="3" t="s">
        <v>1334</v>
      </c>
      <c r="D11" s="91">
        <v>250</v>
      </c>
      <c r="E11" s="90"/>
      <c r="F11" s="89" t="str">
        <f>IF(TRIM(D11)="rate only","ro",IF(OR(ISBLANK(D11),ISBLANK(E11))," ",D11*E11))</f>
        <v xml:space="preserve"> </v>
      </c>
    </row>
    <row r="12" spans="1:6" ht="14.15" customHeight="1" x14ac:dyDescent="0.3">
      <c r="A12" s="5"/>
      <c r="B12" s="6"/>
      <c r="C12" s="3"/>
      <c r="D12" s="86"/>
      <c r="E12" s="4"/>
      <c r="F12" s="1"/>
    </row>
    <row r="13" spans="1:6" ht="14.15" customHeight="1" x14ac:dyDescent="0.3">
      <c r="A13" s="5" t="s">
        <v>223</v>
      </c>
      <c r="B13" s="6" t="s">
        <v>217</v>
      </c>
      <c r="C13" s="3"/>
      <c r="D13" s="86"/>
      <c r="E13" s="4"/>
      <c r="F13" s="1"/>
    </row>
    <row r="14" spans="1:6" ht="14.15" hidden="1" customHeight="1" x14ac:dyDescent="0.3">
      <c r="A14" s="5"/>
      <c r="B14" s="6"/>
      <c r="C14" s="3"/>
      <c r="D14" s="86"/>
      <c r="E14" s="4"/>
      <c r="F14" s="1"/>
    </row>
    <row r="15" spans="1:6" ht="14.15" hidden="1" customHeight="1" x14ac:dyDescent="0.3">
      <c r="A15" s="5" t="s">
        <v>224</v>
      </c>
      <c r="B15" s="6" t="s">
        <v>218</v>
      </c>
      <c r="C15" s="3" t="s">
        <v>1334</v>
      </c>
      <c r="D15" s="91">
        <v>0</v>
      </c>
      <c r="E15" s="90"/>
      <c r="F15" s="89" t="str">
        <f>IF(TRIM(D15)="rate only","ro",IF(ISBLANK(E15)," ",D15*E15))</f>
        <v xml:space="preserve"> </v>
      </c>
    </row>
    <row r="16" spans="1:6" ht="14.15" customHeight="1" x14ac:dyDescent="0.3">
      <c r="A16" s="5"/>
      <c r="B16" s="6"/>
      <c r="C16" s="3"/>
      <c r="D16" s="86"/>
      <c r="E16" s="4"/>
      <c r="F16" s="1"/>
    </row>
    <row r="17" spans="1:7" ht="14.15" customHeight="1" x14ac:dyDescent="0.3">
      <c r="A17" s="5" t="s">
        <v>225</v>
      </c>
      <c r="B17" s="6" t="s">
        <v>219</v>
      </c>
      <c r="C17" s="3" t="s">
        <v>1334</v>
      </c>
      <c r="D17" s="91">
        <v>300</v>
      </c>
      <c r="E17" s="90"/>
      <c r="F17" s="89" t="str">
        <f>IF(TRIM(D17)="rate only","ro",IF(ISBLANK(E17)," ",D17*E17))</f>
        <v xml:space="preserve"> </v>
      </c>
    </row>
    <row r="18" spans="1:7" ht="14.15" hidden="1" customHeight="1" x14ac:dyDescent="0.3">
      <c r="A18" s="5"/>
      <c r="B18" s="6"/>
      <c r="C18" s="3"/>
      <c r="D18" s="86"/>
      <c r="E18" s="4"/>
      <c r="F18" s="1"/>
    </row>
    <row r="19" spans="1:7" ht="14.15" hidden="1" customHeight="1" x14ac:dyDescent="0.3">
      <c r="A19" s="5" t="s">
        <v>226</v>
      </c>
      <c r="B19" s="6" t="s">
        <v>220</v>
      </c>
      <c r="C19" s="3" t="s">
        <v>1334</v>
      </c>
      <c r="D19" s="91">
        <v>0</v>
      </c>
      <c r="E19" s="90"/>
      <c r="F19" s="89" t="str">
        <f>IF(TRIM(D19)="rate only","ro",IF(ISBLANK(E19)," ",D19*E19))</f>
        <v xml:space="preserve"> </v>
      </c>
    </row>
    <row r="20" spans="1:7" ht="14.15" hidden="1" customHeight="1" x14ac:dyDescent="0.3">
      <c r="A20" s="5"/>
      <c r="B20" s="6"/>
      <c r="C20" s="3"/>
      <c r="D20" s="86"/>
      <c r="E20" s="4"/>
      <c r="F20" s="1"/>
    </row>
    <row r="21" spans="1:7" ht="14.15" hidden="1" customHeight="1" x14ac:dyDescent="0.3">
      <c r="A21" s="5" t="s">
        <v>227</v>
      </c>
      <c r="B21" s="6" t="s">
        <v>221</v>
      </c>
      <c r="C21" s="3" t="s">
        <v>1334</v>
      </c>
      <c r="D21" s="91">
        <v>0</v>
      </c>
      <c r="E21" s="90"/>
      <c r="F21" s="89" t="str">
        <f>IF(TRIM(D21)="rate only","ro",IF(ISBLANK(E21)," ",D21*E21))</f>
        <v xml:space="preserve"> </v>
      </c>
    </row>
    <row r="22" spans="1:7" ht="14.15" customHeight="1" x14ac:dyDescent="0.3">
      <c r="A22" s="5"/>
      <c r="B22" s="6"/>
      <c r="C22" s="3"/>
      <c r="D22" s="86"/>
      <c r="E22" s="4"/>
      <c r="F22" s="1"/>
    </row>
    <row r="23" spans="1:7" ht="14.15" customHeight="1" x14ac:dyDescent="0.3">
      <c r="A23" s="5"/>
      <c r="B23" s="6"/>
      <c r="C23" s="3"/>
      <c r="D23" s="86"/>
      <c r="E23" s="4"/>
      <c r="F23" s="1"/>
    </row>
    <row r="24" spans="1:7" ht="14.15" customHeight="1" x14ac:dyDescent="0.3">
      <c r="A24" s="13" t="s">
        <v>1598</v>
      </c>
      <c r="B24" s="14" t="s">
        <v>1599</v>
      </c>
      <c r="C24" s="3" t="s">
        <v>1543</v>
      </c>
      <c r="D24" s="91">
        <v>1</v>
      </c>
      <c r="E24" s="90">
        <v>100000</v>
      </c>
      <c r="F24" s="89"/>
    </row>
    <row r="25" spans="1:7" ht="14.15" customHeight="1" x14ac:dyDescent="0.3">
      <c r="A25" s="5"/>
      <c r="B25" s="6"/>
      <c r="C25" s="3"/>
      <c r="D25" s="86"/>
      <c r="E25" s="4"/>
      <c r="F25" s="1"/>
      <c r="G25" s="2">
        <f>D15/0.5/20</f>
        <v>0</v>
      </c>
    </row>
    <row r="26" spans="1:7" ht="14.15" customHeight="1" x14ac:dyDescent="0.3">
      <c r="A26" s="13" t="s">
        <v>1600</v>
      </c>
      <c r="B26" s="14" t="s">
        <v>1601</v>
      </c>
      <c r="C26" s="3" t="s">
        <v>1334</v>
      </c>
      <c r="D26" s="91">
        <v>3125</v>
      </c>
      <c r="E26" s="90"/>
      <c r="F26" s="89" t="str">
        <f>IF(TRIM(D26)="rate only","ro",IF(ISBLANK(E26)," ",D26*E26))</f>
        <v xml:space="preserve"> </v>
      </c>
    </row>
    <row r="27" spans="1:7" ht="14.15" customHeight="1" x14ac:dyDescent="0.3">
      <c r="A27" s="5"/>
      <c r="B27" s="6"/>
      <c r="C27" s="3"/>
      <c r="D27" s="86"/>
      <c r="E27" s="4"/>
      <c r="F27" s="1"/>
    </row>
    <row r="28" spans="1:7" ht="14.15" customHeight="1" x14ac:dyDescent="0.3">
      <c r="A28" s="13" t="s">
        <v>228</v>
      </c>
      <c r="B28" s="14" t="s">
        <v>229</v>
      </c>
      <c r="C28" s="3"/>
      <c r="D28" s="86"/>
      <c r="E28" s="4"/>
      <c r="F28" s="1"/>
    </row>
    <row r="29" spans="1:7" ht="14.15" hidden="1" customHeight="1" x14ac:dyDescent="0.3">
      <c r="A29" s="5"/>
      <c r="B29" s="6"/>
      <c r="C29" s="3"/>
      <c r="D29" s="86"/>
      <c r="E29" s="4"/>
      <c r="F29" s="1"/>
    </row>
    <row r="30" spans="1:7" ht="14.15" hidden="1" customHeight="1" x14ac:dyDescent="0.3">
      <c r="A30" s="5" t="s">
        <v>230</v>
      </c>
      <c r="B30" s="6" t="s">
        <v>1594</v>
      </c>
      <c r="C30" s="3" t="s">
        <v>1369</v>
      </c>
      <c r="D30" s="91">
        <v>0</v>
      </c>
      <c r="E30" s="90"/>
      <c r="F30" s="89" t="str">
        <f>IF(TRIM(D30)="rate only","ro",IF(ISBLANK(E30)," ",D30*E30))</f>
        <v xml:space="preserve"> </v>
      </c>
    </row>
    <row r="31" spans="1:7" ht="14.15" hidden="1" customHeight="1" x14ac:dyDescent="0.3">
      <c r="A31" s="5"/>
      <c r="B31" s="6" t="s">
        <v>1593</v>
      </c>
      <c r="C31" s="3"/>
      <c r="D31" s="86"/>
      <c r="E31" s="4"/>
      <c r="F31" s="1"/>
    </row>
    <row r="32" spans="1:7" ht="14.15" customHeight="1" x14ac:dyDescent="0.3">
      <c r="A32" s="5"/>
      <c r="B32" s="6"/>
      <c r="C32" s="3"/>
      <c r="D32" s="86"/>
      <c r="E32" s="4"/>
      <c r="F32" s="1"/>
    </row>
    <row r="33" spans="1:6" ht="14.15" customHeight="1" x14ac:dyDescent="0.3">
      <c r="A33" s="5" t="s">
        <v>231</v>
      </c>
      <c r="B33" s="6" t="s">
        <v>1595</v>
      </c>
      <c r="C33" s="3" t="s">
        <v>1369</v>
      </c>
      <c r="D33" s="91">
        <f>'Earthworks-Layerworks'!B27*(0.5+0.5+0.5+0.5)+'Earthworks-Layerworks'!B27*(6+0.45+0.45)</f>
        <v>35341.9</v>
      </c>
      <c r="E33" s="90"/>
      <c r="F33" s="89" t="str">
        <f>IF(TRIM(D33)="rate only","ro",IF(ISBLANK(E33)," ",D33*E33))</f>
        <v xml:space="preserve"> </v>
      </c>
    </row>
    <row r="34" spans="1:6" ht="14.15" customHeight="1" x14ac:dyDescent="0.3">
      <c r="A34" s="5"/>
      <c r="B34" s="6" t="s">
        <v>1593</v>
      </c>
      <c r="C34" s="3"/>
      <c r="D34" s="86"/>
      <c r="E34" s="4"/>
      <c r="F34" s="1"/>
    </row>
    <row r="35" spans="1:6" ht="14.15" hidden="1" customHeight="1" x14ac:dyDescent="0.3">
      <c r="A35" s="5"/>
      <c r="B35" s="6"/>
      <c r="C35" s="3"/>
      <c r="D35" s="86"/>
      <c r="E35" s="4"/>
      <c r="F35" s="1"/>
    </row>
    <row r="36" spans="1:6" ht="14.15" hidden="1" customHeight="1" x14ac:dyDescent="0.3">
      <c r="A36" s="5" t="s">
        <v>232</v>
      </c>
      <c r="B36" s="6" t="s">
        <v>1596</v>
      </c>
      <c r="C36" s="3" t="s">
        <v>1369</v>
      </c>
      <c r="D36" s="91">
        <v>0</v>
      </c>
      <c r="E36" s="90"/>
      <c r="F36" s="89" t="str">
        <f>IF(TRIM(D36)="rate only","ro",IF(ISBLANK(E36)," ",D36*E36))</f>
        <v xml:space="preserve"> </v>
      </c>
    </row>
    <row r="37" spans="1:6" ht="14.15" hidden="1" customHeight="1" x14ac:dyDescent="0.3">
      <c r="A37" s="5"/>
      <c r="B37" s="6" t="s">
        <v>1593</v>
      </c>
      <c r="C37" s="3"/>
      <c r="D37" s="86"/>
      <c r="E37" s="4"/>
      <c r="F37" s="1"/>
    </row>
    <row r="38" spans="1:6" ht="14.15" hidden="1" customHeight="1" x14ac:dyDescent="0.3">
      <c r="A38" s="5"/>
      <c r="B38" s="6"/>
      <c r="C38" s="3"/>
      <c r="D38" s="86"/>
      <c r="E38" s="4"/>
      <c r="F38" s="1"/>
    </row>
    <row r="39" spans="1:6" ht="14.15" hidden="1" customHeight="1" x14ac:dyDescent="0.3">
      <c r="A39" s="5" t="s">
        <v>233</v>
      </c>
      <c r="B39" s="6" t="s">
        <v>1597</v>
      </c>
      <c r="C39" s="3" t="s">
        <v>1369</v>
      </c>
      <c r="D39" s="91">
        <v>0</v>
      </c>
      <c r="E39" s="90"/>
      <c r="F39" s="89" t="str">
        <f>IF(TRIM(D39)="rate only","ro",IF(ISBLANK(E39)," ",D39*E39))</f>
        <v xml:space="preserve"> </v>
      </c>
    </row>
    <row r="40" spans="1:6" ht="14.15" hidden="1" customHeight="1" x14ac:dyDescent="0.3">
      <c r="A40" s="5"/>
      <c r="B40" s="6" t="s">
        <v>1593</v>
      </c>
      <c r="C40" s="3"/>
      <c r="D40" s="86"/>
      <c r="E40" s="4"/>
      <c r="F40" s="1"/>
    </row>
    <row r="41" spans="1:6" ht="14.15" hidden="1" customHeight="1" x14ac:dyDescent="0.3">
      <c r="A41" s="5"/>
      <c r="B41" s="6"/>
      <c r="C41" s="3"/>
      <c r="D41" s="86"/>
      <c r="E41" s="4"/>
      <c r="F41" s="1"/>
    </row>
    <row r="42" spans="1:6" ht="14.15" customHeight="1" x14ac:dyDescent="0.3">
      <c r="A42" s="5"/>
      <c r="B42" s="6"/>
      <c r="C42" s="3"/>
      <c r="D42" s="86"/>
      <c r="E42" s="4"/>
      <c r="F42" s="1"/>
    </row>
    <row r="43" spans="1:6" ht="14.15" customHeight="1" x14ac:dyDescent="0.3">
      <c r="A43" s="13" t="s">
        <v>234</v>
      </c>
      <c r="B43" s="14" t="s">
        <v>235</v>
      </c>
      <c r="C43" s="3"/>
      <c r="D43" s="86"/>
      <c r="E43" s="4"/>
      <c r="F43" s="1"/>
    </row>
    <row r="44" spans="1:6" ht="14.15" hidden="1" customHeight="1" x14ac:dyDescent="0.3">
      <c r="A44" s="5"/>
      <c r="B44" s="6"/>
      <c r="C44" s="3"/>
      <c r="D44" s="86"/>
      <c r="E44" s="4"/>
      <c r="F44" s="1"/>
    </row>
    <row r="45" spans="1:6" ht="14.15" hidden="1" customHeight="1" x14ac:dyDescent="0.3">
      <c r="A45" s="5" t="s">
        <v>237</v>
      </c>
      <c r="B45" s="6" t="s">
        <v>2195</v>
      </c>
      <c r="C45" s="3"/>
      <c r="D45" s="86"/>
      <c r="E45" s="4"/>
      <c r="F45" s="1"/>
    </row>
    <row r="46" spans="1:6" ht="14.15" customHeight="1" x14ac:dyDescent="0.3">
      <c r="A46" s="5"/>
      <c r="B46" s="6"/>
      <c r="C46" s="3"/>
      <c r="D46" s="86"/>
      <c r="E46" s="4"/>
      <c r="F46" s="1"/>
    </row>
    <row r="47" spans="1:6" ht="14.15" customHeight="1" x14ac:dyDescent="0.3">
      <c r="A47" s="5" t="s">
        <v>238</v>
      </c>
      <c r="B47" s="6" t="s">
        <v>2196</v>
      </c>
      <c r="C47" s="3" t="s">
        <v>1394</v>
      </c>
      <c r="D47" s="91">
        <f>'Earthworks-Layerworks'!B27</f>
        <v>3971</v>
      </c>
      <c r="E47" s="90"/>
      <c r="F47" s="89" t="str">
        <f>IF(TRIM(D47)="rate only","ro",IF(ISBLANK(E47)," ",D47*E47))</f>
        <v xml:space="preserve"> </v>
      </c>
    </row>
    <row r="48" spans="1:6" ht="14.15" customHeight="1" thickBot="1" x14ac:dyDescent="0.35">
      <c r="A48" s="15"/>
      <c r="B48" s="16"/>
      <c r="C48" s="17"/>
      <c r="D48" s="88"/>
      <c r="E48" s="18"/>
      <c r="F48" s="19"/>
    </row>
    <row r="49" spans="1:6" ht="28.4" customHeight="1" thickBot="1" x14ac:dyDescent="0.35">
      <c r="A49" s="294" t="s">
        <v>1330</v>
      </c>
      <c r="B49" s="295"/>
      <c r="C49" s="295"/>
      <c r="D49" s="295"/>
      <c r="E49" s="296"/>
      <c r="F49" s="65">
        <f>SUM(F2:F48)</f>
        <v>0</v>
      </c>
    </row>
    <row r="50" spans="1:6" ht="14.15" customHeight="1" thickBot="1" x14ac:dyDescent="0.35">
      <c r="A50" s="20"/>
      <c r="B50" s="20"/>
      <c r="C50" s="20"/>
      <c r="D50" s="21"/>
      <c r="E50" s="20"/>
      <c r="F50" s="22"/>
    </row>
    <row r="51" spans="1:6" ht="28.4" customHeight="1" x14ac:dyDescent="0.3">
      <c r="A51" s="234" t="s">
        <v>1328</v>
      </c>
      <c r="B51" s="235"/>
      <c r="C51" s="235"/>
      <c r="D51" s="235"/>
      <c r="E51" s="281" t="s">
        <v>1329</v>
      </c>
      <c r="F51" s="282"/>
    </row>
    <row r="52" spans="1:6" ht="42" customHeight="1" thickBot="1" x14ac:dyDescent="0.35">
      <c r="A52" s="238"/>
      <c r="B52" s="239"/>
      <c r="C52" s="239"/>
      <c r="D52" s="239"/>
      <c r="E52" s="283"/>
      <c r="F52" s="284"/>
    </row>
    <row r="53" spans="1:6" ht="10.4" hidden="1" customHeight="1" thickBot="1" x14ac:dyDescent="0.35">
      <c r="A53" s="23"/>
      <c r="E53" s="25"/>
    </row>
    <row r="54" spans="1:6" ht="28.4" hidden="1" customHeight="1" thickBot="1" x14ac:dyDescent="0.35">
      <c r="A54" s="60" t="s">
        <v>1321</v>
      </c>
      <c r="B54" s="61" t="s">
        <v>1322</v>
      </c>
      <c r="C54" s="61" t="s">
        <v>1323</v>
      </c>
      <c r="D54" s="62" t="s">
        <v>1324</v>
      </c>
      <c r="E54" s="63" t="s">
        <v>1325</v>
      </c>
      <c r="F54" s="64" t="s">
        <v>1326</v>
      </c>
    </row>
    <row r="55" spans="1:6" ht="28.4" hidden="1" customHeight="1" x14ac:dyDescent="0.3">
      <c r="A55" s="291" t="s">
        <v>1331</v>
      </c>
      <c r="B55" s="292"/>
      <c r="C55" s="292"/>
      <c r="D55" s="292"/>
      <c r="E55" s="293"/>
      <c r="F55" s="66">
        <f>F49</f>
        <v>0</v>
      </c>
    </row>
    <row r="56" spans="1:6" ht="13.5" hidden="1" customHeight="1" x14ac:dyDescent="0.3">
      <c r="A56" s="5"/>
      <c r="B56" s="6"/>
      <c r="C56" s="3"/>
      <c r="D56" s="86"/>
      <c r="E56" s="4"/>
      <c r="F56" s="1"/>
    </row>
    <row r="57" spans="1:6" ht="14.15" hidden="1" customHeight="1" x14ac:dyDescent="0.3">
      <c r="A57" s="5" t="s">
        <v>239</v>
      </c>
      <c r="B57" s="6" t="s">
        <v>244</v>
      </c>
      <c r="C57" s="3" t="s">
        <v>1394</v>
      </c>
      <c r="D57" s="91" t="s">
        <v>2083</v>
      </c>
      <c r="E57" s="90"/>
      <c r="F57" s="89" t="str">
        <f>IF(TRIM(D57)="rate only","ro",IF(ISBLANK(E57)," ",D57*E57))</f>
        <v>ro</v>
      </c>
    </row>
    <row r="58" spans="1:6" ht="14.15" hidden="1" customHeight="1" x14ac:dyDescent="0.3">
      <c r="A58" s="5"/>
      <c r="B58" s="6"/>
      <c r="C58" s="3"/>
      <c r="D58" s="86"/>
      <c r="E58" s="4"/>
      <c r="F58" s="1"/>
    </row>
    <row r="59" spans="1:6" ht="14.15" hidden="1" customHeight="1" x14ac:dyDescent="0.3">
      <c r="A59" s="5" t="s">
        <v>240</v>
      </c>
      <c r="B59" s="6" t="s">
        <v>236</v>
      </c>
      <c r="C59" s="3" t="s">
        <v>1394</v>
      </c>
      <c r="D59" s="91" t="s">
        <v>2083</v>
      </c>
      <c r="E59" s="90"/>
      <c r="F59" s="89" t="str">
        <f>IF(TRIM(D59)="rate only","ro",IF(ISBLANK(E59)," ",D59*E59))</f>
        <v>ro</v>
      </c>
    </row>
    <row r="60" spans="1:6" ht="14.15" hidden="1" customHeight="1" x14ac:dyDescent="0.3">
      <c r="A60" s="5"/>
      <c r="B60" s="6"/>
      <c r="C60" s="3"/>
      <c r="D60" s="86"/>
      <c r="E60" s="4"/>
      <c r="F60" s="1"/>
    </row>
    <row r="61" spans="1:6" ht="14.15" hidden="1" customHeight="1" x14ac:dyDescent="0.3">
      <c r="A61" s="5"/>
      <c r="B61" s="6"/>
      <c r="C61" s="3"/>
      <c r="D61" s="86"/>
      <c r="E61" s="4"/>
      <c r="F61" s="1"/>
    </row>
    <row r="62" spans="1:6" ht="14.15" hidden="1" customHeight="1" x14ac:dyDescent="0.3">
      <c r="A62" s="5" t="s">
        <v>241</v>
      </c>
      <c r="B62" s="6" t="s">
        <v>242</v>
      </c>
      <c r="C62" s="3"/>
      <c r="D62" s="86"/>
      <c r="E62" s="4"/>
      <c r="F62" s="1"/>
    </row>
    <row r="63" spans="1:6" ht="14.15" hidden="1" customHeight="1" x14ac:dyDescent="0.3">
      <c r="A63" s="5"/>
      <c r="B63" s="7" t="s">
        <v>243</v>
      </c>
      <c r="C63" s="3"/>
      <c r="D63" s="86"/>
      <c r="E63" s="4"/>
      <c r="F63" s="1"/>
    </row>
    <row r="64" spans="1:6" ht="14.15" hidden="1" customHeight="1" x14ac:dyDescent="0.3">
      <c r="A64" s="5"/>
      <c r="B64" s="6"/>
      <c r="C64" s="3"/>
      <c r="D64" s="86"/>
      <c r="E64" s="4"/>
      <c r="F64" s="1"/>
    </row>
    <row r="65" spans="1:6" ht="14.15" hidden="1" customHeight="1" x14ac:dyDescent="0.3">
      <c r="A65" s="5" t="s">
        <v>257</v>
      </c>
      <c r="B65" s="6" t="s">
        <v>245</v>
      </c>
      <c r="C65" s="3" t="s">
        <v>1378</v>
      </c>
      <c r="D65" s="91" t="s">
        <v>2083</v>
      </c>
      <c r="E65" s="90"/>
      <c r="F65" s="89" t="str">
        <f>IF(TRIM(D65)="rate only","ro",IF(ISBLANK(E65)," ",D65*E65))</f>
        <v>ro</v>
      </c>
    </row>
    <row r="66" spans="1:6" ht="14.15" hidden="1" customHeight="1" x14ac:dyDescent="0.3">
      <c r="A66" s="5"/>
      <c r="B66" s="6"/>
      <c r="C66" s="3"/>
      <c r="D66" s="86"/>
      <c r="E66" s="4"/>
      <c r="F66" s="1"/>
    </row>
    <row r="67" spans="1:6" ht="14.15" hidden="1" customHeight="1" x14ac:dyDescent="0.3">
      <c r="A67" s="5" t="s">
        <v>258</v>
      </c>
      <c r="B67" s="6" t="s">
        <v>246</v>
      </c>
      <c r="C67" s="3" t="s">
        <v>1378</v>
      </c>
      <c r="D67" s="91" t="s">
        <v>2083</v>
      </c>
      <c r="E67" s="90"/>
      <c r="F67" s="89" t="str">
        <f>IF(TRIM(D67)="rate only","ro",IF(ISBLANK(E67)," ",D67*E67))</f>
        <v>ro</v>
      </c>
    </row>
    <row r="68" spans="1:6" ht="14.15" hidden="1" customHeight="1" x14ac:dyDescent="0.3">
      <c r="A68" s="5"/>
      <c r="B68" s="6"/>
      <c r="C68" s="3"/>
      <c r="D68" s="86"/>
      <c r="E68" s="4"/>
      <c r="F68" s="1"/>
    </row>
    <row r="69" spans="1:6" ht="14.15" hidden="1" customHeight="1" x14ac:dyDescent="0.3">
      <c r="A69" s="5" t="s">
        <v>259</v>
      </c>
      <c r="B69" s="6" t="s">
        <v>247</v>
      </c>
      <c r="C69" s="3" t="s">
        <v>1378</v>
      </c>
      <c r="D69" s="91" t="s">
        <v>2083</v>
      </c>
      <c r="E69" s="90"/>
      <c r="F69" s="89" t="str">
        <f>IF(TRIM(D69)="rate only","ro",IF(ISBLANK(E69)," ",D69*E69))</f>
        <v>ro</v>
      </c>
    </row>
    <row r="70" spans="1:6" ht="14.15" hidden="1" customHeight="1" x14ac:dyDescent="0.3">
      <c r="A70" s="5"/>
      <c r="B70" s="6"/>
      <c r="C70" s="3"/>
      <c r="D70" s="86"/>
      <c r="E70" s="4"/>
      <c r="F70" s="1"/>
    </row>
    <row r="71" spans="1:6" ht="14.15" hidden="1" customHeight="1" x14ac:dyDescent="0.3">
      <c r="A71" s="5" t="s">
        <v>260</v>
      </c>
      <c r="B71" s="6" t="s">
        <v>248</v>
      </c>
      <c r="C71" s="3" t="s">
        <v>1378</v>
      </c>
      <c r="D71" s="91" t="s">
        <v>2083</v>
      </c>
      <c r="E71" s="90"/>
      <c r="F71" s="89" t="str">
        <f>IF(TRIM(D71)="rate only","ro",IF(ISBLANK(E71)," ",D71*E71))</f>
        <v>ro</v>
      </c>
    </row>
    <row r="72" spans="1:6" ht="14.15" hidden="1" customHeight="1" x14ac:dyDescent="0.3">
      <c r="A72" s="5"/>
      <c r="B72" s="6"/>
      <c r="C72" s="3"/>
      <c r="D72" s="86"/>
      <c r="E72" s="4"/>
      <c r="F72" s="1"/>
    </row>
    <row r="73" spans="1:6" ht="14.15" hidden="1" customHeight="1" x14ac:dyDescent="0.3">
      <c r="A73" s="5" t="s">
        <v>261</v>
      </c>
      <c r="B73" s="6" t="s">
        <v>249</v>
      </c>
      <c r="C73" s="3" t="s">
        <v>1378</v>
      </c>
      <c r="D73" s="91" t="s">
        <v>2083</v>
      </c>
      <c r="E73" s="90"/>
      <c r="F73" s="89" t="str">
        <f>IF(TRIM(D73)="rate only","ro",IF(ISBLANK(E73)," ",D73*E73))</f>
        <v>ro</v>
      </c>
    </row>
    <row r="74" spans="1:6" ht="14.15" hidden="1" customHeight="1" x14ac:dyDescent="0.3">
      <c r="A74" s="5"/>
      <c r="B74" s="6"/>
      <c r="C74" s="3"/>
      <c r="D74" s="86"/>
      <c r="E74" s="4"/>
      <c r="F74" s="1"/>
    </row>
    <row r="75" spans="1:6" ht="14.15" hidden="1" customHeight="1" x14ac:dyDescent="0.3">
      <c r="A75" s="5" t="s">
        <v>262</v>
      </c>
      <c r="B75" s="6" t="s">
        <v>759</v>
      </c>
      <c r="C75" s="3" t="s">
        <v>1378</v>
      </c>
      <c r="D75" s="91" t="s">
        <v>2083</v>
      </c>
      <c r="E75" s="90"/>
      <c r="F75" s="89" t="str">
        <f>IF(TRIM(D75)="rate only","ro",IF(ISBLANK(E75)," ",D75*E75))</f>
        <v>ro</v>
      </c>
    </row>
    <row r="76" spans="1:6" ht="14.15" hidden="1" customHeight="1" x14ac:dyDescent="0.3">
      <c r="A76" s="5"/>
      <c r="B76" s="6"/>
      <c r="C76" s="3"/>
      <c r="D76" s="86"/>
      <c r="E76" s="4"/>
      <c r="F76" s="1"/>
    </row>
    <row r="77" spans="1:6" ht="14.15" hidden="1" customHeight="1" x14ac:dyDescent="0.3">
      <c r="A77" s="5"/>
      <c r="B77" s="6"/>
      <c r="C77" s="3"/>
      <c r="D77" s="86"/>
      <c r="E77" s="4"/>
      <c r="F77" s="1"/>
    </row>
    <row r="78" spans="1:6" ht="14.15" hidden="1" customHeight="1" x14ac:dyDescent="0.3">
      <c r="A78" s="5" t="s">
        <v>263</v>
      </c>
      <c r="B78" s="6" t="s">
        <v>250</v>
      </c>
      <c r="C78" s="3" t="s">
        <v>1378</v>
      </c>
      <c r="D78" s="91" t="s">
        <v>2083</v>
      </c>
      <c r="E78" s="90"/>
      <c r="F78" s="89" t="str">
        <f>IF(TRIM(D78)="rate only","ro",IF(ISBLANK(E78)," ",D78*E78))</f>
        <v>ro</v>
      </c>
    </row>
    <row r="79" spans="1:6" ht="14.15" hidden="1" customHeight="1" x14ac:dyDescent="0.3">
      <c r="A79" s="5"/>
      <c r="B79" s="6"/>
      <c r="C79" s="3"/>
      <c r="D79" s="86"/>
      <c r="E79" s="4"/>
      <c r="F79" s="1"/>
    </row>
    <row r="80" spans="1:6" ht="14.15" hidden="1" customHeight="1" x14ac:dyDescent="0.3">
      <c r="A80" s="5" t="s">
        <v>264</v>
      </c>
      <c r="B80" s="6" t="s">
        <v>760</v>
      </c>
      <c r="C80" s="3" t="s">
        <v>1378</v>
      </c>
      <c r="D80" s="91" t="s">
        <v>2083</v>
      </c>
      <c r="E80" s="90"/>
      <c r="F80" s="89" t="str">
        <f>IF(TRIM(D80)="rate only","ro",IF(ISBLANK(E80)," ",D80*E80))</f>
        <v>ro</v>
      </c>
    </row>
    <row r="81" spans="1:6" ht="14.15" hidden="1" customHeight="1" x14ac:dyDescent="0.3">
      <c r="A81" s="5"/>
      <c r="B81" s="6"/>
      <c r="C81" s="3"/>
      <c r="D81" s="86"/>
      <c r="E81" s="4"/>
      <c r="F81" s="1"/>
    </row>
    <row r="82" spans="1:6" ht="14.15" hidden="1" customHeight="1" x14ac:dyDescent="0.3">
      <c r="A82" s="5" t="s">
        <v>265</v>
      </c>
      <c r="B82" s="6" t="s">
        <v>251</v>
      </c>
      <c r="C82" s="3" t="s">
        <v>1378</v>
      </c>
      <c r="D82" s="91" t="s">
        <v>2083</v>
      </c>
      <c r="E82" s="90"/>
      <c r="F82" s="89" t="str">
        <f>IF(TRIM(D82)="rate only","ro",IF(ISBLANK(E82)," ",D82*E82))</f>
        <v>ro</v>
      </c>
    </row>
    <row r="83" spans="1:6" ht="14.15" hidden="1" customHeight="1" x14ac:dyDescent="0.3">
      <c r="A83" s="5"/>
      <c r="B83" s="6"/>
      <c r="C83" s="3"/>
      <c r="D83" s="86"/>
      <c r="E83" s="4"/>
      <c r="F83" s="1"/>
    </row>
    <row r="84" spans="1:6" ht="14.15" hidden="1" customHeight="1" x14ac:dyDescent="0.3">
      <c r="A84" s="5" t="s">
        <v>266</v>
      </c>
      <c r="B84" s="6" t="s">
        <v>252</v>
      </c>
      <c r="C84" s="3" t="s">
        <v>1378</v>
      </c>
      <c r="D84" s="91" t="s">
        <v>2083</v>
      </c>
      <c r="E84" s="90"/>
      <c r="F84" s="89" t="str">
        <f>IF(TRIM(D84)="rate only","ro",IF(ISBLANK(E84)," ",D84*E84))</f>
        <v>ro</v>
      </c>
    </row>
    <row r="85" spans="1:6" ht="14.15" hidden="1" customHeight="1" x14ac:dyDescent="0.3">
      <c r="A85" s="5"/>
      <c r="B85" s="6"/>
      <c r="C85" s="3"/>
      <c r="D85" s="86"/>
      <c r="E85" s="4"/>
      <c r="F85" s="1"/>
    </row>
    <row r="86" spans="1:6" ht="14.15" hidden="1" customHeight="1" x14ac:dyDescent="0.3">
      <c r="A86" s="5" t="s">
        <v>267</v>
      </c>
      <c r="B86" s="6" t="s">
        <v>253</v>
      </c>
      <c r="C86" s="3" t="s">
        <v>1378</v>
      </c>
      <c r="D86" s="91" t="s">
        <v>2083</v>
      </c>
      <c r="E86" s="90"/>
      <c r="F86" s="89" t="str">
        <f>IF(TRIM(D86)="rate only","ro",IF(ISBLANK(E86)," ",D86*E86))</f>
        <v>ro</v>
      </c>
    </row>
    <row r="87" spans="1:6" ht="14.15" hidden="1" customHeight="1" x14ac:dyDescent="0.3">
      <c r="A87" s="5"/>
      <c r="B87" s="6"/>
      <c r="C87" s="3"/>
      <c r="D87" s="86"/>
      <c r="E87" s="4"/>
      <c r="F87" s="1"/>
    </row>
    <row r="88" spans="1:6" ht="14.15" hidden="1" customHeight="1" x14ac:dyDescent="0.3">
      <c r="A88" s="5" t="s">
        <v>268</v>
      </c>
      <c r="B88" s="6" t="s">
        <v>254</v>
      </c>
      <c r="C88" s="3" t="s">
        <v>1378</v>
      </c>
      <c r="D88" s="91" t="s">
        <v>2083</v>
      </c>
      <c r="E88" s="90"/>
      <c r="F88" s="89" t="str">
        <f>IF(TRIM(D88)="rate only","ro",IF(ISBLANK(E88)," ",D88*E88))</f>
        <v>ro</v>
      </c>
    </row>
    <row r="89" spans="1:6" ht="14.15" hidden="1" customHeight="1" x14ac:dyDescent="0.3">
      <c r="A89" s="5"/>
      <c r="B89" s="6"/>
      <c r="C89" s="3"/>
      <c r="D89" s="86"/>
      <c r="E89" s="4"/>
      <c r="F89" s="1"/>
    </row>
    <row r="90" spans="1:6" ht="14.15" hidden="1" customHeight="1" x14ac:dyDescent="0.3">
      <c r="A90" s="5" t="s">
        <v>269</v>
      </c>
      <c r="B90" s="6" t="s">
        <v>255</v>
      </c>
      <c r="C90" s="3" t="s">
        <v>1378</v>
      </c>
      <c r="D90" s="91" t="s">
        <v>2083</v>
      </c>
      <c r="E90" s="90"/>
      <c r="F90" s="89" t="str">
        <f>IF(TRIM(D90)="rate only","ro",IF(ISBLANK(E90)," ",D90*E90))</f>
        <v>ro</v>
      </c>
    </row>
    <row r="91" spans="1:6" ht="14.15" hidden="1" customHeight="1" x14ac:dyDescent="0.3">
      <c r="A91" s="5"/>
      <c r="B91" s="6"/>
      <c r="C91" s="3"/>
      <c r="D91" s="86"/>
      <c r="E91" s="4"/>
      <c r="F91" s="1"/>
    </row>
    <row r="92" spans="1:6" ht="14.15" hidden="1" customHeight="1" x14ac:dyDescent="0.3">
      <c r="A92" s="5" t="s">
        <v>271</v>
      </c>
      <c r="B92" s="6" t="s">
        <v>256</v>
      </c>
      <c r="C92" s="3" t="s">
        <v>1378</v>
      </c>
      <c r="D92" s="91" t="s">
        <v>2083</v>
      </c>
      <c r="E92" s="90"/>
      <c r="F92" s="89" t="str">
        <f>IF(TRIM(D92)="rate only","ro",IF(ISBLANK(E92)," ",D92*E92))</f>
        <v>ro</v>
      </c>
    </row>
    <row r="93" spans="1:6" ht="14.15" hidden="1" customHeight="1" x14ac:dyDescent="0.3">
      <c r="A93" s="5"/>
      <c r="B93" s="6"/>
      <c r="C93" s="3"/>
      <c r="D93" s="86"/>
      <c r="E93" s="4"/>
      <c r="F93" s="1"/>
    </row>
    <row r="94" spans="1:6" ht="14.15" hidden="1" customHeight="1" x14ac:dyDescent="0.3">
      <c r="A94" s="5"/>
      <c r="B94" s="6"/>
      <c r="C94" s="3"/>
      <c r="D94" s="86"/>
      <c r="E94" s="4"/>
      <c r="F94" s="1"/>
    </row>
    <row r="95" spans="1:6" ht="14.15" hidden="1" customHeight="1" x14ac:dyDescent="0.3">
      <c r="A95" s="5" t="s">
        <v>274</v>
      </c>
      <c r="B95" s="6" t="s">
        <v>272</v>
      </c>
      <c r="C95" s="3"/>
      <c r="D95" s="86"/>
      <c r="E95" s="4"/>
      <c r="F95" s="1"/>
    </row>
    <row r="96" spans="1:6" ht="14.15" hidden="1" customHeight="1" x14ac:dyDescent="0.3">
      <c r="A96" s="5"/>
      <c r="B96" s="7" t="s">
        <v>243</v>
      </c>
      <c r="C96" s="3"/>
      <c r="D96" s="86"/>
      <c r="E96" s="4"/>
      <c r="F96" s="1"/>
    </row>
    <row r="97" spans="1:6" ht="14.15" hidden="1" customHeight="1" x14ac:dyDescent="0.3">
      <c r="A97" s="5"/>
      <c r="B97" s="6"/>
      <c r="C97" s="3"/>
      <c r="D97" s="86"/>
      <c r="E97" s="4"/>
      <c r="F97" s="1"/>
    </row>
    <row r="98" spans="1:6" ht="14.15" hidden="1" customHeight="1" x14ac:dyDescent="0.3">
      <c r="A98" s="5" t="s">
        <v>275</v>
      </c>
      <c r="B98" s="6" t="s">
        <v>245</v>
      </c>
      <c r="C98" s="3" t="s">
        <v>1378</v>
      </c>
      <c r="D98" s="91" t="s">
        <v>2083</v>
      </c>
      <c r="E98" s="90"/>
      <c r="F98" s="89" t="str">
        <f>IF(TRIM(D98)="rate only","ro",IF(ISBLANK(E98)," ",D98*E98))</f>
        <v>ro</v>
      </c>
    </row>
    <row r="99" spans="1:6" ht="14.15" hidden="1" customHeight="1" x14ac:dyDescent="0.3">
      <c r="A99" s="5"/>
      <c r="B99" s="6"/>
      <c r="C99" s="3"/>
      <c r="D99" s="86"/>
      <c r="E99" s="4"/>
      <c r="F99" s="1"/>
    </row>
    <row r="100" spans="1:6" ht="14.15" hidden="1" customHeight="1" thickBot="1" x14ac:dyDescent="0.35">
      <c r="A100" s="15"/>
      <c r="B100" s="16"/>
      <c r="C100" s="17"/>
      <c r="D100" s="88"/>
      <c r="E100" s="18"/>
      <c r="F100" s="19"/>
    </row>
    <row r="101" spans="1:6" ht="28.4" hidden="1" customHeight="1" thickBot="1" x14ac:dyDescent="0.35">
      <c r="A101" s="294" t="s">
        <v>1330</v>
      </c>
      <c r="B101" s="295"/>
      <c r="C101" s="295"/>
      <c r="D101" s="295"/>
      <c r="E101" s="296"/>
      <c r="F101" s="65">
        <f>SUM(F55:F100)</f>
        <v>0</v>
      </c>
    </row>
    <row r="102" spans="1:6" ht="14.15" hidden="1" customHeight="1" thickBot="1" x14ac:dyDescent="0.35">
      <c r="A102" s="27"/>
      <c r="B102" s="27"/>
      <c r="C102" s="27"/>
      <c r="D102" s="28"/>
      <c r="E102" s="27"/>
      <c r="F102" s="29"/>
    </row>
    <row r="103" spans="1:6" ht="28.4" hidden="1" customHeight="1" x14ac:dyDescent="0.3">
      <c r="A103" s="234" t="s">
        <v>1328</v>
      </c>
      <c r="B103" s="235"/>
      <c r="C103" s="235"/>
      <c r="D103" s="235"/>
      <c r="E103" s="281" t="s">
        <v>1329</v>
      </c>
      <c r="F103" s="282"/>
    </row>
    <row r="104" spans="1:6" ht="42" hidden="1" customHeight="1" thickBot="1" x14ac:dyDescent="0.35">
      <c r="A104" s="238"/>
      <c r="B104" s="239"/>
      <c r="C104" s="239"/>
      <c r="D104" s="239"/>
      <c r="E104" s="283"/>
      <c r="F104" s="284"/>
    </row>
    <row r="105" spans="1:6" ht="10.4" hidden="1" customHeight="1" thickBot="1" x14ac:dyDescent="0.35">
      <c r="A105" s="30"/>
      <c r="B105" s="31"/>
      <c r="C105" s="31"/>
      <c r="D105" s="32"/>
      <c r="E105" s="33"/>
      <c r="F105" s="31"/>
    </row>
    <row r="106" spans="1:6" ht="28.4" hidden="1" customHeight="1" thickBot="1" x14ac:dyDescent="0.35">
      <c r="A106" s="60" t="s">
        <v>1321</v>
      </c>
      <c r="B106" s="61" t="s">
        <v>1322</v>
      </c>
      <c r="C106" s="61" t="s">
        <v>1323</v>
      </c>
      <c r="D106" s="62" t="s">
        <v>1324</v>
      </c>
      <c r="E106" s="63" t="s">
        <v>1325</v>
      </c>
      <c r="F106" s="64" t="s">
        <v>1326</v>
      </c>
    </row>
    <row r="107" spans="1:6" ht="28.4" hidden="1" customHeight="1" x14ac:dyDescent="0.3">
      <c r="A107" s="291" t="s">
        <v>1331</v>
      </c>
      <c r="B107" s="292"/>
      <c r="C107" s="292"/>
      <c r="D107" s="292"/>
      <c r="E107" s="293"/>
      <c r="F107" s="66">
        <f>F101</f>
        <v>0</v>
      </c>
    </row>
    <row r="108" spans="1:6" ht="14.15" hidden="1" customHeight="1" x14ac:dyDescent="0.3">
      <c r="A108" s="5"/>
      <c r="B108" s="6"/>
      <c r="C108" s="3"/>
      <c r="D108" s="86"/>
      <c r="E108" s="4"/>
      <c r="F108" s="1"/>
    </row>
    <row r="109" spans="1:6" ht="14.15" hidden="1" customHeight="1" x14ac:dyDescent="0.3">
      <c r="A109" s="5" t="s">
        <v>276</v>
      </c>
      <c r="B109" s="6" t="s">
        <v>246</v>
      </c>
      <c r="C109" s="3" t="s">
        <v>1378</v>
      </c>
      <c r="D109" s="91" t="s">
        <v>2083</v>
      </c>
      <c r="E109" s="90"/>
      <c r="F109" s="89" t="str">
        <f>IF(TRIM(D109)="rate only","ro",IF(ISBLANK(E109)," ",D109*E109))</f>
        <v>ro</v>
      </c>
    </row>
    <row r="110" spans="1:6" ht="14.15" hidden="1" customHeight="1" x14ac:dyDescent="0.3">
      <c r="A110" s="5"/>
      <c r="B110" s="6"/>
      <c r="C110" s="3"/>
      <c r="D110" s="86"/>
      <c r="E110" s="4"/>
      <c r="F110" s="1"/>
    </row>
    <row r="111" spans="1:6" ht="14.15" hidden="1" customHeight="1" x14ac:dyDescent="0.3">
      <c r="A111" s="5" t="s">
        <v>277</v>
      </c>
      <c r="B111" s="6" t="s">
        <v>247</v>
      </c>
      <c r="C111" s="3" t="s">
        <v>1378</v>
      </c>
      <c r="D111" s="91" t="s">
        <v>2083</v>
      </c>
      <c r="E111" s="90"/>
      <c r="F111" s="89" t="str">
        <f>IF(TRIM(D111)="rate only","ro",IF(ISBLANK(E111)," ",D111*E111))</f>
        <v>ro</v>
      </c>
    </row>
    <row r="112" spans="1:6" ht="14.15" hidden="1" customHeight="1" x14ac:dyDescent="0.3">
      <c r="A112" s="5"/>
      <c r="B112" s="6"/>
      <c r="C112" s="3"/>
      <c r="D112" s="86"/>
      <c r="E112" s="4"/>
      <c r="F112" s="1"/>
    </row>
    <row r="113" spans="1:6" ht="14.15" hidden="1" customHeight="1" x14ac:dyDescent="0.3">
      <c r="A113" s="5" t="s">
        <v>278</v>
      </c>
      <c r="B113" s="6" t="s">
        <v>248</v>
      </c>
      <c r="C113" s="3" t="s">
        <v>1378</v>
      </c>
      <c r="D113" s="91" t="s">
        <v>2083</v>
      </c>
      <c r="E113" s="90"/>
      <c r="F113" s="89" t="str">
        <f>IF(TRIM(D113)="rate only","ro",IF(ISBLANK(E113)," ",D113*E113))</f>
        <v>ro</v>
      </c>
    </row>
    <row r="114" spans="1:6" ht="14.15" hidden="1" customHeight="1" x14ac:dyDescent="0.3">
      <c r="A114" s="5"/>
      <c r="B114" s="6"/>
      <c r="C114" s="3"/>
      <c r="D114" s="86"/>
      <c r="E114" s="4"/>
      <c r="F114" s="1"/>
    </row>
    <row r="115" spans="1:6" ht="14.15" hidden="1" customHeight="1" x14ac:dyDescent="0.3">
      <c r="A115" s="5" t="s">
        <v>279</v>
      </c>
      <c r="B115" s="6" t="s">
        <v>249</v>
      </c>
      <c r="C115" s="3" t="s">
        <v>1378</v>
      </c>
      <c r="D115" s="91" t="s">
        <v>2083</v>
      </c>
      <c r="E115" s="90"/>
      <c r="F115" s="89" t="str">
        <f>IF(TRIM(D115)="rate only","ro",IF(ISBLANK(E115)," ",D115*E115))</f>
        <v>ro</v>
      </c>
    </row>
    <row r="116" spans="1:6" ht="14.15" hidden="1" customHeight="1" x14ac:dyDescent="0.3">
      <c r="A116" s="5"/>
      <c r="B116" s="6"/>
      <c r="C116" s="3"/>
      <c r="D116" s="86"/>
      <c r="E116" s="4"/>
      <c r="F116" s="1"/>
    </row>
    <row r="117" spans="1:6" ht="14.15" hidden="1" customHeight="1" x14ac:dyDescent="0.3">
      <c r="A117" s="5" t="s">
        <v>280</v>
      </c>
      <c r="B117" s="6" t="s">
        <v>759</v>
      </c>
      <c r="C117" s="3" t="s">
        <v>1378</v>
      </c>
      <c r="D117" s="91" t="s">
        <v>2083</v>
      </c>
      <c r="E117" s="90"/>
      <c r="F117" s="89" t="str">
        <f>IF(TRIM(D117)="rate only","ro",IF(ISBLANK(E117)," ",D117*E117))</f>
        <v>ro</v>
      </c>
    </row>
    <row r="118" spans="1:6" ht="14.15" hidden="1" customHeight="1" x14ac:dyDescent="0.3">
      <c r="A118" s="5"/>
      <c r="B118" s="6"/>
      <c r="C118" s="3"/>
      <c r="D118" s="86"/>
      <c r="E118" s="4"/>
      <c r="F118" s="1"/>
    </row>
    <row r="119" spans="1:6" ht="14.15" hidden="1" customHeight="1" x14ac:dyDescent="0.3">
      <c r="A119" s="5" t="s">
        <v>281</v>
      </c>
      <c r="B119" s="6" t="s">
        <v>250</v>
      </c>
      <c r="C119" s="3" t="s">
        <v>1378</v>
      </c>
      <c r="D119" s="91" t="s">
        <v>2083</v>
      </c>
      <c r="E119" s="90"/>
      <c r="F119" s="89" t="str">
        <f>IF(TRIM(D119)="rate only","ro",IF(ISBLANK(E119)," ",D119*E119))</f>
        <v>ro</v>
      </c>
    </row>
    <row r="120" spans="1:6" ht="14.15" hidden="1" customHeight="1" x14ac:dyDescent="0.3">
      <c r="A120" s="5"/>
      <c r="B120" s="6"/>
      <c r="C120" s="3"/>
      <c r="D120" s="86"/>
      <c r="E120" s="4"/>
      <c r="F120" s="1"/>
    </row>
    <row r="121" spans="1:6" ht="14.15" hidden="1" customHeight="1" x14ac:dyDescent="0.3">
      <c r="A121" s="5" t="s">
        <v>282</v>
      </c>
      <c r="B121" s="6" t="s">
        <v>760</v>
      </c>
      <c r="C121" s="3" t="s">
        <v>1378</v>
      </c>
      <c r="D121" s="91" t="s">
        <v>2083</v>
      </c>
      <c r="E121" s="90"/>
      <c r="F121" s="89" t="str">
        <f>IF(TRIM(D121)="rate only","ro",IF(ISBLANK(E121)," ",D121*E121))</f>
        <v>ro</v>
      </c>
    </row>
    <row r="122" spans="1:6" ht="14.15" hidden="1" customHeight="1" x14ac:dyDescent="0.3">
      <c r="A122" s="5"/>
      <c r="B122" s="6"/>
      <c r="C122" s="3"/>
      <c r="D122" s="86"/>
      <c r="E122" s="4"/>
      <c r="F122" s="1"/>
    </row>
    <row r="123" spans="1:6" ht="14.15" hidden="1" customHeight="1" x14ac:dyDescent="0.3">
      <c r="A123" s="5" t="s">
        <v>283</v>
      </c>
      <c r="B123" s="6" t="s">
        <v>273</v>
      </c>
      <c r="C123" s="3" t="s">
        <v>1378</v>
      </c>
      <c r="D123" s="91" t="s">
        <v>2083</v>
      </c>
      <c r="E123" s="90"/>
      <c r="F123" s="89" t="str">
        <f>IF(TRIM(D123)="rate only","ro",IF(ISBLANK(E123)," ",D123*E123))</f>
        <v>ro</v>
      </c>
    </row>
    <row r="124" spans="1:6" ht="14.15" hidden="1" customHeight="1" x14ac:dyDescent="0.3">
      <c r="A124" s="5"/>
      <c r="B124" s="6"/>
      <c r="C124" s="3"/>
      <c r="D124" s="86"/>
      <c r="E124" s="4"/>
      <c r="F124" s="1"/>
    </row>
    <row r="125" spans="1:6" ht="14.15" hidden="1" customHeight="1" x14ac:dyDescent="0.3">
      <c r="A125" s="5" t="s">
        <v>284</v>
      </c>
      <c r="B125" s="6" t="s">
        <v>252</v>
      </c>
      <c r="C125" s="3" t="s">
        <v>1378</v>
      </c>
      <c r="D125" s="91" t="s">
        <v>2083</v>
      </c>
      <c r="E125" s="90"/>
      <c r="F125" s="89" t="str">
        <f>IF(TRIM(D125)="rate only","ro",IF(ISBLANK(E125)," ",D125*E125))</f>
        <v>ro</v>
      </c>
    </row>
    <row r="126" spans="1:6" ht="14.15" hidden="1" customHeight="1" x14ac:dyDescent="0.3">
      <c r="A126" s="5"/>
      <c r="B126" s="6"/>
      <c r="C126" s="3"/>
      <c r="D126" s="86"/>
      <c r="E126" s="4"/>
      <c r="F126" s="1"/>
    </row>
    <row r="127" spans="1:6" ht="14.15" hidden="1" customHeight="1" x14ac:dyDescent="0.3">
      <c r="A127" s="5" t="s">
        <v>285</v>
      </c>
      <c r="B127" s="6" t="s">
        <v>253</v>
      </c>
      <c r="C127" s="3" t="s">
        <v>1378</v>
      </c>
      <c r="D127" s="91" t="s">
        <v>2083</v>
      </c>
      <c r="E127" s="90"/>
      <c r="F127" s="89" t="str">
        <f>IF(TRIM(D127)="rate only","ro",IF(ISBLANK(E127)," ",D127*E127))</f>
        <v>ro</v>
      </c>
    </row>
    <row r="128" spans="1:6" ht="14.15" hidden="1" customHeight="1" x14ac:dyDescent="0.3">
      <c r="A128" s="5"/>
      <c r="B128" s="6"/>
      <c r="C128" s="3"/>
      <c r="D128" s="86"/>
      <c r="E128" s="4"/>
      <c r="F128" s="1"/>
    </row>
    <row r="129" spans="1:6" ht="14.15" hidden="1" customHeight="1" x14ac:dyDescent="0.3">
      <c r="A129" s="5" t="s">
        <v>286</v>
      </c>
      <c r="B129" s="6" t="s">
        <v>254</v>
      </c>
      <c r="C129" s="3" t="s">
        <v>1378</v>
      </c>
      <c r="D129" s="91" t="s">
        <v>2083</v>
      </c>
      <c r="E129" s="90"/>
      <c r="F129" s="89" t="str">
        <f>IF(TRIM(D129)="rate only","ro",IF(ISBLANK(E129)," ",D129*E129))</f>
        <v>ro</v>
      </c>
    </row>
    <row r="130" spans="1:6" ht="14.15" hidden="1" customHeight="1" x14ac:dyDescent="0.3">
      <c r="A130" s="5"/>
      <c r="B130" s="6"/>
      <c r="C130" s="3"/>
      <c r="D130" s="86"/>
      <c r="E130" s="4"/>
      <c r="F130" s="1"/>
    </row>
    <row r="131" spans="1:6" ht="14.15" hidden="1" customHeight="1" x14ac:dyDescent="0.3">
      <c r="A131" s="5" t="s">
        <v>287</v>
      </c>
      <c r="B131" s="6" t="s">
        <v>255</v>
      </c>
      <c r="C131" s="3" t="s">
        <v>1378</v>
      </c>
      <c r="D131" s="91" t="s">
        <v>2083</v>
      </c>
      <c r="E131" s="90"/>
      <c r="F131" s="89" t="str">
        <f>IF(TRIM(D131)="rate only","ro",IF(ISBLANK(E131)," ",D131*E131))</f>
        <v>ro</v>
      </c>
    </row>
    <row r="132" spans="1:6" ht="14.15" hidden="1" customHeight="1" x14ac:dyDescent="0.3">
      <c r="A132" s="5"/>
      <c r="B132" s="6"/>
      <c r="C132" s="3"/>
      <c r="D132" s="86"/>
      <c r="E132" s="4"/>
      <c r="F132" s="1"/>
    </row>
    <row r="133" spans="1:6" ht="14.15" hidden="1" customHeight="1" x14ac:dyDescent="0.3">
      <c r="A133" s="5" t="s">
        <v>288</v>
      </c>
      <c r="B133" s="6" t="s">
        <v>256</v>
      </c>
      <c r="C133" s="3" t="s">
        <v>1378</v>
      </c>
      <c r="D133" s="91" t="s">
        <v>2083</v>
      </c>
      <c r="E133" s="90"/>
      <c r="F133" s="89" t="str">
        <f>IF(TRIM(D133)="rate only","ro",IF(ISBLANK(E133)," ",D133*E133))</f>
        <v>ro</v>
      </c>
    </row>
    <row r="134" spans="1:6" ht="14.15" hidden="1" customHeight="1" x14ac:dyDescent="0.3">
      <c r="A134" s="5"/>
      <c r="B134" s="6"/>
      <c r="C134" s="3"/>
      <c r="D134" s="86"/>
      <c r="E134" s="4"/>
      <c r="F134" s="1"/>
    </row>
    <row r="135" spans="1:6" ht="14.15" hidden="1" customHeight="1" x14ac:dyDescent="0.3">
      <c r="A135" s="5"/>
      <c r="B135" s="6"/>
      <c r="C135" s="3"/>
      <c r="D135" s="86"/>
      <c r="E135" s="4"/>
      <c r="F135" s="1"/>
    </row>
    <row r="136" spans="1:6" ht="14.15" hidden="1" customHeight="1" x14ac:dyDescent="0.3">
      <c r="A136" s="5" t="s">
        <v>1203</v>
      </c>
      <c r="B136" s="6" t="s">
        <v>289</v>
      </c>
      <c r="C136" s="3"/>
      <c r="D136" s="86"/>
      <c r="E136" s="4"/>
      <c r="F136" s="1"/>
    </row>
    <row r="137" spans="1:6" ht="14.15" hidden="1" customHeight="1" x14ac:dyDescent="0.3">
      <c r="A137" s="5"/>
      <c r="B137" s="7" t="s">
        <v>243</v>
      </c>
      <c r="C137" s="3"/>
      <c r="D137" s="86"/>
      <c r="E137" s="4"/>
      <c r="F137" s="1"/>
    </row>
    <row r="138" spans="1:6" ht="14.15" hidden="1" customHeight="1" x14ac:dyDescent="0.3">
      <c r="A138" s="5"/>
      <c r="B138" s="6"/>
      <c r="C138" s="3"/>
      <c r="D138" s="86"/>
      <c r="E138" s="4"/>
      <c r="F138" s="1"/>
    </row>
    <row r="139" spans="1:6" ht="14.15" hidden="1" customHeight="1" x14ac:dyDescent="0.3">
      <c r="A139" s="5" t="s">
        <v>1192</v>
      </c>
      <c r="B139" s="6" t="s">
        <v>245</v>
      </c>
      <c r="C139" s="3" t="s">
        <v>1378</v>
      </c>
      <c r="D139" s="91" t="s">
        <v>2083</v>
      </c>
      <c r="E139" s="90"/>
      <c r="F139" s="89" t="str">
        <f>IF(TRIM(D139)="rate only","ro",IF(ISBLANK(E139)," ",D139*E139))</f>
        <v>ro</v>
      </c>
    </row>
    <row r="140" spans="1:6" ht="14.15" hidden="1" customHeight="1" x14ac:dyDescent="0.3">
      <c r="A140" s="5"/>
      <c r="B140" s="6"/>
      <c r="C140" s="3"/>
      <c r="D140" s="86"/>
      <c r="E140" s="4"/>
      <c r="F140" s="1"/>
    </row>
    <row r="141" spans="1:6" ht="14.15" hidden="1" customHeight="1" x14ac:dyDescent="0.3">
      <c r="A141" s="5" t="s">
        <v>1193</v>
      </c>
      <c r="B141" s="6" t="s">
        <v>246</v>
      </c>
      <c r="C141" s="3" t="s">
        <v>1378</v>
      </c>
      <c r="D141" s="91" t="s">
        <v>2083</v>
      </c>
      <c r="E141" s="90"/>
      <c r="F141" s="89" t="str">
        <f>IF(TRIM(D141)="rate only","ro",IF(ISBLANK(E141)," ",D141*E141))</f>
        <v>ro</v>
      </c>
    </row>
    <row r="142" spans="1:6" ht="14.15" hidden="1" customHeight="1" x14ac:dyDescent="0.3">
      <c r="A142" s="5"/>
      <c r="B142" s="6"/>
      <c r="C142" s="3"/>
      <c r="D142" s="86"/>
      <c r="E142" s="4"/>
      <c r="F142" s="1"/>
    </row>
    <row r="143" spans="1:6" ht="14.15" hidden="1" customHeight="1" x14ac:dyDescent="0.3">
      <c r="A143" s="5" t="s">
        <v>1194</v>
      </c>
      <c r="B143" s="6" t="s">
        <v>247</v>
      </c>
      <c r="C143" s="3" t="s">
        <v>1378</v>
      </c>
      <c r="D143" s="91" t="s">
        <v>2083</v>
      </c>
      <c r="E143" s="90"/>
      <c r="F143" s="89" t="str">
        <f>IF(TRIM(D143)="rate only","ro",IF(ISBLANK(E143)," ",D143*E143))</f>
        <v>ro</v>
      </c>
    </row>
    <row r="144" spans="1:6" ht="14.15" hidden="1" customHeight="1" x14ac:dyDescent="0.3">
      <c r="A144" s="5"/>
      <c r="B144" s="6"/>
      <c r="C144" s="3"/>
      <c r="D144" s="86"/>
      <c r="E144" s="4"/>
      <c r="F144" s="1"/>
    </row>
    <row r="145" spans="1:6" ht="14.15" hidden="1" customHeight="1" x14ac:dyDescent="0.3">
      <c r="A145" s="5" t="s">
        <v>1195</v>
      </c>
      <c r="B145" s="6" t="s">
        <v>248</v>
      </c>
      <c r="C145" s="3" t="s">
        <v>1378</v>
      </c>
      <c r="D145" s="91" t="s">
        <v>2083</v>
      </c>
      <c r="E145" s="90"/>
      <c r="F145" s="89" t="str">
        <f>IF(TRIM(D145)="rate only","ro",IF(ISBLANK(E145)," ",D145*E145))</f>
        <v>ro</v>
      </c>
    </row>
    <row r="146" spans="1:6" ht="14.15" hidden="1" customHeight="1" x14ac:dyDescent="0.3">
      <c r="A146" s="5"/>
      <c r="B146" s="6"/>
      <c r="C146" s="3"/>
      <c r="D146" s="86"/>
      <c r="E146" s="4"/>
      <c r="F146" s="1"/>
    </row>
    <row r="147" spans="1:6" ht="14.15" hidden="1" customHeight="1" x14ac:dyDescent="0.3">
      <c r="A147" s="5" t="s">
        <v>1196</v>
      </c>
      <c r="B147" s="6" t="s">
        <v>249</v>
      </c>
      <c r="C147" s="3" t="s">
        <v>1378</v>
      </c>
      <c r="D147" s="91" t="s">
        <v>2083</v>
      </c>
      <c r="E147" s="90"/>
      <c r="F147" s="89" t="str">
        <f>IF(TRIM(D147)="rate only","ro",IF(ISBLANK(E147)," ",D147*E147))</f>
        <v>ro</v>
      </c>
    </row>
    <row r="148" spans="1:6" ht="14.15" hidden="1" customHeight="1" x14ac:dyDescent="0.3">
      <c r="A148" s="5"/>
      <c r="B148" s="6"/>
      <c r="C148" s="3"/>
      <c r="D148" s="86"/>
      <c r="E148" s="4"/>
      <c r="F148" s="1"/>
    </row>
    <row r="149" spans="1:6" ht="14.15" hidden="1" customHeight="1" x14ac:dyDescent="0.3">
      <c r="A149" s="5" t="s">
        <v>1197</v>
      </c>
      <c r="B149" s="6" t="s">
        <v>759</v>
      </c>
      <c r="C149" s="3" t="s">
        <v>1378</v>
      </c>
      <c r="D149" s="91" t="s">
        <v>2083</v>
      </c>
      <c r="E149" s="90"/>
      <c r="F149" s="89" t="str">
        <f>IF(TRIM(D149)="rate only","ro",IF(ISBLANK(E149)," ",D149*E149))</f>
        <v>ro</v>
      </c>
    </row>
    <row r="150" spans="1:6" ht="14.15" hidden="1" customHeight="1" x14ac:dyDescent="0.3">
      <c r="A150" s="5"/>
      <c r="B150" s="6"/>
      <c r="C150" s="3"/>
      <c r="D150" s="86"/>
      <c r="E150" s="4"/>
      <c r="F150" s="1"/>
    </row>
    <row r="151" spans="1:6" ht="14.15" hidden="1" customHeight="1" x14ac:dyDescent="0.3">
      <c r="A151" s="5"/>
      <c r="B151" s="6"/>
      <c r="C151" s="3"/>
      <c r="D151" s="86"/>
      <c r="E151" s="4"/>
      <c r="F151" s="1"/>
    </row>
    <row r="152" spans="1:6" ht="14.15" hidden="1" customHeight="1" thickBot="1" x14ac:dyDescent="0.35">
      <c r="A152" s="15"/>
      <c r="B152" s="16"/>
      <c r="C152" s="17"/>
      <c r="D152" s="88"/>
      <c r="E152" s="18"/>
      <c r="F152" s="19"/>
    </row>
    <row r="153" spans="1:6" ht="28.4" hidden="1" customHeight="1" thickBot="1" x14ac:dyDescent="0.35">
      <c r="A153" s="294" t="s">
        <v>1330</v>
      </c>
      <c r="B153" s="295"/>
      <c r="C153" s="295"/>
      <c r="D153" s="295"/>
      <c r="E153" s="296"/>
      <c r="F153" s="65">
        <f>SUM(F107:F152)</f>
        <v>0</v>
      </c>
    </row>
    <row r="154" spans="1:6" ht="14.15" hidden="1" customHeight="1" thickBot="1" x14ac:dyDescent="0.35">
      <c r="A154" s="27"/>
      <c r="B154" s="27"/>
      <c r="C154" s="27"/>
      <c r="D154" s="28"/>
      <c r="E154" s="27"/>
      <c r="F154" s="29"/>
    </row>
    <row r="155" spans="1:6" ht="28.4" hidden="1" customHeight="1" x14ac:dyDescent="0.3">
      <c r="A155" s="234" t="s">
        <v>1328</v>
      </c>
      <c r="B155" s="235"/>
      <c r="C155" s="235"/>
      <c r="D155" s="235"/>
      <c r="E155" s="281" t="s">
        <v>1329</v>
      </c>
      <c r="F155" s="282"/>
    </row>
    <row r="156" spans="1:6" ht="42" hidden="1" customHeight="1" thickBot="1" x14ac:dyDescent="0.35">
      <c r="A156" s="238"/>
      <c r="B156" s="239"/>
      <c r="C156" s="239"/>
      <c r="D156" s="239"/>
      <c r="E156" s="283"/>
      <c r="F156" s="284"/>
    </row>
    <row r="157" spans="1:6" ht="10.4" hidden="1" customHeight="1" thickBot="1" x14ac:dyDescent="0.35">
      <c r="A157" s="30"/>
      <c r="B157" s="31"/>
      <c r="C157" s="31"/>
      <c r="D157" s="32"/>
      <c r="E157" s="33"/>
      <c r="F157" s="31"/>
    </row>
    <row r="158" spans="1:6" ht="28.4" hidden="1" customHeight="1" thickBot="1" x14ac:dyDescent="0.35">
      <c r="A158" s="60" t="s">
        <v>1321</v>
      </c>
      <c r="B158" s="61" t="s">
        <v>1322</v>
      </c>
      <c r="C158" s="61" t="s">
        <v>1323</v>
      </c>
      <c r="D158" s="62" t="s">
        <v>1324</v>
      </c>
      <c r="E158" s="63" t="s">
        <v>1325</v>
      </c>
      <c r="F158" s="64" t="s">
        <v>1326</v>
      </c>
    </row>
    <row r="159" spans="1:6" ht="28.4" hidden="1" customHeight="1" x14ac:dyDescent="0.3">
      <c r="A159" s="291" t="s">
        <v>1331</v>
      </c>
      <c r="B159" s="292"/>
      <c r="C159" s="292"/>
      <c r="D159" s="292"/>
      <c r="E159" s="293"/>
      <c r="F159" s="66">
        <f>F153</f>
        <v>0</v>
      </c>
    </row>
    <row r="160" spans="1:6" ht="14.15" hidden="1" customHeight="1" x14ac:dyDescent="0.3">
      <c r="A160" s="5"/>
      <c r="B160" s="6"/>
      <c r="C160" s="3"/>
      <c r="D160" s="86"/>
      <c r="E160" s="4"/>
      <c r="F160" s="1"/>
    </row>
    <row r="161" spans="1:6" ht="14.15" hidden="1" customHeight="1" x14ac:dyDescent="0.3">
      <c r="A161" s="5" t="s">
        <v>1198</v>
      </c>
      <c r="B161" s="6" t="s">
        <v>250</v>
      </c>
      <c r="C161" s="3" t="s">
        <v>1378</v>
      </c>
      <c r="D161" s="91" t="s">
        <v>2083</v>
      </c>
      <c r="E161" s="90"/>
      <c r="F161" s="89" t="str">
        <f>IF(TRIM(D161)="rate only","ro",IF(ISBLANK(E161)," ",D161*E161))</f>
        <v>ro</v>
      </c>
    </row>
    <row r="162" spans="1:6" ht="14.15" hidden="1" customHeight="1" x14ac:dyDescent="0.3">
      <c r="A162" s="5"/>
      <c r="B162" s="6"/>
      <c r="C162" s="3"/>
      <c r="D162" s="86"/>
      <c r="E162" s="4"/>
      <c r="F162" s="1"/>
    </row>
    <row r="163" spans="1:6" ht="14.15" hidden="1" customHeight="1" x14ac:dyDescent="0.3">
      <c r="A163" s="5" t="s">
        <v>1199</v>
      </c>
      <c r="B163" s="6" t="s">
        <v>760</v>
      </c>
      <c r="C163" s="3" t="s">
        <v>1378</v>
      </c>
      <c r="D163" s="91" t="s">
        <v>2083</v>
      </c>
      <c r="E163" s="90"/>
      <c r="F163" s="89" t="str">
        <f>IF(TRIM(D163)="rate only","ro",IF(ISBLANK(E163)," ",D163*E163))</f>
        <v>ro</v>
      </c>
    </row>
    <row r="164" spans="1:6" ht="14.15" hidden="1" customHeight="1" x14ac:dyDescent="0.3">
      <c r="A164" s="5"/>
      <c r="B164" s="6"/>
      <c r="C164" s="3"/>
      <c r="D164" s="86"/>
      <c r="E164" s="4"/>
      <c r="F164" s="1"/>
    </row>
    <row r="165" spans="1:6" ht="14.15" hidden="1" customHeight="1" x14ac:dyDescent="0.3">
      <c r="A165" s="5" t="s">
        <v>1200</v>
      </c>
      <c r="B165" s="6" t="s">
        <v>273</v>
      </c>
      <c r="C165" s="3" t="s">
        <v>1378</v>
      </c>
      <c r="D165" s="91" t="s">
        <v>2083</v>
      </c>
      <c r="E165" s="90"/>
      <c r="F165" s="89" t="str">
        <f>IF(TRIM(D165)="rate only","ro",IF(ISBLANK(E165)," ",D165*E165))</f>
        <v>ro</v>
      </c>
    </row>
    <row r="166" spans="1:6" ht="14.15" hidden="1" customHeight="1" x14ac:dyDescent="0.3">
      <c r="A166" s="5"/>
      <c r="B166" s="6"/>
      <c r="C166" s="3"/>
      <c r="D166" s="86"/>
      <c r="E166" s="4"/>
      <c r="F166" s="1"/>
    </row>
    <row r="167" spans="1:6" ht="14.15" hidden="1" customHeight="1" x14ac:dyDescent="0.3">
      <c r="A167" s="5" t="s">
        <v>1201</v>
      </c>
      <c r="B167" s="6" t="s">
        <v>252</v>
      </c>
      <c r="C167" s="3" t="s">
        <v>1378</v>
      </c>
      <c r="D167" s="91" t="s">
        <v>2083</v>
      </c>
      <c r="E167" s="90"/>
      <c r="F167" s="89" t="str">
        <f>IF(TRIM(D167)="rate only","ro",IF(ISBLANK(E167)," ",D167*E167))</f>
        <v>ro</v>
      </c>
    </row>
    <row r="168" spans="1:6" ht="14.15" hidden="1" customHeight="1" x14ac:dyDescent="0.3">
      <c r="A168" s="5"/>
      <c r="B168" s="6"/>
      <c r="C168" s="3"/>
      <c r="D168" s="86"/>
      <c r="E168" s="4"/>
      <c r="F168" s="1"/>
    </row>
    <row r="169" spans="1:6" ht="14.15" hidden="1" customHeight="1" x14ac:dyDescent="0.3">
      <c r="A169" s="5" t="s">
        <v>1202</v>
      </c>
      <c r="B169" s="6" t="s">
        <v>253</v>
      </c>
      <c r="C169" s="3" t="s">
        <v>1378</v>
      </c>
      <c r="D169" s="91" t="s">
        <v>2083</v>
      </c>
      <c r="E169" s="90"/>
      <c r="F169" s="89" t="str">
        <f>IF(TRIM(D169)="rate only","ro",IF(ISBLANK(E169)," ",D169*E169))</f>
        <v>ro</v>
      </c>
    </row>
    <row r="170" spans="1:6" ht="14.15" hidden="1" customHeight="1" x14ac:dyDescent="0.3">
      <c r="A170" s="5"/>
      <c r="B170" s="6"/>
      <c r="C170" s="3"/>
      <c r="D170" s="86"/>
      <c r="E170" s="4"/>
      <c r="F170" s="1"/>
    </row>
    <row r="171" spans="1:6" ht="14.15" hidden="1" customHeight="1" x14ac:dyDescent="0.3">
      <c r="A171" s="5" t="s">
        <v>1204</v>
      </c>
      <c r="B171" s="6" t="s">
        <v>254</v>
      </c>
      <c r="C171" s="3" t="s">
        <v>1378</v>
      </c>
      <c r="D171" s="91" t="s">
        <v>2083</v>
      </c>
      <c r="E171" s="90"/>
      <c r="F171" s="89" t="str">
        <f>IF(TRIM(D171)="rate only","ro",IF(ISBLANK(E171)," ",D171*E171))</f>
        <v>ro</v>
      </c>
    </row>
    <row r="172" spans="1:6" ht="14.15" hidden="1" customHeight="1" x14ac:dyDescent="0.3">
      <c r="A172" s="5"/>
      <c r="B172" s="6"/>
      <c r="C172" s="3"/>
      <c r="D172" s="86"/>
      <c r="E172" s="4"/>
      <c r="F172" s="1"/>
    </row>
    <row r="173" spans="1:6" ht="14.15" hidden="1" customHeight="1" x14ac:dyDescent="0.3">
      <c r="A173" s="5" t="s">
        <v>1213</v>
      </c>
      <c r="B173" s="6" t="s">
        <v>255</v>
      </c>
      <c r="C173" s="3" t="s">
        <v>1378</v>
      </c>
      <c r="D173" s="91" t="s">
        <v>2083</v>
      </c>
      <c r="E173" s="90"/>
      <c r="F173" s="89" t="str">
        <f>IF(TRIM(D173)="rate only","ro",IF(ISBLANK(E173)," ",D173*E173))</f>
        <v>ro</v>
      </c>
    </row>
    <row r="174" spans="1:6" ht="14.15" hidden="1" customHeight="1" x14ac:dyDescent="0.3">
      <c r="A174" s="5"/>
      <c r="B174" s="6"/>
      <c r="C174" s="3"/>
      <c r="D174" s="86"/>
      <c r="E174" s="4"/>
      <c r="F174" s="1"/>
    </row>
    <row r="175" spans="1:6" ht="14.15" hidden="1" customHeight="1" x14ac:dyDescent="0.3">
      <c r="A175" s="5" t="s">
        <v>1214</v>
      </c>
      <c r="B175" s="6" t="s">
        <v>256</v>
      </c>
      <c r="C175" s="3" t="s">
        <v>1378</v>
      </c>
      <c r="D175" s="91" t="s">
        <v>2083</v>
      </c>
      <c r="E175" s="90"/>
      <c r="F175" s="89" t="str">
        <f>IF(TRIM(D175)="rate only","ro",IF(ISBLANK(E175)," ",D175*E175))</f>
        <v>ro</v>
      </c>
    </row>
    <row r="176" spans="1:6" ht="14.15" hidden="1" customHeight="1" x14ac:dyDescent="0.3">
      <c r="A176" s="5"/>
      <c r="B176" s="6"/>
      <c r="C176" s="3"/>
      <c r="D176" s="86"/>
      <c r="E176" s="4"/>
      <c r="F176" s="1"/>
    </row>
    <row r="177" spans="1:6" ht="14.15" hidden="1" customHeight="1" x14ac:dyDescent="0.3">
      <c r="A177" s="5"/>
      <c r="B177" s="6"/>
      <c r="C177" s="3"/>
      <c r="D177" s="86"/>
      <c r="E177" s="4"/>
      <c r="F177" s="1"/>
    </row>
    <row r="178" spans="1:6" ht="14.15" hidden="1" customHeight="1" x14ac:dyDescent="0.3">
      <c r="A178" s="13" t="s">
        <v>290</v>
      </c>
      <c r="B178" s="14" t="s">
        <v>291</v>
      </c>
      <c r="C178" s="3"/>
      <c r="D178" s="86"/>
      <c r="E178" s="4"/>
      <c r="F178" s="1"/>
    </row>
    <row r="179" spans="1:6" ht="14.15" hidden="1" customHeight="1" x14ac:dyDescent="0.3">
      <c r="A179" s="5"/>
      <c r="B179" s="14" t="s">
        <v>292</v>
      </c>
      <c r="C179" s="3"/>
      <c r="D179" s="86"/>
      <c r="E179" s="4"/>
      <c r="F179" s="1"/>
    </row>
    <row r="180" spans="1:6" ht="14.15" hidden="1" customHeight="1" x14ac:dyDescent="0.3">
      <c r="A180" s="5"/>
      <c r="B180" s="14" t="s">
        <v>293</v>
      </c>
      <c r="C180" s="3" t="s">
        <v>1369</v>
      </c>
      <c r="D180" s="91"/>
      <c r="E180" s="90"/>
      <c r="F180" s="89" t="str">
        <f>IF(TRIM(D180)="rate only","ro",IF(ISBLANK(E180)," ",D180*E180))</f>
        <v xml:space="preserve"> </v>
      </c>
    </row>
    <row r="181" spans="1:6" ht="14.15" hidden="1" customHeight="1" x14ac:dyDescent="0.3">
      <c r="A181" s="5"/>
      <c r="B181" s="6"/>
      <c r="C181" s="3"/>
      <c r="D181" s="86"/>
      <c r="E181" s="4"/>
      <c r="F181" s="1"/>
    </row>
    <row r="182" spans="1:6" ht="14.15" hidden="1" customHeight="1" x14ac:dyDescent="0.3">
      <c r="A182" s="13" t="s">
        <v>294</v>
      </c>
      <c r="B182" s="14" t="s">
        <v>295</v>
      </c>
      <c r="C182" s="3"/>
      <c r="D182" s="86"/>
      <c r="E182" s="4"/>
      <c r="F182" s="1"/>
    </row>
    <row r="183" spans="1:6" ht="14.15" hidden="1" customHeight="1" x14ac:dyDescent="0.3">
      <c r="A183" s="5"/>
      <c r="B183" s="14" t="s">
        <v>296</v>
      </c>
      <c r="C183" s="3"/>
      <c r="D183" s="86"/>
      <c r="E183" s="4"/>
      <c r="F183" s="1"/>
    </row>
    <row r="184" spans="1:6" ht="14.15" hidden="1" customHeight="1" x14ac:dyDescent="0.3">
      <c r="A184" s="5"/>
      <c r="B184" s="14" t="s">
        <v>486</v>
      </c>
      <c r="C184" s="3" t="s">
        <v>1334</v>
      </c>
      <c r="D184" s="91"/>
      <c r="E184" s="90"/>
      <c r="F184" s="89" t="str">
        <f>IF(TRIM(D184)="rate only","ro",IF(ISBLANK(E184)," ",D184*E184))</f>
        <v xml:space="preserve"> </v>
      </c>
    </row>
    <row r="185" spans="1:6" ht="14.15" hidden="1" customHeight="1" x14ac:dyDescent="0.3">
      <c r="A185" s="5"/>
      <c r="B185" s="6" t="s">
        <v>1515</v>
      </c>
      <c r="C185" s="3"/>
      <c r="D185" s="86"/>
      <c r="E185" s="4"/>
      <c r="F185" s="1"/>
    </row>
    <row r="186" spans="1:6" ht="14.15" hidden="1" customHeight="1" x14ac:dyDescent="0.3">
      <c r="A186" s="5"/>
      <c r="B186" s="6"/>
      <c r="C186" s="3"/>
      <c r="D186" s="86"/>
      <c r="E186" s="4"/>
      <c r="F186" s="1"/>
    </row>
    <row r="187" spans="1:6" ht="14.15" hidden="1" customHeight="1" x14ac:dyDescent="0.3">
      <c r="A187" s="13" t="s">
        <v>758</v>
      </c>
      <c r="B187" s="14" t="s">
        <v>297</v>
      </c>
      <c r="C187" s="3"/>
      <c r="D187" s="86"/>
      <c r="E187" s="4"/>
      <c r="F187" s="1"/>
    </row>
    <row r="188" spans="1:6" ht="14.15" hidden="1" customHeight="1" x14ac:dyDescent="0.3">
      <c r="A188" s="5"/>
      <c r="B188" s="14" t="s">
        <v>298</v>
      </c>
      <c r="C188" s="3" t="s">
        <v>1378</v>
      </c>
      <c r="D188" s="91" t="s">
        <v>2083</v>
      </c>
      <c r="E188" s="90"/>
      <c r="F188" s="89" t="str">
        <f>IF(TRIM(D188)="rate only","ro",IF(ISBLANK(E188)," ",D188*E188))</f>
        <v>ro</v>
      </c>
    </row>
    <row r="189" spans="1:6" ht="14.15" hidden="1" customHeight="1" x14ac:dyDescent="0.3">
      <c r="A189" s="5"/>
      <c r="B189" s="6"/>
      <c r="C189" s="3"/>
      <c r="D189" s="86"/>
      <c r="E189" s="4"/>
      <c r="F189" s="1"/>
    </row>
    <row r="190" spans="1:6" ht="14.15" hidden="1" customHeight="1" x14ac:dyDescent="0.3">
      <c r="A190" s="5"/>
      <c r="B190" s="6"/>
      <c r="C190" s="3"/>
      <c r="D190" s="86"/>
      <c r="E190" s="4"/>
      <c r="F190" s="1"/>
    </row>
    <row r="191" spans="1:6" ht="14.15" hidden="1" customHeight="1" x14ac:dyDescent="0.3">
      <c r="A191" s="5"/>
      <c r="B191" s="6"/>
      <c r="C191" s="3"/>
      <c r="D191" s="86"/>
      <c r="E191" s="4"/>
      <c r="F191" s="1"/>
    </row>
    <row r="192" spans="1:6" ht="14.15" hidden="1" customHeight="1" x14ac:dyDescent="0.3">
      <c r="A192" s="5"/>
      <c r="B192" s="6"/>
      <c r="C192" s="3"/>
      <c r="D192" s="86"/>
      <c r="E192" s="4"/>
      <c r="F192" s="1"/>
    </row>
    <row r="193" spans="1:6" ht="14.15" hidden="1" customHeight="1" x14ac:dyDescent="0.3">
      <c r="A193" s="5"/>
      <c r="B193" s="6"/>
      <c r="C193" s="3"/>
      <c r="D193" s="86"/>
      <c r="E193" s="4"/>
      <c r="F193" s="1"/>
    </row>
    <row r="194" spans="1:6" ht="14.15" hidden="1" customHeight="1" x14ac:dyDescent="0.3">
      <c r="A194" s="5"/>
      <c r="B194" s="6"/>
      <c r="C194" s="3"/>
      <c r="D194" s="86"/>
      <c r="E194" s="4"/>
      <c r="F194" s="1"/>
    </row>
    <row r="195" spans="1:6" ht="14.15" hidden="1" customHeight="1" x14ac:dyDescent="0.3">
      <c r="A195" s="5"/>
      <c r="B195" s="6"/>
      <c r="C195" s="3"/>
      <c r="D195" s="86"/>
      <c r="E195" s="4"/>
      <c r="F195" s="1"/>
    </row>
    <row r="196" spans="1:6" ht="14.15" hidden="1" customHeight="1" x14ac:dyDescent="0.3">
      <c r="A196" s="5"/>
      <c r="B196" s="6"/>
      <c r="C196" s="3"/>
      <c r="D196" s="86"/>
      <c r="E196" s="4"/>
      <c r="F196" s="1"/>
    </row>
    <row r="197" spans="1:6" ht="14.15" hidden="1" customHeight="1" x14ac:dyDescent="0.3">
      <c r="A197" s="5"/>
      <c r="B197" s="6"/>
      <c r="C197" s="3"/>
      <c r="D197" s="86"/>
      <c r="E197" s="4"/>
      <c r="F197" s="1"/>
    </row>
    <row r="198" spans="1:6" ht="14.15" hidden="1" customHeight="1" x14ac:dyDescent="0.3">
      <c r="A198" s="5"/>
      <c r="B198" s="6"/>
      <c r="C198" s="3"/>
      <c r="D198" s="86"/>
      <c r="E198" s="4"/>
      <c r="F198" s="1"/>
    </row>
    <row r="199" spans="1:6" ht="14.15" hidden="1" customHeight="1" x14ac:dyDescent="0.3">
      <c r="A199" s="5"/>
      <c r="B199" s="6"/>
      <c r="C199" s="3"/>
      <c r="D199" s="86"/>
      <c r="E199" s="4"/>
      <c r="F199" s="1"/>
    </row>
    <row r="200" spans="1:6" ht="14.15" hidden="1" customHeight="1" x14ac:dyDescent="0.3">
      <c r="A200" s="5"/>
      <c r="B200" s="6"/>
      <c r="C200" s="3"/>
      <c r="D200" s="86"/>
      <c r="E200" s="4"/>
      <c r="F200" s="1"/>
    </row>
    <row r="201" spans="1:6" ht="14.15" hidden="1" customHeight="1" x14ac:dyDescent="0.3">
      <c r="A201" s="5"/>
      <c r="B201" s="6"/>
      <c r="C201" s="3"/>
      <c r="D201" s="86"/>
      <c r="E201" s="4"/>
      <c r="F201" s="1"/>
    </row>
    <row r="202" spans="1:6" ht="14.15" hidden="1" customHeight="1" x14ac:dyDescent="0.3">
      <c r="A202" s="5"/>
      <c r="B202" s="6"/>
      <c r="C202" s="3"/>
      <c r="D202" s="86"/>
      <c r="E202" s="4"/>
      <c r="F202" s="1"/>
    </row>
    <row r="203" spans="1:6" ht="14.15" hidden="1" customHeight="1" x14ac:dyDescent="0.3">
      <c r="A203" s="5"/>
      <c r="B203" s="6"/>
      <c r="C203" s="3"/>
      <c r="D203" s="86"/>
      <c r="E203" s="4"/>
      <c r="F203" s="1"/>
    </row>
    <row r="204" spans="1:6" ht="14.15" hidden="1" customHeight="1" thickBot="1" x14ac:dyDescent="0.35">
      <c r="A204" s="15"/>
      <c r="B204" s="16"/>
      <c r="C204" s="17"/>
      <c r="D204" s="88"/>
      <c r="E204" s="18"/>
      <c r="F204" s="19"/>
    </row>
    <row r="205" spans="1:6" ht="28.4" hidden="1" customHeight="1" thickBot="1" x14ac:dyDescent="0.35">
      <c r="A205" s="294" t="s">
        <v>1327</v>
      </c>
      <c r="B205" s="295"/>
      <c r="C205" s="295"/>
      <c r="D205" s="295"/>
      <c r="E205" s="296"/>
      <c r="F205" s="65">
        <f>SUM(F159:F204)</f>
        <v>0</v>
      </c>
    </row>
    <row r="206" spans="1:6" ht="14.15" hidden="1" customHeight="1" thickBot="1" x14ac:dyDescent="0.35">
      <c r="A206" s="23"/>
      <c r="C206" s="35"/>
      <c r="E206" s="25"/>
      <c r="F206" s="25"/>
    </row>
    <row r="207" spans="1:6" ht="28.4" hidden="1" customHeight="1" x14ac:dyDescent="0.3">
      <c r="A207" s="234" t="s">
        <v>1328</v>
      </c>
      <c r="B207" s="235"/>
      <c r="C207" s="235"/>
      <c r="D207" s="235"/>
      <c r="E207" s="281" t="s">
        <v>1329</v>
      </c>
      <c r="F207" s="282"/>
    </row>
    <row r="208" spans="1:6" ht="42" hidden="1" customHeight="1" thickBot="1" x14ac:dyDescent="0.35">
      <c r="A208" s="238"/>
      <c r="B208" s="239"/>
      <c r="C208" s="239"/>
      <c r="D208" s="239"/>
      <c r="E208" s="283"/>
      <c r="F208" s="284"/>
    </row>
    <row r="209" ht="10.4" hidden="1" customHeight="1" x14ac:dyDescent="0.3"/>
    <row r="210" ht="28.4" hidden="1" customHeight="1" x14ac:dyDescent="0.3"/>
    <row r="211" ht="28.4" customHeight="1" x14ac:dyDescent="0.3"/>
    <row r="212" ht="14.15" customHeight="1" x14ac:dyDescent="0.3"/>
    <row r="213" ht="14.15" customHeight="1" x14ac:dyDescent="0.3"/>
    <row r="214" ht="14.15" customHeight="1" x14ac:dyDescent="0.3"/>
    <row r="215" ht="14.15" customHeight="1" x14ac:dyDescent="0.3"/>
    <row r="216" ht="14.15" customHeight="1" x14ac:dyDescent="0.3"/>
    <row r="217" ht="14.15" customHeight="1" x14ac:dyDescent="0.3"/>
    <row r="218" ht="14.15" customHeight="1" x14ac:dyDescent="0.3"/>
    <row r="219" ht="14.15" customHeight="1" x14ac:dyDescent="0.3"/>
    <row r="220" ht="14.15" customHeight="1" x14ac:dyDescent="0.3"/>
    <row r="221" ht="14.15" customHeight="1" x14ac:dyDescent="0.3"/>
    <row r="222" ht="14.15" customHeight="1" x14ac:dyDescent="0.3"/>
    <row r="223" ht="14.15" customHeight="1" x14ac:dyDescent="0.3"/>
    <row r="224" ht="14.15" customHeight="1" x14ac:dyDescent="0.3"/>
    <row r="225" ht="14.15" customHeight="1" x14ac:dyDescent="0.3"/>
    <row r="226" ht="14.15" customHeight="1" x14ac:dyDescent="0.3"/>
    <row r="227" ht="14.15" customHeight="1" x14ac:dyDescent="0.3"/>
    <row r="228" ht="14.15" customHeight="1" x14ac:dyDescent="0.3"/>
    <row r="229" ht="14.15" customHeight="1" x14ac:dyDescent="0.3"/>
    <row r="230" ht="14.15" customHeight="1" x14ac:dyDescent="0.3"/>
    <row r="231" ht="14.15" customHeight="1" x14ac:dyDescent="0.3"/>
    <row r="232" ht="14.15" customHeight="1" x14ac:dyDescent="0.3"/>
    <row r="233" ht="14.15" customHeight="1" x14ac:dyDescent="0.3"/>
    <row r="234" ht="14.15" customHeight="1" x14ac:dyDescent="0.3"/>
    <row r="235" ht="14.15" customHeight="1" x14ac:dyDescent="0.3"/>
    <row r="236" ht="14.15" customHeight="1" x14ac:dyDescent="0.3"/>
    <row r="237" ht="14.15" customHeight="1" x14ac:dyDescent="0.3"/>
    <row r="238" ht="14.15" customHeight="1" x14ac:dyDescent="0.3"/>
    <row r="239" ht="14.15" customHeight="1" x14ac:dyDescent="0.3"/>
    <row r="240" ht="14.15" customHeight="1" x14ac:dyDescent="0.3"/>
    <row r="241" ht="14.15" customHeight="1" x14ac:dyDescent="0.3"/>
    <row r="242" ht="14.15" customHeight="1" x14ac:dyDescent="0.3"/>
    <row r="243" ht="14.15" customHeight="1" x14ac:dyDescent="0.3"/>
    <row r="244" ht="14.15" customHeight="1" x14ac:dyDescent="0.3"/>
    <row r="245" ht="14.15" customHeight="1" x14ac:dyDescent="0.3"/>
    <row r="246" ht="14.15" customHeight="1" x14ac:dyDescent="0.3"/>
    <row r="247" ht="14.15" customHeight="1" x14ac:dyDescent="0.3"/>
    <row r="248" ht="14.15" customHeight="1" x14ac:dyDescent="0.3"/>
    <row r="249" ht="14.15" customHeight="1" x14ac:dyDescent="0.3"/>
    <row r="250" ht="14.15" customHeight="1" x14ac:dyDescent="0.3"/>
    <row r="251" ht="14.15" customHeight="1" x14ac:dyDescent="0.3"/>
    <row r="252" ht="14.15" customHeight="1" x14ac:dyDescent="0.3"/>
    <row r="253" ht="14.15" customHeight="1" x14ac:dyDescent="0.3"/>
    <row r="254" ht="14.15" customHeight="1" x14ac:dyDescent="0.3"/>
    <row r="255" ht="14.15" customHeight="1" x14ac:dyDescent="0.3"/>
    <row r="256" ht="14.15" customHeight="1" x14ac:dyDescent="0.3"/>
    <row r="257" ht="28.4" customHeight="1" x14ac:dyDescent="0.3"/>
    <row r="258" ht="14.15" customHeight="1" x14ac:dyDescent="0.3"/>
    <row r="259" ht="28.4" customHeight="1" x14ac:dyDescent="0.3"/>
    <row r="260" ht="42" customHeight="1" x14ac:dyDescent="0.3"/>
    <row r="261" ht="10.4" customHeight="1" x14ac:dyDescent="0.3"/>
    <row r="262" ht="28.4" customHeight="1" x14ac:dyDescent="0.3"/>
    <row r="263" ht="28.4" customHeight="1" x14ac:dyDescent="0.3"/>
    <row r="264" ht="14.15" customHeight="1" x14ac:dyDescent="0.3"/>
    <row r="265" ht="14.15" customHeight="1" x14ac:dyDescent="0.3"/>
    <row r="266" ht="14.15" customHeight="1" x14ac:dyDescent="0.3"/>
    <row r="267" ht="14.15" customHeight="1" x14ac:dyDescent="0.3"/>
    <row r="268" ht="14.15" customHeight="1" x14ac:dyDescent="0.3"/>
    <row r="269" ht="14.15" customHeight="1" x14ac:dyDescent="0.3"/>
    <row r="270" ht="14.15" customHeight="1" x14ac:dyDescent="0.3"/>
    <row r="271" ht="14.15" customHeight="1" x14ac:dyDescent="0.3"/>
    <row r="272" ht="14.15" customHeight="1" x14ac:dyDescent="0.3"/>
    <row r="273" ht="14.15" customHeight="1" x14ac:dyDescent="0.3"/>
    <row r="274" ht="14.15" customHeight="1" x14ac:dyDescent="0.3"/>
    <row r="275" ht="14.15" customHeight="1" x14ac:dyDescent="0.3"/>
    <row r="276" ht="14.15" customHeight="1" x14ac:dyDescent="0.3"/>
    <row r="277" ht="14.15" customHeight="1" x14ac:dyDescent="0.3"/>
    <row r="278" ht="14.15" customHeight="1" x14ac:dyDescent="0.3"/>
    <row r="279" ht="14.15" customHeight="1" x14ac:dyDescent="0.3"/>
    <row r="280" ht="14.15" customHeight="1" x14ac:dyDescent="0.3"/>
    <row r="281" ht="14.15" customHeight="1" x14ac:dyDescent="0.3"/>
    <row r="282" ht="14.15" customHeight="1" x14ac:dyDescent="0.3"/>
    <row r="283" ht="14.15" customHeight="1" x14ac:dyDescent="0.3"/>
    <row r="284" ht="14.15" customHeight="1" x14ac:dyDescent="0.3"/>
    <row r="285" ht="14.15" customHeight="1" x14ac:dyDescent="0.3"/>
    <row r="286" ht="14.15" customHeight="1" x14ac:dyDescent="0.3"/>
    <row r="287" ht="14.15" customHeight="1" x14ac:dyDescent="0.3"/>
    <row r="288" ht="14.15" customHeight="1" x14ac:dyDescent="0.3"/>
    <row r="289" ht="14.15" customHeight="1" x14ac:dyDescent="0.3"/>
    <row r="290" ht="14.15" customHeight="1" x14ac:dyDescent="0.3"/>
    <row r="291" ht="14.15" customHeight="1" x14ac:dyDescent="0.3"/>
    <row r="292" ht="14.15" customHeight="1" x14ac:dyDescent="0.3"/>
    <row r="293" ht="14.15" customHeight="1" x14ac:dyDescent="0.3"/>
    <row r="294" ht="14.15" customHeight="1" x14ac:dyDescent="0.3"/>
    <row r="295" ht="14.15" customHeight="1" x14ac:dyDescent="0.3"/>
    <row r="296" ht="14.15" customHeight="1" x14ac:dyDescent="0.3"/>
    <row r="297" ht="14.15" customHeight="1" x14ac:dyDescent="0.3"/>
    <row r="298" ht="14.15" customHeight="1" x14ac:dyDescent="0.3"/>
    <row r="299" ht="14.15" customHeight="1" x14ac:dyDescent="0.3"/>
    <row r="300" ht="14.15" customHeight="1" x14ac:dyDescent="0.3"/>
    <row r="301" ht="14.15" customHeight="1" x14ac:dyDescent="0.3"/>
    <row r="302" ht="14.15" customHeight="1" x14ac:dyDescent="0.3"/>
    <row r="303" ht="14.15" customHeight="1" x14ac:dyDescent="0.3"/>
    <row r="304" ht="14.15" customHeight="1" x14ac:dyDescent="0.3"/>
    <row r="305" ht="14.15" customHeight="1" x14ac:dyDescent="0.3"/>
    <row r="306" ht="14.15" customHeight="1" x14ac:dyDescent="0.3"/>
    <row r="307" ht="14.15" customHeight="1" x14ac:dyDescent="0.3"/>
    <row r="308" ht="14.15" customHeight="1" x14ac:dyDescent="0.3"/>
    <row r="309" ht="28.4" customHeight="1" x14ac:dyDescent="0.3"/>
    <row r="310" ht="14.15" customHeight="1" x14ac:dyDescent="0.3"/>
    <row r="311" ht="28.4" customHeight="1" x14ac:dyDescent="0.3"/>
    <row r="312" ht="42" customHeight="1" x14ac:dyDescent="0.3"/>
    <row r="313" ht="10.4" customHeight="1" x14ac:dyDescent="0.3"/>
    <row r="314" ht="28.4" customHeight="1" x14ac:dyDescent="0.3"/>
    <row r="315" ht="28.4" customHeight="1" x14ac:dyDescent="0.3"/>
    <row r="316" ht="14.15" customHeight="1" x14ac:dyDescent="0.3"/>
    <row r="317" ht="14.15" customHeight="1" x14ac:dyDescent="0.3"/>
    <row r="318" ht="14.15" customHeight="1" x14ac:dyDescent="0.3"/>
    <row r="319" ht="14.15" customHeight="1" x14ac:dyDescent="0.3"/>
    <row r="320" ht="14.15" customHeight="1" x14ac:dyDescent="0.3"/>
    <row r="321" ht="14.15" customHeight="1" x14ac:dyDescent="0.3"/>
    <row r="322" ht="14.15" customHeight="1" x14ac:dyDescent="0.3"/>
    <row r="323" ht="14.15" customHeight="1" x14ac:dyDescent="0.3"/>
    <row r="324" ht="14.15" customHeight="1" x14ac:dyDescent="0.3"/>
    <row r="325" ht="14.15" customHeight="1" x14ac:dyDescent="0.3"/>
    <row r="326" ht="14.15" customHeight="1" x14ac:dyDescent="0.3"/>
    <row r="327" ht="14.15" customHeight="1" x14ac:dyDescent="0.3"/>
    <row r="328" ht="14.15" customHeight="1" x14ac:dyDescent="0.3"/>
    <row r="329" ht="14.15" customHeight="1" x14ac:dyDescent="0.3"/>
    <row r="330" ht="14.15" customHeight="1" x14ac:dyDescent="0.3"/>
    <row r="331" ht="14.15" customHeight="1" x14ac:dyDescent="0.3"/>
    <row r="332" ht="14.15" customHeight="1" x14ac:dyDescent="0.3"/>
    <row r="333" ht="14.15" customHeight="1" x14ac:dyDescent="0.3"/>
    <row r="334" ht="14.15" customHeight="1" x14ac:dyDescent="0.3"/>
    <row r="335" ht="14.15" customHeight="1" x14ac:dyDescent="0.3"/>
    <row r="336" ht="14.15" customHeight="1" x14ac:dyDescent="0.3"/>
    <row r="337" ht="14.15" customHeight="1" x14ac:dyDescent="0.3"/>
    <row r="338" ht="14.15" customHeight="1" x14ac:dyDescent="0.3"/>
    <row r="339" ht="14.15" customHeight="1" x14ac:dyDescent="0.3"/>
    <row r="340" ht="14.15" customHeight="1" x14ac:dyDescent="0.3"/>
    <row r="341" ht="14.15" customHeight="1" x14ac:dyDescent="0.3"/>
    <row r="342" ht="14.15" customHeight="1" x14ac:dyDescent="0.3"/>
    <row r="343" ht="14.15" customHeight="1" x14ac:dyDescent="0.3"/>
    <row r="344" ht="14.15" customHeight="1" x14ac:dyDescent="0.3"/>
    <row r="345" ht="14.15" customHeight="1" x14ac:dyDescent="0.3"/>
    <row r="346" ht="14.15" customHeight="1" x14ac:dyDescent="0.3"/>
    <row r="347" ht="14.15" customHeight="1" x14ac:dyDescent="0.3"/>
    <row r="348" ht="14.15" customHeight="1" x14ac:dyDescent="0.3"/>
    <row r="349" ht="14.15" customHeight="1" x14ac:dyDescent="0.3"/>
    <row r="350" ht="14.15" customHeight="1" x14ac:dyDescent="0.3"/>
    <row r="351" ht="14.15" customHeight="1" x14ac:dyDescent="0.3"/>
    <row r="352" ht="14.15" customHeight="1" x14ac:dyDescent="0.3"/>
    <row r="353" ht="14.15" customHeight="1" x14ac:dyDescent="0.3"/>
    <row r="354" ht="14.15" customHeight="1" x14ac:dyDescent="0.3"/>
    <row r="355" ht="14.15" customHeight="1" x14ac:dyDescent="0.3"/>
    <row r="356" ht="14.15" customHeight="1" x14ac:dyDescent="0.3"/>
    <row r="357" ht="14.15" customHeight="1" x14ac:dyDescent="0.3"/>
    <row r="358" ht="14.15" customHeight="1" x14ac:dyDescent="0.3"/>
    <row r="359" ht="14.15" customHeight="1" x14ac:dyDescent="0.3"/>
    <row r="360" ht="14.15" customHeight="1" x14ac:dyDescent="0.3"/>
    <row r="361" ht="28.4" customHeight="1" x14ac:dyDescent="0.3"/>
    <row r="362" ht="14.15" customHeight="1" x14ac:dyDescent="0.3"/>
    <row r="363" ht="28.4" customHeight="1" x14ac:dyDescent="0.3"/>
    <row r="364" ht="42" customHeight="1" x14ac:dyDescent="0.3"/>
    <row r="365" ht="10.4" customHeight="1" x14ac:dyDescent="0.3"/>
    <row r="366" ht="28.4" customHeight="1" x14ac:dyDescent="0.3"/>
    <row r="367" ht="28.4" customHeight="1" x14ac:dyDescent="0.3"/>
    <row r="368" ht="14.15" customHeight="1" x14ac:dyDescent="0.3"/>
    <row r="369" ht="14.15" customHeight="1" x14ac:dyDescent="0.3"/>
    <row r="370" ht="14.15" customHeight="1" x14ac:dyDescent="0.3"/>
    <row r="371" ht="14.15" customHeight="1" x14ac:dyDescent="0.3"/>
    <row r="372" ht="14.15" customHeight="1" x14ac:dyDescent="0.3"/>
    <row r="373" ht="14.15" customHeight="1" x14ac:dyDescent="0.3"/>
    <row r="374" ht="14.15" customHeight="1" x14ac:dyDescent="0.3"/>
    <row r="375" ht="14.15" customHeight="1" x14ac:dyDescent="0.3"/>
    <row r="376" ht="14.15" customHeight="1" x14ac:dyDescent="0.3"/>
    <row r="377" ht="14.15" customHeight="1" x14ac:dyDescent="0.3"/>
    <row r="378" ht="14.15" customHeight="1" x14ac:dyDescent="0.3"/>
    <row r="379" ht="14.15" customHeight="1" x14ac:dyDescent="0.3"/>
    <row r="380" ht="14.15" customHeight="1" x14ac:dyDescent="0.3"/>
    <row r="381" ht="14.15" customHeight="1" x14ac:dyDescent="0.3"/>
    <row r="382" ht="14.15" customHeight="1" x14ac:dyDescent="0.3"/>
    <row r="383" ht="14.15" customHeight="1" x14ac:dyDescent="0.3"/>
    <row r="384" ht="14.15" customHeight="1" x14ac:dyDescent="0.3"/>
    <row r="385" ht="14.15" customHeight="1" x14ac:dyDescent="0.3"/>
    <row r="386" ht="14.15" customHeight="1" x14ac:dyDescent="0.3"/>
    <row r="387" ht="14.15" customHeight="1" x14ac:dyDescent="0.3"/>
    <row r="388" ht="14.15" customHeight="1" x14ac:dyDescent="0.3"/>
    <row r="389" ht="14.15" customHeight="1" x14ac:dyDescent="0.3"/>
    <row r="390" ht="14.15" customHeight="1" x14ac:dyDescent="0.3"/>
    <row r="391" ht="14.15" customHeight="1" x14ac:dyDescent="0.3"/>
    <row r="392" ht="14.15" customHeight="1" x14ac:dyDescent="0.3"/>
    <row r="393" ht="14.15" customHeight="1" x14ac:dyDescent="0.3"/>
    <row r="394" ht="14.15" customHeight="1" x14ac:dyDescent="0.3"/>
    <row r="395" ht="14.15" customHeight="1" x14ac:dyDescent="0.3"/>
    <row r="396" ht="14.15" customHeight="1" x14ac:dyDescent="0.3"/>
    <row r="397" ht="14.15" customHeight="1" x14ac:dyDescent="0.3"/>
    <row r="398" ht="14.15" customHeight="1" x14ac:dyDescent="0.3"/>
    <row r="399" ht="14.15" customHeight="1" x14ac:dyDescent="0.3"/>
    <row r="400" ht="14.15" customHeight="1" x14ac:dyDescent="0.3"/>
    <row r="401" ht="14.15" customHeight="1" x14ac:dyDescent="0.3"/>
    <row r="402" ht="14.15" customHeight="1" x14ac:dyDescent="0.3"/>
    <row r="403" ht="14.15" customHeight="1" x14ac:dyDescent="0.3"/>
    <row r="404" ht="14.15" customHeight="1" x14ac:dyDescent="0.3"/>
    <row r="405" ht="14.15" customHeight="1" x14ac:dyDescent="0.3"/>
    <row r="406" ht="14.15" customHeight="1" x14ac:dyDescent="0.3"/>
    <row r="407" ht="14.15" customHeight="1" x14ac:dyDescent="0.3"/>
    <row r="408" ht="14.15" customHeight="1" x14ac:dyDescent="0.3"/>
    <row r="409" ht="14.15" customHeight="1" x14ac:dyDescent="0.3"/>
    <row r="410" ht="14.15" customHeight="1" x14ac:dyDescent="0.3"/>
    <row r="411" ht="14.15" customHeight="1" x14ac:dyDescent="0.3"/>
    <row r="412" ht="14.15" customHeight="1" x14ac:dyDescent="0.3"/>
    <row r="413" ht="28.4" customHeight="1" x14ac:dyDescent="0.3"/>
    <row r="414" ht="14.15" customHeight="1" x14ac:dyDescent="0.3"/>
    <row r="415" ht="28.4" customHeight="1" x14ac:dyDescent="0.3"/>
    <row r="416" ht="42" customHeight="1" x14ac:dyDescent="0.3"/>
    <row r="417" ht="10.4" customHeight="1" x14ac:dyDescent="0.3"/>
    <row r="418" ht="28.4" customHeight="1" x14ac:dyDescent="0.3"/>
    <row r="419" ht="28.4" customHeight="1" x14ac:dyDescent="0.3"/>
    <row r="420" ht="14.15" customHeight="1" x14ac:dyDescent="0.3"/>
    <row r="421" ht="14.15" customHeight="1" x14ac:dyDescent="0.3"/>
    <row r="422" ht="14.15" customHeight="1" x14ac:dyDescent="0.3"/>
    <row r="423" ht="14.15" customHeight="1" x14ac:dyDescent="0.3"/>
    <row r="424" ht="14.15" customHeight="1" x14ac:dyDescent="0.3"/>
    <row r="425" ht="14.15" customHeight="1" x14ac:dyDescent="0.3"/>
    <row r="426" ht="14.15" customHeight="1" x14ac:dyDescent="0.3"/>
    <row r="427" ht="14.15" customHeight="1" x14ac:dyDescent="0.3"/>
    <row r="428" ht="14.15" customHeight="1" x14ac:dyDescent="0.3"/>
    <row r="429" ht="14.15" customHeight="1" x14ac:dyDescent="0.3"/>
    <row r="430" ht="14.15" customHeight="1" x14ac:dyDescent="0.3"/>
    <row r="431" ht="14.15" customHeight="1" x14ac:dyDescent="0.3"/>
    <row r="432" ht="14.15" customHeight="1" x14ac:dyDescent="0.3"/>
    <row r="433" ht="14.15" customHeight="1" x14ac:dyDescent="0.3"/>
    <row r="434" ht="14.15" customHeight="1" x14ac:dyDescent="0.3"/>
    <row r="435" ht="14.15" customHeight="1" x14ac:dyDescent="0.3"/>
    <row r="436" ht="14.15" customHeight="1" x14ac:dyDescent="0.3"/>
    <row r="437" ht="14.15" customHeight="1" x14ac:dyDescent="0.3"/>
    <row r="438" ht="14.15" customHeight="1" x14ac:dyDescent="0.3"/>
    <row r="439" ht="14.15" customHeight="1" x14ac:dyDescent="0.3"/>
    <row r="440" ht="14.15" customHeight="1" x14ac:dyDescent="0.3"/>
    <row r="441" ht="14.15" customHeight="1" x14ac:dyDescent="0.3"/>
    <row r="442" ht="14.15" customHeight="1" x14ac:dyDescent="0.3"/>
    <row r="443" ht="14.15" customHeight="1" x14ac:dyDescent="0.3"/>
    <row r="444" ht="14.15" customHeight="1" x14ac:dyDescent="0.3"/>
    <row r="445" ht="14.15" customHeight="1" x14ac:dyDescent="0.3"/>
    <row r="446" ht="14.15" customHeight="1" x14ac:dyDescent="0.3"/>
    <row r="447" ht="14.15" customHeight="1" x14ac:dyDescent="0.3"/>
    <row r="448" ht="14.15" customHeight="1" x14ac:dyDescent="0.3"/>
    <row r="449" ht="14.15" customHeight="1" x14ac:dyDescent="0.3"/>
    <row r="450" ht="14.15" customHeight="1" x14ac:dyDescent="0.3"/>
    <row r="451" ht="14.15" customHeight="1" x14ac:dyDescent="0.3"/>
    <row r="452" ht="14.15" customHeight="1" x14ac:dyDescent="0.3"/>
    <row r="453" ht="14.15" customHeight="1" x14ac:dyDescent="0.3"/>
    <row r="454" ht="14.15" customHeight="1" x14ac:dyDescent="0.3"/>
    <row r="455" ht="14.15" customHeight="1" x14ac:dyDescent="0.3"/>
    <row r="456" ht="14.15" customHeight="1" x14ac:dyDescent="0.3"/>
    <row r="457" ht="14.15" customHeight="1" x14ac:dyDescent="0.3"/>
    <row r="458" ht="14.15" customHeight="1" x14ac:dyDescent="0.3"/>
    <row r="459" ht="14.15" customHeight="1" x14ac:dyDescent="0.3"/>
    <row r="460" ht="14.15" customHeight="1" x14ac:dyDescent="0.3"/>
    <row r="461" ht="14.15" customHeight="1" x14ac:dyDescent="0.3"/>
    <row r="462" ht="14.15" customHeight="1" x14ac:dyDescent="0.3"/>
    <row r="463" ht="14.15" customHeight="1" x14ac:dyDescent="0.3"/>
    <row r="464" ht="14.15" customHeight="1" x14ac:dyDescent="0.3"/>
    <row r="465" ht="28.4" customHeight="1" x14ac:dyDescent="0.3"/>
    <row r="466" ht="14.15" customHeight="1" x14ac:dyDescent="0.3"/>
    <row r="467" ht="28.4" customHeight="1" x14ac:dyDescent="0.3"/>
    <row r="468" ht="42" customHeight="1" x14ac:dyDescent="0.3"/>
    <row r="469" ht="10.4" customHeight="1" x14ac:dyDescent="0.3"/>
  </sheetData>
  <mergeCells count="23">
    <mergeCell ref="A153:E153"/>
    <mergeCell ref="A207:D207"/>
    <mergeCell ref="E207:F207"/>
    <mergeCell ref="E103:F103"/>
    <mergeCell ref="A208:D208"/>
    <mergeCell ref="E208:F208"/>
    <mergeCell ref="A159:E159"/>
    <mergeCell ref="A107:E107"/>
    <mergeCell ref="A155:D155"/>
    <mergeCell ref="E155:F155"/>
    <mergeCell ref="A156:D156"/>
    <mergeCell ref="E156:F156"/>
    <mergeCell ref="A205:E205"/>
    <mergeCell ref="A104:D104"/>
    <mergeCell ref="E104:F104"/>
    <mergeCell ref="A55:E55"/>
    <mergeCell ref="A101:E101"/>
    <mergeCell ref="A103:D103"/>
    <mergeCell ref="A49:E49"/>
    <mergeCell ref="A51:D51"/>
    <mergeCell ref="E51:F51"/>
    <mergeCell ref="A52:D52"/>
    <mergeCell ref="E52:F52"/>
  </mergeCells>
  <phoneticPr fontId="1" type="noConversion"/>
  <conditionalFormatting sqref="D11 D15 D17 D19 D21 D24 D26 D30 D33 D36 D39 D47 D57 D59 D65 D67 D69 D71 D73 D75 D78 D80 D82 D84 D86 D88 D90 D92 D98 D109 D111 D113 D115 D117 D119 D121 D123 D125 D127 D129 D131 D133 D139 D141 D143 D145 D147 D149 D161 D163 D165 D167 D169 D171 D173 D175 D180 D184 D188">
    <cfRule type="cellIs" dxfId="137" priority="1" operator="greaterThan">
      <formula>0</formula>
    </cfRule>
  </conditionalFormatting>
  <conditionalFormatting sqref="E11 E15 E17 E19 E21 E24 E26 E30 E33 E36 E39 E47 E57 E59 E65 E67 E69 E71 E73 E75 E78 E80 E82 E84 E86 E88 E90 E92 E98 E109 E111 E113 E115 E117 E119 E121 E123 E125 E127 E129 E131 E133 E139 E141 E143 E145 E147 E149 E161 E163 E165 E167 E169 E171 E173 E175 E180 E184 E188">
    <cfRule type="cellIs" dxfId="136" priority="2" operator="greaterThan">
      <formula>0</formula>
    </cfRule>
  </conditionalFormatting>
  <conditionalFormatting sqref="F11 F15 F17 F19 F21 F24 F26 F30 F33 F36 F39 F47 F57 F59 F65 F67 F69 F71 F73 F75 F78 F80 F82 F84 F86 F88 F90 F92 F98 F109 F111 F113 F115 F117 F119 F121 F123 F125 F127 F129 F131 F133 F139 F141 F143 F145 F147 F149 F161 F163 F165 F167 F169 F171 F173 F175 F180 F184 F188">
    <cfRule type="cellIs" dxfId="135" priority="3" stopIfTrue="1" operator="equal">
      <formula>"ro"</formula>
    </cfRule>
    <cfRule type="cellIs" dxfId="134" priority="4" stopIfTrue="1" operator="equal">
      <formula>" "</formula>
    </cfRule>
  </conditionalFormatting>
  <printOptions horizontalCentered="1"/>
  <pageMargins left="0.78740157480314965" right="0.59055118110236227" top="0.98425196850393704" bottom="0.39370078740157483" header="0.39370078740157483" footer="0.19685039370078741"/>
  <pageSetup paperSize="9" scale="92" orientation="portrait" blackAndWhite="1" useFirstPageNumber="1" r:id="rId1"/>
  <headerFooter alignWithMargins="0">
    <oddHeader>&amp;L&amp;"-,Italic"&amp;8RTD01-2016/2017-TIDC32&amp;"-,Regular"
Part C2.2: Pricing Schedule&amp;R
&amp;"-,Regular"&amp;8Section 501: Page &amp;P of &amp;N</oddHeader>
  </headerFooter>
  <rowBreaks count="3" manualBreakCount="3">
    <brk id="52" max="5" man="1"/>
    <brk id="104" max="5" man="1"/>
    <brk id="156" max="5" man="1"/>
  </rowBreak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indexed="44"/>
  </sheetPr>
  <dimension ref="A1:F573"/>
  <sheetViews>
    <sheetView showZeros="0" view="pageBreakPreview" topLeftCell="A571" zoomScale="120" zoomScaleNormal="100" zoomScaleSheetLayoutView="120" workbookViewId="0">
      <selection activeCell="D458" sqref="D458"/>
    </sheetView>
  </sheetViews>
  <sheetFormatPr defaultColWidth="9.1796875" defaultRowHeight="12" customHeight="1" x14ac:dyDescent="0.3"/>
  <cols>
    <col min="1" max="1" width="12.54296875" style="2" customWidth="1"/>
    <col min="2" max="2" width="32.453125" style="2" customWidth="1"/>
    <col min="3" max="3" width="10.54296875" style="2" customWidth="1"/>
    <col min="4" max="4" width="12.54296875" style="147" customWidth="1"/>
    <col min="5" max="5" width="13.54296875" style="35" customWidth="1"/>
    <col min="6" max="6" width="15.54296875" style="35" customWidth="1"/>
    <col min="7" max="16384" width="9.1796875" style="2"/>
  </cols>
  <sheetData>
    <row r="1" spans="1:6" ht="28.4" customHeight="1" thickBot="1" x14ac:dyDescent="0.35">
      <c r="A1" s="60" t="s">
        <v>1321</v>
      </c>
      <c r="B1" s="61" t="s">
        <v>1322</v>
      </c>
      <c r="C1" s="61" t="s">
        <v>1323</v>
      </c>
      <c r="D1" s="62" t="s">
        <v>1324</v>
      </c>
      <c r="E1" s="63" t="s">
        <v>1325</v>
      </c>
      <c r="F1" s="64" t="s">
        <v>1326</v>
      </c>
    </row>
    <row r="2" spans="1:6" ht="14.15" customHeight="1" x14ac:dyDescent="0.3">
      <c r="A2" s="8"/>
      <c r="B2" s="9"/>
      <c r="C2" s="10"/>
      <c r="D2" s="132"/>
      <c r="E2" s="133"/>
      <c r="F2" s="134"/>
    </row>
    <row r="3" spans="1:6" ht="14.15" customHeight="1" x14ac:dyDescent="0.3">
      <c r="A3" s="13" t="s">
        <v>1354</v>
      </c>
      <c r="B3" s="14" t="s">
        <v>213</v>
      </c>
      <c r="C3" s="3"/>
      <c r="D3" s="135"/>
      <c r="E3" s="136"/>
      <c r="F3" s="137"/>
    </row>
    <row r="4" spans="1:6" ht="14.15" customHeight="1" x14ac:dyDescent="0.3">
      <c r="A4" s="5"/>
      <c r="B4" s="14" t="s">
        <v>212</v>
      </c>
      <c r="C4" s="3"/>
      <c r="D4" s="135"/>
      <c r="E4" s="136"/>
      <c r="F4" s="137"/>
    </row>
    <row r="5" spans="1:6" ht="14.15" customHeight="1" x14ac:dyDescent="0.3">
      <c r="A5" s="5"/>
      <c r="C5" s="3"/>
      <c r="D5" s="135"/>
      <c r="E5" s="136"/>
      <c r="F5" s="137"/>
    </row>
    <row r="6" spans="1:6" ht="14.15" customHeight="1" x14ac:dyDescent="0.3">
      <c r="A6" s="13" t="s">
        <v>539</v>
      </c>
      <c r="B6" s="14" t="s">
        <v>540</v>
      </c>
      <c r="C6" s="3"/>
      <c r="D6" s="135"/>
      <c r="E6" s="136"/>
      <c r="F6" s="137"/>
    </row>
    <row r="7" spans="1:6" ht="14.15" customHeight="1" x14ac:dyDescent="0.3">
      <c r="A7" s="5"/>
      <c r="B7" s="37" t="s">
        <v>541</v>
      </c>
      <c r="C7" s="3"/>
      <c r="D7" s="135"/>
      <c r="E7" s="136"/>
      <c r="F7" s="137"/>
    </row>
    <row r="8" spans="1:6" ht="14.15" customHeight="1" x14ac:dyDescent="0.3">
      <c r="A8" s="5"/>
      <c r="B8" s="6"/>
      <c r="C8" s="3"/>
      <c r="D8" s="135"/>
      <c r="E8" s="136"/>
      <c r="F8" s="137"/>
    </row>
    <row r="9" spans="1:6" ht="14.15" customHeight="1" x14ac:dyDescent="0.3">
      <c r="A9" s="13" t="s">
        <v>761</v>
      </c>
      <c r="B9" s="14" t="s">
        <v>299</v>
      </c>
      <c r="C9" s="3"/>
      <c r="D9" s="135"/>
      <c r="E9" s="136"/>
      <c r="F9" s="137"/>
    </row>
    <row r="10" spans="1:6" ht="14.15" customHeight="1" x14ac:dyDescent="0.3">
      <c r="A10" s="5"/>
      <c r="B10" s="14" t="s">
        <v>300</v>
      </c>
      <c r="C10" s="3"/>
      <c r="D10" s="135"/>
      <c r="E10" s="136"/>
      <c r="F10" s="137"/>
    </row>
    <row r="11" spans="1:6" ht="14.15" customHeight="1" x14ac:dyDescent="0.3">
      <c r="A11" s="5"/>
      <c r="B11" s="6"/>
      <c r="C11" s="3"/>
      <c r="D11" s="135"/>
      <c r="E11" s="136"/>
      <c r="F11" s="137"/>
    </row>
    <row r="12" spans="1:6" ht="14.15" customHeight="1" x14ac:dyDescent="0.3">
      <c r="A12" s="5" t="s">
        <v>301</v>
      </c>
      <c r="B12" s="6" t="s">
        <v>302</v>
      </c>
      <c r="C12" s="3" t="s">
        <v>1334</v>
      </c>
      <c r="D12" s="138">
        <f>1.5*(D24*0.85+D28*1.2+D32*1.35+D36*1.5+D38*1.65+D40+D42+D48)*25%*40%</f>
        <v>478.6747949999999</v>
      </c>
      <c r="E12" s="139"/>
      <c r="F12" s="140" t="str">
        <f>IF(TRIM(D12)="rate only","ro",IF(OR(ISBLANK(D12),ISBLANK(E12))," ",D12*E12))</f>
        <v xml:space="preserve"> </v>
      </c>
    </row>
    <row r="13" spans="1:6" ht="14.15" customHeight="1" x14ac:dyDescent="0.3">
      <c r="A13" s="5"/>
      <c r="B13" s="6"/>
      <c r="C13" s="3"/>
      <c r="D13" s="135"/>
      <c r="E13" s="136"/>
      <c r="F13" s="137"/>
    </row>
    <row r="14" spans="1:6" ht="14.15" customHeight="1" x14ac:dyDescent="0.3">
      <c r="A14" s="5" t="s">
        <v>762</v>
      </c>
      <c r="B14" s="6" t="s">
        <v>303</v>
      </c>
      <c r="C14" s="3" t="s">
        <v>1334</v>
      </c>
      <c r="D14" s="138">
        <v>2649</v>
      </c>
      <c r="E14" s="139"/>
      <c r="F14" s="140" t="str">
        <f>IF(TRIM(D14)="rate only","ro",IF(ISBLANK(E14)," ",D14*E14))</f>
        <v xml:space="preserve"> </v>
      </c>
    </row>
    <row r="15" spans="1:6" ht="14.15" customHeight="1" x14ac:dyDescent="0.3">
      <c r="A15" s="5"/>
      <c r="B15" s="6"/>
      <c r="C15" s="3"/>
      <c r="D15" s="135"/>
      <c r="E15" s="136"/>
      <c r="F15" s="137"/>
    </row>
    <row r="16" spans="1:6" ht="14.15" customHeight="1" x14ac:dyDescent="0.3">
      <c r="A16" s="5" t="s">
        <v>550</v>
      </c>
      <c r="B16" s="6" t="s">
        <v>304</v>
      </c>
      <c r="C16" s="3" t="s">
        <v>1334</v>
      </c>
      <c r="D16" s="138">
        <v>2649</v>
      </c>
      <c r="E16" s="139"/>
      <c r="F16" s="140" t="str">
        <f>IF(TRIM(D16)="rate only","ro",IF(ISBLANK(E16)," ",D16*E16))</f>
        <v xml:space="preserve"> </v>
      </c>
    </row>
    <row r="17" spans="1:6" ht="14.15" customHeight="1" x14ac:dyDescent="0.3">
      <c r="A17" s="5"/>
      <c r="B17" s="6"/>
      <c r="C17" s="3"/>
      <c r="D17" s="135"/>
      <c r="E17" s="136"/>
      <c r="F17" s="137"/>
    </row>
    <row r="18" spans="1:6" ht="14.15" customHeight="1" x14ac:dyDescent="0.3">
      <c r="A18" s="5"/>
      <c r="B18" s="6"/>
      <c r="C18" s="3"/>
      <c r="D18" s="135"/>
      <c r="E18" s="136"/>
      <c r="F18" s="137"/>
    </row>
    <row r="19" spans="1:6" ht="14.15" customHeight="1" x14ac:dyDescent="0.3">
      <c r="A19" s="13" t="s">
        <v>305</v>
      </c>
      <c r="B19" s="14" t="s">
        <v>1247</v>
      </c>
      <c r="C19" s="3"/>
      <c r="D19" s="135"/>
      <c r="E19" s="136"/>
      <c r="F19" s="137"/>
    </row>
    <row r="20" spans="1:6" ht="14.15" customHeight="1" x14ac:dyDescent="0.3">
      <c r="A20" s="5"/>
      <c r="B20" s="14" t="s">
        <v>1248</v>
      </c>
      <c r="C20" s="3"/>
      <c r="D20" s="135"/>
      <c r="E20" s="136"/>
      <c r="F20" s="137"/>
    </row>
    <row r="21" spans="1:6" ht="14.15" customHeight="1" x14ac:dyDescent="0.3">
      <c r="A21" s="5"/>
      <c r="B21" s="6"/>
      <c r="C21" s="3"/>
      <c r="D21" s="135"/>
      <c r="E21" s="136"/>
      <c r="F21" s="137"/>
    </row>
    <row r="22" spans="1:6" ht="14.15" customHeight="1" x14ac:dyDescent="0.3">
      <c r="A22" s="5" t="s">
        <v>307</v>
      </c>
      <c r="B22" s="6" t="s">
        <v>306</v>
      </c>
      <c r="C22" s="3"/>
      <c r="D22" s="135"/>
      <c r="E22" s="136"/>
      <c r="F22" s="137"/>
    </row>
    <row r="23" spans="1:6" ht="14.15" customHeight="1" x14ac:dyDescent="0.3">
      <c r="A23" s="5"/>
      <c r="B23" s="6"/>
      <c r="C23" s="3"/>
      <c r="D23" s="135"/>
      <c r="E23" s="136"/>
      <c r="F23" s="137"/>
    </row>
    <row r="24" spans="1:6" ht="14.15" customHeight="1" x14ac:dyDescent="0.3">
      <c r="A24" s="5" t="s">
        <v>308</v>
      </c>
      <c r="B24" s="6" t="s">
        <v>1602</v>
      </c>
      <c r="C24" s="3" t="s">
        <v>1394</v>
      </c>
      <c r="D24" s="138">
        <v>2349</v>
      </c>
      <c r="E24" s="139"/>
      <c r="F24" s="140" t="str">
        <f>IF(TRIM(D24)="rate only","ro",IF(ISBLANK(E24)," ",D24*E24))</f>
        <v xml:space="preserve"> </v>
      </c>
    </row>
    <row r="25" spans="1:6" ht="14.15" customHeight="1" x14ac:dyDescent="0.3">
      <c r="A25" s="5"/>
      <c r="B25" s="6"/>
      <c r="C25" s="3"/>
      <c r="D25" s="135"/>
      <c r="E25" s="136"/>
      <c r="F25" s="137"/>
    </row>
    <row r="26" spans="1:6" ht="14.15" customHeight="1" x14ac:dyDescent="0.3">
      <c r="A26" s="5" t="s">
        <v>309</v>
      </c>
      <c r="B26" s="6" t="s">
        <v>1603</v>
      </c>
      <c r="C26" s="3" t="s">
        <v>1394</v>
      </c>
      <c r="D26" s="138">
        <v>290</v>
      </c>
      <c r="E26" s="139"/>
      <c r="F26" s="140" t="str">
        <f>IF(TRIM(D26)="rate only","ro",IF(ISBLANK(E26)," ",D26*E26))</f>
        <v xml:space="preserve"> </v>
      </c>
    </row>
    <row r="27" spans="1:6" ht="14.15" customHeight="1" x14ac:dyDescent="0.3">
      <c r="A27" s="5"/>
      <c r="B27" s="6"/>
      <c r="C27" s="3"/>
      <c r="D27" s="135"/>
      <c r="E27" s="136"/>
      <c r="F27" s="137"/>
    </row>
    <row r="28" spans="1:6" ht="14.15" customHeight="1" x14ac:dyDescent="0.3">
      <c r="A28" s="5" t="s">
        <v>310</v>
      </c>
      <c r="B28" s="6" t="s">
        <v>1604</v>
      </c>
      <c r="C28" s="3" t="s">
        <v>1394</v>
      </c>
      <c r="D28" s="138">
        <f>75*1.1</f>
        <v>82.5</v>
      </c>
      <c r="E28" s="139"/>
      <c r="F28" s="140" t="str">
        <f>IF(TRIM(D28)="rate only","ro",IF(ISBLANK(E28)," ",D28*E28))</f>
        <v xml:space="preserve"> </v>
      </c>
    </row>
    <row r="29" spans="1:6" ht="14.15" hidden="1" customHeight="1" x14ac:dyDescent="0.3">
      <c r="A29" s="5"/>
      <c r="B29" s="6"/>
      <c r="C29" s="3"/>
      <c r="D29" s="135"/>
      <c r="E29" s="136"/>
      <c r="F29" s="137"/>
    </row>
    <row r="30" spans="1:6" ht="14.15" hidden="1" customHeight="1" x14ac:dyDescent="0.3">
      <c r="A30" s="5" t="s">
        <v>311</v>
      </c>
      <c r="B30" s="6" t="s">
        <v>1605</v>
      </c>
      <c r="C30" s="3" t="s">
        <v>1394</v>
      </c>
      <c r="D30" s="138"/>
      <c r="E30" s="139"/>
      <c r="F30" s="140" t="str">
        <f>IF(TRIM(D30)="rate only","ro",IF(ISBLANK(E30)," ",D30*E30))</f>
        <v xml:space="preserve"> </v>
      </c>
    </row>
    <row r="31" spans="1:6" ht="14.15" customHeight="1" x14ac:dyDescent="0.3">
      <c r="A31" s="5"/>
      <c r="B31" s="6"/>
      <c r="C31" s="3"/>
      <c r="D31" s="135"/>
      <c r="E31" s="136"/>
      <c r="F31" s="137"/>
    </row>
    <row r="32" spans="1:6" ht="14.15" customHeight="1" x14ac:dyDescent="0.3">
      <c r="A32" s="5" t="s">
        <v>312</v>
      </c>
      <c r="B32" s="6" t="s">
        <v>1606</v>
      </c>
      <c r="C32" s="3" t="s">
        <v>1394</v>
      </c>
      <c r="D32" s="138">
        <f>498.88*1.1</f>
        <v>548.76800000000003</v>
      </c>
      <c r="E32" s="139"/>
      <c r="F32" s="140" t="str">
        <f>IF(TRIM(D32)="rate only","ro",IF(ISBLANK(E32)," ",D32*E32))</f>
        <v xml:space="preserve"> </v>
      </c>
    </row>
    <row r="33" spans="1:6" ht="14.15" hidden="1" customHeight="1" x14ac:dyDescent="0.3">
      <c r="A33" s="5"/>
      <c r="B33" s="6"/>
      <c r="C33" s="3"/>
      <c r="D33" s="135"/>
      <c r="E33" s="136"/>
      <c r="F33" s="137"/>
    </row>
    <row r="34" spans="1:6" ht="14.15" hidden="1" customHeight="1" x14ac:dyDescent="0.3">
      <c r="A34" s="5" t="s">
        <v>313</v>
      </c>
      <c r="B34" s="6" t="s">
        <v>1607</v>
      </c>
      <c r="C34" s="3" t="s">
        <v>1394</v>
      </c>
      <c r="D34" s="138"/>
      <c r="E34" s="139"/>
      <c r="F34" s="140" t="str">
        <f>IF(TRIM(D34)="rate only","ro",IF(ISBLANK(E34)," ",D34*E34))</f>
        <v xml:space="preserve"> </v>
      </c>
    </row>
    <row r="35" spans="1:6" ht="14.15" customHeight="1" x14ac:dyDescent="0.3">
      <c r="A35" s="5"/>
      <c r="B35" s="6"/>
      <c r="C35" s="3"/>
      <c r="D35" s="135"/>
      <c r="E35" s="136"/>
      <c r="F35" s="137"/>
    </row>
    <row r="36" spans="1:6" ht="14.15" customHeight="1" x14ac:dyDescent="0.3">
      <c r="A36" s="5" t="s">
        <v>314</v>
      </c>
      <c r="B36" s="6" t="s">
        <v>1608</v>
      </c>
      <c r="C36" s="3" t="s">
        <v>1394</v>
      </c>
      <c r="D36" s="138">
        <f>86.7*1.1</f>
        <v>95.37</v>
      </c>
      <c r="E36" s="139"/>
      <c r="F36" s="140" t="str">
        <f>IF(TRIM(D36)="rate only","ro",IF(ISBLANK(E36)," ",D36*E36))</f>
        <v xml:space="preserve"> </v>
      </c>
    </row>
    <row r="37" spans="1:6" ht="14.15" customHeight="1" x14ac:dyDescent="0.3">
      <c r="A37" s="5"/>
      <c r="B37" s="6"/>
      <c r="C37" s="3"/>
      <c r="D37" s="135"/>
      <c r="E37" s="136"/>
      <c r="F37" s="137"/>
    </row>
    <row r="38" spans="1:6" ht="14.15" customHeight="1" x14ac:dyDescent="0.3">
      <c r="A38" s="5" t="s">
        <v>315</v>
      </c>
      <c r="B38" s="6" t="s">
        <v>1609</v>
      </c>
      <c r="C38" s="3" t="s">
        <v>1394</v>
      </c>
      <c r="D38" s="138">
        <f>76.9*1.1</f>
        <v>84.590000000000018</v>
      </c>
      <c r="E38" s="139"/>
      <c r="F38" s="140" t="str">
        <f>IF(TRIM(D38)="rate only","ro",IF(ISBLANK(E38)," ",D38*E38))</f>
        <v xml:space="preserve"> </v>
      </c>
    </row>
    <row r="39" spans="1:6" ht="14.15" customHeight="1" x14ac:dyDescent="0.3">
      <c r="A39" s="5"/>
      <c r="B39" s="6"/>
      <c r="C39" s="3"/>
      <c r="D39" s="135"/>
      <c r="E39" s="136"/>
      <c r="F39" s="137"/>
    </row>
    <row r="40" spans="1:6" ht="14.15" customHeight="1" x14ac:dyDescent="0.3">
      <c r="A40" s="5" t="s">
        <v>1612</v>
      </c>
      <c r="B40" s="6" t="s">
        <v>1611</v>
      </c>
      <c r="C40" s="3" t="s">
        <v>1394</v>
      </c>
      <c r="D40" s="138">
        <f>53.5*1.1</f>
        <v>58.85</v>
      </c>
      <c r="E40" s="139"/>
      <c r="F40" s="140" t="str">
        <f>IF(TRIM(D40)="rate only","ro",IF(ISBLANK(E40)," ",D40*E40))</f>
        <v xml:space="preserve"> </v>
      </c>
    </row>
    <row r="41" spans="1:6" ht="14.15" customHeight="1" x14ac:dyDescent="0.3">
      <c r="A41" s="5"/>
      <c r="B41" s="6"/>
      <c r="C41" s="3"/>
      <c r="D41" s="135"/>
      <c r="E41" s="136"/>
      <c r="F41" s="137"/>
    </row>
    <row r="42" spans="1:6" ht="13.75" customHeight="1" x14ac:dyDescent="0.3">
      <c r="A42" s="5" t="s">
        <v>2179</v>
      </c>
      <c r="B42" s="6" t="s">
        <v>2180</v>
      </c>
      <c r="C42" s="3" t="s">
        <v>1394</v>
      </c>
      <c r="D42" s="138">
        <f>12*1.1</f>
        <v>13.200000000000001</v>
      </c>
      <c r="E42" s="139"/>
      <c r="F42" s="140" t="str">
        <f>IF(TRIM(D42)="rate only","ro",IF(ISBLANK(E42)," ",D42*E42))</f>
        <v xml:space="preserve"> </v>
      </c>
    </row>
    <row r="43" spans="1:6" ht="14.15" customHeight="1" thickBot="1" x14ac:dyDescent="0.35">
      <c r="A43" s="5"/>
      <c r="B43" s="6"/>
      <c r="C43" s="3"/>
      <c r="D43" s="135"/>
      <c r="E43" s="136"/>
      <c r="F43" s="137"/>
    </row>
    <row r="44" spans="1:6" ht="14.15" hidden="1" customHeight="1" x14ac:dyDescent="0.3">
      <c r="A44" s="5" t="s">
        <v>2181</v>
      </c>
      <c r="B44" s="6" t="s">
        <v>2182</v>
      </c>
      <c r="C44" s="3" t="s">
        <v>1394</v>
      </c>
      <c r="D44" s="138">
        <f>0*1.1</f>
        <v>0</v>
      </c>
      <c r="E44" s="139">
        <f>0</f>
        <v>0</v>
      </c>
      <c r="F44" s="140">
        <f>IF(TRIM(D44)="rate only","ro",IF(ISBLANK(E44)," ",D44*E44))</f>
        <v>0</v>
      </c>
    </row>
    <row r="45" spans="1:6" ht="14.15" hidden="1" customHeight="1" x14ac:dyDescent="0.3">
      <c r="A45" s="5"/>
      <c r="B45" s="6"/>
      <c r="C45" s="3"/>
      <c r="D45" s="135"/>
      <c r="E45" s="136"/>
      <c r="F45" s="137"/>
    </row>
    <row r="46" spans="1:6" ht="14.15" hidden="1" customHeight="1" x14ac:dyDescent="0.3">
      <c r="A46" s="5" t="s">
        <v>2183</v>
      </c>
      <c r="B46" s="6" t="s">
        <v>2184</v>
      </c>
      <c r="C46" s="3" t="s">
        <v>1394</v>
      </c>
      <c r="D46" s="138">
        <f>0*1.1</f>
        <v>0</v>
      </c>
      <c r="E46" s="139">
        <v>0</v>
      </c>
      <c r="F46" s="140">
        <f>IF(TRIM(D46)="rate only","ro",IF(ISBLANK(E46)," ",D46*E46))</f>
        <v>0</v>
      </c>
    </row>
    <row r="47" spans="1:6" ht="14.15" hidden="1" customHeight="1" x14ac:dyDescent="0.3">
      <c r="A47" s="5"/>
      <c r="B47" s="6"/>
      <c r="C47" s="3"/>
      <c r="D47" s="135"/>
      <c r="E47" s="136">
        <f>0</f>
        <v>0</v>
      </c>
      <c r="F47" s="137"/>
    </row>
    <row r="48" spans="1:6" ht="14.15" hidden="1" customHeight="1" thickBot="1" x14ac:dyDescent="0.35">
      <c r="A48" s="5" t="s">
        <v>2185</v>
      </c>
      <c r="B48" s="6" t="s">
        <v>2186</v>
      </c>
      <c r="C48" s="3" t="s">
        <v>1394</v>
      </c>
      <c r="D48" s="138"/>
      <c r="E48" s="139">
        <f>E42*2</f>
        <v>0</v>
      </c>
      <c r="F48" s="140">
        <f>IF(TRIM(D48)="rate only","ro",IF(ISBLANK(E48)," ",D48*E48))</f>
        <v>0</v>
      </c>
    </row>
    <row r="49" spans="1:6" ht="28.4" customHeight="1" thickBot="1" x14ac:dyDescent="0.35">
      <c r="A49" s="294" t="s">
        <v>1330</v>
      </c>
      <c r="B49" s="295"/>
      <c r="C49" s="295"/>
      <c r="D49" s="295"/>
      <c r="E49" s="296"/>
      <c r="F49" s="64">
        <f>SUM(F2:F48)</f>
        <v>0</v>
      </c>
    </row>
    <row r="50" spans="1:6" ht="14.15" customHeight="1" thickBot="1" x14ac:dyDescent="0.35">
      <c r="A50" s="20"/>
      <c r="B50" s="20"/>
      <c r="C50" s="20"/>
      <c r="D50" s="144"/>
      <c r="E50" s="145"/>
      <c r="F50" s="146"/>
    </row>
    <row r="51" spans="1:6" ht="28.4" customHeight="1" x14ac:dyDescent="0.3">
      <c r="A51" s="234" t="s">
        <v>1328</v>
      </c>
      <c r="B51" s="235"/>
      <c r="C51" s="235"/>
      <c r="D51" s="235"/>
      <c r="E51" s="236" t="s">
        <v>1329</v>
      </c>
      <c r="F51" s="237"/>
    </row>
    <row r="52" spans="1:6" ht="42" customHeight="1" thickBot="1" x14ac:dyDescent="0.35">
      <c r="A52" s="238"/>
      <c r="B52" s="239"/>
      <c r="C52" s="239"/>
      <c r="D52" s="239"/>
      <c r="E52" s="240"/>
      <c r="F52" s="241"/>
    </row>
    <row r="53" spans="1:6" ht="10.4" customHeight="1" x14ac:dyDescent="0.3">
      <c r="A53" s="23"/>
      <c r="E53" s="148"/>
    </row>
    <row r="54" spans="1:6" ht="28.4" hidden="1" customHeight="1" thickBot="1" x14ac:dyDescent="0.35">
      <c r="A54" s="60" t="s">
        <v>1321</v>
      </c>
      <c r="B54" s="61" t="s">
        <v>1322</v>
      </c>
      <c r="C54" s="61" t="s">
        <v>1323</v>
      </c>
      <c r="D54" s="62" t="s">
        <v>1324</v>
      </c>
      <c r="E54" s="63" t="s">
        <v>1325</v>
      </c>
      <c r="F54" s="64" t="s">
        <v>1326</v>
      </c>
    </row>
    <row r="55" spans="1:6" ht="28.4" hidden="1" customHeight="1" x14ac:dyDescent="0.3">
      <c r="A55" s="291" t="s">
        <v>1331</v>
      </c>
      <c r="B55" s="292"/>
      <c r="C55" s="292"/>
      <c r="D55" s="292"/>
      <c r="E55" s="293"/>
      <c r="F55" s="163">
        <f>F49</f>
        <v>0</v>
      </c>
    </row>
    <row r="56" spans="1:6" ht="14.15" hidden="1" customHeight="1" x14ac:dyDescent="0.3">
      <c r="A56" s="5"/>
      <c r="B56" s="6"/>
      <c r="C56" s="3"/>
      <c r="D56" s="135"/>
      <c r="E56" s="136"/>
      <c r="F56" s="137"/>
    </row>
    <row r="57" spans="1:6" ht="14.15" hidden="1" customHeight="1" x14ac:dyDescent="0.3">
      <c r="A57" s="5" t="s">
        <v>316</v>
      </c>
      <c r="B57" s="6" t="s">
        <v>1604</v>
      </c>
      <c r="C57" s="3" t="s">
        <v>1394</v>
      </c>
      <c r="D57" s="138"/>
      <c r="E57" s="139"/>
      <c r="F57" s="140" t="str">
        <f>IF(TRIM(D57)="rate only","ro",IF(ISBLANK(E57)," ",D57*E57))</f>
        <v xml:space="preserve"> </v>
      </c>
    </row>
    <row r="58" spans="1:6" ht="14.15" hidden="1" customHeight="1" x14ac:dyDescent="0.3">
      <c r="A58" s="5"/>
      <c r="B58" s="6"/>
      <c r="C58" s="3"/>
      <c r="D58" s="135"/>
      <c r="E58" s="136"/>
      <c r="F58" s="137"/>
    </row>
    <row r="59" spans="1:6" ht="14.15" hidden="1" customHeight="1" x14ac:dyDescent="0.3">
      <c r="A59" s="5" t="s">
        <v>317</v>
      </c>
      <c r="B59" s="6" t="s">
        <v>1605</v>
      </c>
      <c r="C59" s="3" t="s">
        <v>1394</v>
      </c>
      <c r="D59" s="138"/>
      <c r="E59" s="139"/>
      <c r="F59" s="140" t="str">
        <f>IF(TRIM(D59)="rate only","ro",IF(ISBLANK(E59)," ",D59*E59))</f>
        <v xml:space="preserve"> </v>
      </c>
    </row>
    <row r="60" spans="1:6" ht="14.15" hidden="1" customHeight="1" x14ac:dyDescent="0.3">
      <c r="A60" s="5"/>
      <c r="B60" s="6"/>
      <c r="C60" s="3"/>
      <c r="D60" s="135"/>
      <c r="E60" s="136"/>
      <c r="F60" s="137"/>
    </row>
    <row r="61" spans="1:6" ht="14.15" hidden="1" customHeight="1" x14ac:dyDescent="0.3">
      <c r="A61" s="5" t="s">
        <v>318</v>
      </c>
      <c r="B61" s="6" t="s">
        <v>1606</v>
      </c>
      <c r="C61" s="3" t="s">
        <v>1394</v>
      </c>
      <c r="D61" s="138"/>
      <c r="E61" s="139"/>
      <c r="F61" s="140" t="str">
        <f>IF(TRIM(D61)="rate only","ro",IF(ISBLANK(E61)," ",D61*E61))</f>
        <v xml:space="preserve"> </v>
      </c>
    </row>
    <row r="62" spans="1:6" ht="14.15" hidden="1" customHeight="1" x14ac:dyDescent="0.3">
      <c r="A62" s="5"/>
      <c r="B62" s="6"/>
      <c r="C62" s="3"/>
      <c r="D62" s="135"/>
      <c r="E62" s="136"/>
      <c r="F62" s="137"/>
    </row>
    <row r="63" spans="1:6" ht="14.15" hidden="1" customHeight="1" x14ac:dyDescent="0.3">
      <c r="A63" s="5" t="s">
        <v>319</v>
      </c>
      <c r="B63" s="6" t="s">
        <v>1607</v>
      </c>
      <c r="C63" s="3" t="s">
        <v>1394</v>
      </c>
      <c r="D63" s="138"/>
      <c r="E63" s="139"/>
      <c r="F63" s="140" t="str">
        <f>IF(TRIM(D63)="rate only","ro",IF(ISBLANK(E63)," ",D63*E63))</f>
        <v xml:space="preserve"> </v>
      </c>
    </row>
    <row r="64" spans="1:6" ht="14.15" hidden="1" customHeight="1" x14ac:dyDescent="0.3">
      <c r="A64" s="5"/>
      <c r="B64" s="6"/>
      <c r="C64" s="3"/>
      <c r="D64" s="135"/>
      <c r="E64" s="136"/>
      <c r="F64" s="137"/>
    </row>
    <row r="65" spans="1:6" ht="14.15" hidden="1" customHeight="1" x14ac:dyDescent="0.3">
      <c r="A65" s="5" t="s">
        <v>320</v>
      </c>
      <c r="B65" s="6" t="s">
        <v>1608</v>
      </c>
      <c r="C65" s="3" t="s">
        <v>1394</v>
      </c>
      <c r="D65" s="138"/>
      <c r="E65" s="139"/>
      <c r="F65" s="140" t="str">
        <f>IF(TRIM(D65)="rate only","ro",IF(ISBLANK(E65)," ",D65*E65))</f>
        <v xml:space="preserve"> </v>
      </c>
    </row>
    <row r="66" spans="1:6" ht="14.15" hidden="1" customHeight="1" x14ac:dyDescent="0.3">
      <c r="A66" s="5"/>
      <c r="B66" s="6"/>
      <c r="C66" s="3"/>
      <c r="D66" s="135"/>
      <c r="E66" s="136"/>
      <c r="F66" s="137"/>
    </row>
    <row r="67" spans="1:6" ht="14.15" hidden="1" customHeight="1" x14ac:dyDescent="0.3">
      <c r="A67" s="5" t="s">
        <v>321</v>
      </c>
      <c r="B67" s="6" t="s">
        <v>1609</v>
      </c>
      <c r="C67" s="3" t="s">
        <v>1394</v>
      </c>
      <c r="D67" s="138"/>
      <c r="E67" s="139"/>
      <c r="F67" s="140" t="str">
        <f>IF(TRIM(D67)="rate only","ro",IF(ISBLANK(E67)," ",D67*E67))</f>
        <v xml:space="preserve"> </v>
      </c>
    </row>
    <row r="68" spans="1:6" ht="14.15" hidden="1" customHeight="1" x14ac:dyDescent="0.3">
      <c r="A68" s="5"/>
      <c r="B68" s="7"/>
      <c r="C68" s="3"/>
      <c r="D68" s="135"/>
      <c r="E68" s="136"/>
      <c r="F68" s="137"/>
    </row>
    <row r="69" spans="1:6" ht="14.15" hidden="1" customHeight="1" x14ac:dyDescent="0.3">
      <c r="A69" s="5" t="s">
        <v>1610</v>
      </c>
      <c r="B69" s="6" t="s">
        <v>1611</v>
      </c>
      <c r="C69" s="3" t="s">
        <v>1394</v>
      </c>
      <c r="D69" s="138"/>
      <c r="E69" s="139"/>
      <c r="F69" s="140" t="str">
        <f>IF(TRIM(D69)="rate only","ro",IF(ISBLANK(E69)," ",D69*E69))</f>
        <v xml:space="preserve"> </v>
      </c>
    </row>
    <row r="70" spans="1:6" ht="14.15" hidden="1" customHeight="1" x14ac:dyDescent="0.3">
      <c r="A70" s="5"/>
      <c r="B70" s="6"/>
      <c r="C70" s="3"/>
      <c r="D70" s="135"/>
      <c r="E70" s="136"/>
      <c r="F70" s="137"/>
    </row>
    <row r="71" spans="1:6" ht="14.15" hidden="1" customHeight="1" x14ac:dyDescent="0.3">
      <c r="A71" s="5"/>
      <c r="B71" s="6"/>
      <c r="C71" s="3"/>
      <c r="D71" s="135"/>
      <c r="E71" s="136"/>
      <c r="F71" s="137"/>
    </row>
    <row r="72" spans="1:6" ht="14.15" hidden="1" customHeight="1" x14ac:dyDescent="0.3">
      <c r="A72" s="5" t="s">
        <v>322</v>
      </c>
      <c r="B72" s="6" t="s">
        <v>336</v>
      </c>
      <c r="C72" s="3"/>
      <c r="D72" s="135"/>
      <c r="E72" s="136"/>
      <c r="F72" s="137"/>
    </row>
    <row r="73" spans="1:6" ht="14.15" hidden="1" customHeight="1" x14ac:dyDescent="0.3">
      <c r="A73" s="5"/>
      <c r="B73" s="6"/>
      <c r="C73" s="3"/>
      <c r="D73" s="135"/>
      <c r="E73" s="136"/>
      <c r="F73" s="137"/>
    </row>
    <row r="74" spans="1:6" ht="14.15" hidden="1" customHeight="1" x14ac:dyDescent="0.3">
      <c r="A74" s="5" t="s">
        <v>323</v>
      </c>
      <c r="B74" s="6" t="s">
        <v>1602</v>
      </c>
      <c r="C74" s="3" t="s">
        <v>1394</v>
      </c>
      <c r="D74" s="138"/>
      <c r="E74" s="139"/>
      <c r="F74" s="140" t="str">
        <f>IF(TRIM(D74)="rate only","ro",IF(ISBLANK(E74)," ",D74*E74))</f>
        <v xml:space="preserve"> </v>
      </c>
    </row>
    <row r="75" spans="1:6" ht="14.15" hidden="1" customHeight="1" x14ac:dyDescent="0.3">
      <c r="A75" s="5"/>
      <c r="B75" s="6"/>
      <c r="C75" s="3"/>
      <c r="D75" s="135"/>
      <c r="E75" s="136"/>
      <c r="F75" s="137"/>
    </row>
    <row r="76" spans="1:6" ht="14.15" hidden="1" customHeight="1" x14ac:dyDescent="0.3">
      <c r="A76" s="5" t="s">
        <v>324</v>
      </c>
      <c r="B76" s="6" t="s">
        <v>1603</v>
      </c>
      <c r="C76" s="3" t="s">
        <v>1394</v>
      </c>
      <c r="D76" s="138"/>
      <c r="E76" s="139"/>
      <c r="F76" s="140" t="str">
        <f>IF(TRIM(D76)="rate only","ro",IF(ISBLANK(E76)," ",D76*E76))</f>
        <v xml:space="preserve"> </v>
      </c>
    </row>
    <row r="77" spans="1:6" ht="14.15" hidden="1" customHeight="1" x14ac:dyDescent="0.3">
      <c r="A77" s="5"/>
      <c r="B77" s="6"/>
      <c r="C77" s="3"/>
      <c r="D77" s="135"/>
      <c r="E77" s="136"/>
      <c r="F77" s="137"/>
    </row>
    <row r="78" spans="1:6" ht="14.15" hidden="1" customHeight="1" x14ac:dyDescent="0.3">
      <c r="A78" s="5" t="s">
        <v>325</v>
      </c>
      <c r="B78" s="6" t="s">
        <v>1604</v>
      </c>
      <c r="C78" s="3" t="s">
        <v>1394</v>
      </c>
      <c r="D78" s="138">
        <v>0</v>
      </c>
      <c r="E78" s="139"/>
      <c r="F78" s="140" t="str">
        <f>IF(TRIM(D78)="rate only","ro",IF(ISBLANK(E78)," ",D78*E78))</f>
        <v xml:space="preserve"> </v>
      </c>
    </row>
    <row r="79" spans="1:6" ht="14.15" hidden="1" customHeight="1" x14ac:dyDescent="0.3">
      <c r="A79" s="5"/>
      <c r="B79" s="6"/>
      <c r="C79" s="3"/>
      <c r="D79" s="135"/>
      <c r="E79" s="136"/>
      <c r="F79" s="137"/>
    </row>
    <row r="80" spans="1:6" ht="14.15" hidden="1" customHeight="1" x14ac:dyDescent="0.3">
      <c r="A80" s="5" t="s">
        <v>326</v>
      </c>
      <c r="B80" s="6" t="s">
        <v>1605</v>
      </c>
      <c r="C80" s="3" t="s">
        <v>1394</v>
      </c>
      <c r="D80" s="138"/>
      <c r="E80" s="139"/>
      <c r="F80" s="140" t="str">
        <f>IF(TRIM(D80)="rate only","ro",IF(ISBLANK(E80)," ",D80*E80))</f>
        <v xml:space="preserve"> </v>
      </c>
    </row>
    <row r="81" spans="1:6" ht="14.15" hidden="1" customHeight="1" x14ac:dyDescent="0.3">
      <c r="A81" s="5"/>
      <c r="B81" s="6"/>
      <c r="C81" s="3"/>
      <c r="D81" s="135"/>
      <c r="E81" s="136"/>
      <c r="F81" s="137"/>
    </row>
    <row r="82" spans="1:6" ht="14.15" hidden="1" customHeight="1" x14ac:dyDescent="0.3">
      <c r="A82" s="5" t="s">
        <v>327</v>
      </c>
      <c r="B82" s="6" t="s">
        <v>1606</v>
      </c>
      <c r="C82" s="3" t="s">
        <v>1394</v>
      </c>
      <c r="D82" s="138">
        <v>0</v>
      </c>
      <c r="E82" s="139"/>
      <c r="F82" s="140" t="str">
        <f>IF(TRIM(D82)="rate only","ro",IF(ISBLANK(E82)," ",D82*E82))</f>
        <v xml:space="preserve"> </v>
      </c>
    </row>
    <row r="83" spans="1:6" ht="14.15" hidden="1" customHeight="1" x14ac:dyDescent="0.3">
      <c r="A83" s="5"/>
      <c r="B83" s="6"/>
      <c r="C83" s="3"/>
      <c r="D83" s="135"/>
      <c r="E83" s="136"/>
      <c r="F83" s="137"/>
    </row>
    <row r="84" spans="1:6" ht="14.15" hidden="1" customHeight="1" x14ac:dyDescent="0.3">
      <c r="A84" s="5" t="s">
        <v>328</v>
      </c>
      <c r="B84" s="6" t="s">
        <v>1607</v>
      </c>
      <c r="C84" s="3" t="s">
        <v>1394</v>
      </c>
      <c r="D84" s="138"/>
      <c r="E84" s="139"/>
      <c r="F84" s="140" t="str">
        <f>IF(TRIM(D84)="rate only","ro",IF(ISBLANK(E84)," ",D84*E84))</f>
        <v xml:space="preserve"> </v>
      </c>
    </row>
    <row r="85" spans="1:6" ht="14.15" hidden="1" customHeight="1" x14ac:dyDescent="0.3">
      <c r="A85" s="5"/>
      <c r="B85" s="6"/>
      <c r="C85" s="3"/>
      <c r="D85" s="135"/>
      <c r="E85" s="136"/>
      <c r="F85" s="137"/>
    </row>
    <row r="86" spans="1:6" ht="14.15" hidden="1" customHeight="1" x14ac:dyDescent="0.3">
      <c r="A86" s="5" t="s">
        <v>329</v>
      </c>
      <c r="B86" s="6" t="s">
        <v>1608</v>
      </c>
      <c r="C86" s="3" t="s">
        <v>1394</v>
      </c>
      <c r="D86" s="138">
        <v>0</v>
      </c>
      <c r="E86" s="139"/>
      <c r="F86" s="140" t="str">
        <f>IF(TRIM(D86)="rate only","ro",IF(ISBLANK(E86)," ",D86*E86))</f>
        <v xml:space="preserve"> </v>
      </c>
    </row>
    <row r="87" spans="1:6" ht="14.15" hidden="1" customHeight="1" x14ac:dyDescent="0.3">
      <c r="A87" s="5"/>
      <c r="B87" s="6"/>
      <c r="C87" s="3"/>
      <c r="D87" s="135"/>
      <c r="E87" s="136"/>
      <c r="F87" s="137"/>
    </row>
    <row r="88" spans="1:6" ht="14.15" hidden="1" customHeight="1" x14ac:dyDescent="0.3">
      <c r="A88" s="5" t="s">
        <v>330</v>
      </c>
      <c r="B88" s="6" t="s">
        <v>1609</v>
      </c>
      <c r="C88" s="3" t="s">
        <v>1394</v>
      </c>
      <c r="D88" s="138">
        <v>0</v>
      </c>
      <c r="E88" s="139"/>
      <c r="F88" s="140" t="str">
        <f>IF(TRIM(D88)="rate only","ro",IF(ISBLANK(E88)," ",D88*E88))</f>
        <v xml:space="preserve"> </v>
      </c>
    </row>
    <row r="89" spans="1:6" ht="14.15" hidden="1" customHeight="1" x14ac:dyDescent="0.3">
      <c r="A89" s="5"/>
      <c r="B89" s="6"/>
      <c r="C89" s="3"/>
      <c r="D89" s="135"/>
      <c r="E89" s="136"/>
      <c r="F89" s="137"/>
    </row>
    <row r="90" spans="1:6" ht="14.15" hidden="1" customHeight="1" x14ac:dyDescent="0.3">
      <c r="A90" s="5" t="s">
        <v>1613</v>
      </c>
      <c r="B90" s="6" t="s">
        <v>1611</v>
      </c>
      <c r="C90" s="3" t="s">
        <v>1394</v>
      </c>
      <c r="D90" s="138"/>
      <c r="E90" s="139"/>
      <c r="F90" s="140" t="str">
        <f>IF(TRIM(D90)="rate only","ro",IF(ISBLANK(E90)," ",D90*E90))</f>
        <v xml:space="preserve"> </v>
      </c>
    </row>
    <row r="91" spans="1:6" ht="14.15" hidden="1" customHeight="1" x14ac:dyDescent="0.3">
      <c r="A91" s="5"/>
      <c r="B91" s="6"/>
      <c r="C91" s="3"/>
      <c r="D91" s="135"/>
      <c r="E91" s="136"/>
      <c r="F91" s="137"/>
    </row>
    <row r="92" spans="1:6" ht="14.15" hidden="1" customHeight="1" x14ac:dyDescent="0.3">
      <c r="A92" s="5"/>
      <c r="B92" s="6"/>
      <c r="C92" s="3"/>
      <c r="D92" s="135"/>
      <c r="E92" s="136"/>
      <c r="F92" s="137"/>
    </row>
    <row r="93" spans="1:6" ht="14.15" hidden="1" customHeight="1" x14ac:dyDescent="0.3">
      <c r="A93" s="5"/>
      <c r="B93" s="6"/>
      <c r="C93" s="3"/>
      <c r="D93" s="135"/>
      <c r="E93" s="136"/>
      <c r="F93" s="137"/>
    </row>
    <row r="94" spans="1:6" ht="14.15" hidden="1" customHeight="1" x14ac:dyDescent="0.3">
      <c r="A94" s="5"/>
      <c r="B94" s="6"/>
      <c r="C94" s="3"/>
      <c r="D94" s="135"/>
      <c r="E94" s="136"/>
      <c r="F94" s="137"/>
    </row>
    <row r="95" spans="1:6" ht="14.15" hidden="1" customHeight="1" x14ac:dyDescent="0.3">
      <c r="A95" s="5"/>
      <c r="B95" s="6"/>
      <c r="C95" s="3"/>
      <c r="D95" s="135"/>
      <c r="E95" s="136"/>
      <c r="F95" s="137"/>
    </row>
    <row r="96" spans="1:6" ht="14.15" hidden="1" customHeight="1" x14ac:dyDescent="0.3">
      <c r="A96" s="5"/>
      <c r="B96" s="6"/>
      <c r="C96" s="3"/>
      <c r="D96" s="135"/>
      <c r="E96" s="136"/>
      <c r="F96" s="137"/>
    </row>
    <row r="97" spans="1:6" ht="14.15" hidden="1" customHeight="1" x14ac:dyDescent="0.3">
      <c r="A97" s="5"/>
      <c r="B97" s="6"/>
      <c r="C97" s="3"/>
      <c r="D97" s="135"/>
      <c r="E97" s="136"/>
      <c r="F97" s="137"/>
    </row>
    <row r="98" spans="1:6" ht="14.15" hidden="1" customHeight="1" x14ac:dyDescent="0.3">
      <c r="A98" s="5"/>
      <c r="B98" s="6"/>
      <c r="C98" s="3"/>
      <c r="D98" s="135"/>
      <c r="E98" s="136"/>
      <c r="F98" s="137"/>
    </row>
    <row r="99" spans="1:6" ht="14.15" hidden="1" customHeight="1" x14ac:dyDescent="0.3">
      <c r="A99" s="5"/>
      <c r="B99" s="6"/>
      <c r="C99" s="3"/>
      <c r="D99" s="135"/>
      <c r="E99" s="136"/>
      <c r="F99" s="137"/>
    </row>
    <row r="100" spans="1:6" ht="14.15" hidden="1" customHeight="1" thickBot="1" x14ac:dyDescent="0.35">
      <c r="A100" s="15"/>
      <c r="B100" s="16"/>
      <c r="C100" s="17"/>
      <c r="D100" s="141"/>
      <c r="E100" s="142"/>
      <c r="F100" s="143"/>
    </row>
    <row r="101" spans="1:6" ht="47.5" hidden="1" customHeight="1" thickBot="1" x14ac:dyDescent="0.35">
      <c r="A101" s="294" t="s">
        <v>1330</v>
      </c>
      <c r="B101" s="295"/>
      <c r="C101" s="295"/>
      <c r="D101" s="295"/>
      <c r="E101" s="296"/>
      <c r="F101" s="64">
        <f>SUM(F55:F100)</f>
        <v>0</v>
      </c>
    </row>
    <row r="102" spans="1:6" ht="50.15" hidden="1" customHeight="1" thickBot="1" x14ac:dyDescent="0.35">
      <c r="A102" s="27"/>
      <c r="B102" s="27"/>
      <c r="C102" s="27"/>
      <c r="D102" s="155"/>
      <c r="E102" s="156"/>
      <c r="F102" s="157"/>
    </row>
    <row r="103" spans="1:6" ht="96.65" hidden="1" customHeight="1" x14ac:dyDescent="0.3">
      <c r="A103" s="234" t="s">
        <v>1328</v>
      </c>
      <c r="B103" s="235"/>
      <c r="C103" s="235"/>
      <c r="D103" s="235"/>
      <c r="E103" s="236" t="s">
        <v>1329</v>
      </c>
      <c r="F103" s="237"/>
    </row>
    <row r="104" spans="1:6" ht="12.65" customHeight="1" thickBot="1" x14ac:dyDescent="0.35">
      <c r="A104" s="238"/>
      <c r="B104" s="239"/>
      <c r="C104" s="239"/>
      <c r="D104" s="239"/>
      <c r="E104" s="240"/>
      <c r="F104" s="241"/>
    </row>
    <row r="105" spans="1:6" ht="10.4" customHeight="1" thickBot="1" x14ac:dyDescent="0.35">
      <c r="A105" s="30"/>
      <c r="B105" s="31"/>
      <c r="C105" s="31"/>
      <c r="D105" s="158"/>
      <c r="E105" s="159"/>
      <c r="F105" s="160"/>
    </row>
    <row r="106" spans="1:6" ht="28.4" customHeight="1" thickBot="1" x14ac:dyDescent="0.35">
      <c r="A106" s="60" t="s">
        <v>1321</v>
      </c>
      <c r="B106" s="61" t="s">
        <v>1322</v>
      </c>
      <c r="C106" s="61" t="s">
        <v>1323</v>
      </c>
      <c r="D106" s="62" t="s">
        <v>1324</v>
      </c>
      <c r="E106" s="63" t="s">
        <v>1325</v>
      </c>
      <c r="F106" s="64" t="s">
        <v>1326</v>
      </c>
    </row>
    <row r="107" spans="1:6" ht="28.4" customHeight="1" x14ac:dyDescent="0.3">
      <c r="A107" s="291" t="s">
        <v>1331</v>
      </c>
      <c r="B107" s="292"/>
      <c r="C107" s="292"/>
      <c r="D107" s="292"/>
      <c r="E107" s="293"/>
      <c r="F107" s="163">
        <f>F49</f>
        <v>0</v>
      </c>
    </row>
    <row r="108" spans="1:6" ht="14.15" customHeight="1" x14ac:dyDescent="0.3">
      <c r="A108" s="5"/>
      <c r="B108" s="6"/>
      <c r="C108" s="3"/>
      <c r="D108" s="135"/>
      <c r="E108" s="136"/>
      <c r="F108" s="137"/>
    </row>
    <row r="109" spans="1:6" ht="14.15" customHeight="1" x14ac:dyDescent="0.3">
      <c r="A109" s="13" t="s">
        <v>337</v>
      </c>
      <c r="B109" s="14" t="s">
        <v>338</v>
      </c>
      <c r="C109" s="3"/>
      <c r="D109" s="135"/>
      <c r="E109" s="136"/>
      <c r="F109" s="137"/>
    </row>
    <row r="110" spans="1:6" ht="14.15" customHeight="1" x14ac:dyDescent="0.3">
      <c r="A110" s="5"/>
      <c r="B110" s="14" t="s">
        <v>339</v>
      </c>
      <c r="C110" s="3"/>
      <c r="D110" s="135"/>
      <c r="E110" s="136"/>
      <c r="F110" s="137"/>
    </row>
    <row r="111" spans="1:6" ht="14.15" customHeight="1" x14ac:dyDescent="0.3">
      <c r="A111" s="5"/>
      <c r="B111" s="6"/>
      <c r="C111" s="3"/>
      <c r="D111" s="135"/>
      <c r="E111" s="136"/>
      <c r="F111" s="137"/>
    </row>
    <row r="112" spans="1:6" ht="14.15" customHeight="1" x14ac:dyDescent="0.3">
      <c r="A112" s="5" t="s">
        <v>764</v>
      </c>
      <c r="B112" s="6" t="s">
        <v>763</v>
      </c>
      <c r="C112" s="3"/>
      <c r="D112" s="135"/>
      <c r="E112" s="136"/>
      <c r="F112" s="137"/>
    </row>
    <row r="113" spans="1:6" ht="14.15" customHeight="1" x14ac:dyDescent="0.3">
      <c r="A113" s="5"/>
      <c r="B113" s="6"/>
      <c r="C113" s="3"/>
      <c r="D113" s="135"/>
      <c r="E113" s="136"/>
      <c r="F113" s="137"/>
    </row>
    <row r="114" spans="1:6" ht="14.15" hidden="1" customHeight="1" x14ac:dyDescent="0.3">
      <c r="A114" s="5" t="s">
        <v>765</v>
      </c>
      <c r="B114" s="6" t="s">
        <v>1614</v>
      </c>
      <c r="C114" s="3" t="s">
        <v>1394</v>
      </c>
      <c r="D114" s="138"/>
      <c r="E114" s="139"/>
      <c r="F114" s="140" t="str">
        <f>IF(TRIM(D114)="rate only","ro",IF(ISBLANK(E114)," ",D114*E114))</f>
        <v xml:space="preserve"> </v>
      </c>
    </row>
    <row r="115" spans="1:6" ht="14.15" hidden="1" customHeight="1" x14ac:dyDescent="0.3">
      <c r="A115" s="5"/>
      <c r="B115" s="6"/>
      <c r="C115" s="3"/>
      <c r="D115" s="135"/>
      <c r="E115" s="136"/>
      <c r="F115" s="137"/>
    </row>
    <row r="116" spans="1:6" ht="14.15" hidden="1" customHeight="1" x14ac:dyDescent="0.3">
      <c r="A116" s="5" t="s">
        <v>766</v>
      </c>
      <c r="B116" s="6" t="s">
        <v>1615</v>
      </c>
      <c r="C116" s="3" t="s">
        <v>1394</v>
      </c>
      <c r="D116" s="138"/>
      <c r="E116" s="139"/>
      <c r="F116" s="140" t="str">
        <f>IF(TRIM(D116)="rate only","ro",IF(ISBLANK(E116)," ",D116*E116))</f>
        <v xml:space="preserve"> </v>
      </c>
    </row>
    <row r="117" spans="1:6" ht="14.15" hidden="1" customHeight="1" x14ac:dyDescent="0.3">
      <c r="A117" s="5"/>
      <c r="B117" s="6"/>
      <c r="C117" s="3"/>
      <c r="D117" s="135"/>
      <c r="E117" s="136"/>
      <c r="F117" s="137"/>
    </row>
    <row r="118" spans="1:6" ht="14.15" customHeight="1" x14ac:dyDescent="0.3">
      <c r="A118" s="5" t="s">
        <v>767</v>
      </c>
      <c r="B118" s="6" t="s">
        <v>1616</v>
      </c>
      <c r="C118" s="3" t="s">
        <v>1394</v>
      </c>
      <c r="D118" s="138">
        <v>139</v>
      </c>
      <c r="E118" s="139"/>
      <c r="F118" s="140" t="str">
        <f>IF(TRIM(D118)="rate only","ro",IF(ISBLANK(E118)," ",D118*E118))</f>
        <v xml:space="preserve"> </v>
      </c>
    </row>
    <row r="119" spans="1:6" ht="14.15" customHeight="1" x14ac:dyDescent="0.3">
      <c r="A119" s="5"/>
      <c r="B119" s="6"/>
      <c r="C119" s="3"/>
      <c r="D119" s="135"/>
      <c r="E119" s="136"/>
      <c r="F119" s="137"/>
    </row>
    <row r="120" spans="1:6" ht="14.15" hidden="1" customHeight="1" x14ac:dyDescent="0.3">
      <c r="A120" s="5" t="s">
        <v>768</v>
      </c>
      <c r="B120" s="6" t="s">
        <v>1617</v>
      </c>
      <c r="C120" s="3" t="s">
        <v>1394</v>
      </c>
      <c r="D120" s="138"/>
      <c r="E120" s="139"/>
      <c r="F120" s="140" t="str">
        <f>IF(TRIM(D120)="rate only","ro",IF(ISBLANK(E120)," ",D120*E120))</f>
        <v xml:space="preserve"> </v>
      </c>
    </row>
    <row r="121" spans="1:6" ht="14.15" hidden="1" customHeight="1" x14ac:dyDescent="0.3">
      <c r="A121" s="5"/>
      <c r="B121" s="6"/>
      <c r="C121" s="3"/>
      <c r="D121" s="135"/>
      <c r="E121" s="136"/>
      <c r="F121" s="137"/>
    </row>
    <row r="122" spans="1:6" ht="14.15" hidden="1" customHeight="1" x14ac:dyDescent="0.3">
      <c r="A122" s="5" t="s">
        <v>769</v>
      </c>
      <c r="B122" s="6" t="s">
        <v>1618</v>
      </c>
      <c r="C122" s="3" t="s">
        <v>1394</v>
      </c>
      <c r="D122" s="138"/>
      <c r="E122" s="139"/>
      <c r="F122" s="140" t="str">
        <f>IF(TRIM(D122)="rate only","ro",IF(ISBLANK(E122)," ",D122*E122))</f>
        <v xml:space="preserve"> </v>
      </c>
    </row>
    <row r="123" spans="1:6" ht="14.15" hidden="1" customHeight="1" x14ac:dyDescent="0.3">
      <c r="A123" s="5"/>
      <c r="B123" s="6"/>
      <c r="C123" s="3"/>
      <c r="D123" s="135"/>
      <c r="E123" s="136"/>
      <c r="F123" s="137"/>
    </row>
    <row r="124" spans="1:6" ht="14.15" customHeight="1" x14ac:dyDescent="0.3">
      <c r="A124" s="5" t="s">
        <v>770</v>
      </c>
      <c r="B124" s="6" t="s">
        <v>1619</v>
      </c>
      <c r="C124" s="3" t="s">
        <v>1394</v>
      </c>
      <c r="D124" s="138">
        <v>10</v>
      </c>
      <c r="E124" s="139"/>
      <c r="F124" s="140" t="str">
        <f>IF(TRIM(D124)="rate only","ro",IF(ISBLANK(E124)," ",D124*E124))</f>
        <v xml:space="preserve"> </v>
      </c>
    </row>
    <row r="125" spans="1:6" ht="14.15" customHeight="1" x14ac:dyDescent="0.3">
      <c r="A125" s="5"/>
      <c r="B125" s="6"/>
      <c r="C125" s="3"/>
      <c r="D125" s="135"/>
      <c r="E125" s="136"/>
      <c r="F125" s="137"/>
    </row>
    <row r="126" spans="1:6" ht="14.15" hidden="1" customHeight="1" x14ac:dyDescent="0.3">
      <c r="A126" s="5" t="s">
        <v>771</v>
      </c>
      <c r="B126" s="6" t="s">
        <v>1620</v>
      </c>
      <c r="C126" s="3" t="s">
        <v>1394</v>
      </c>
      <c r="D126" s="138"/>
      <c r="E126" s="139"/>
      <c r="F126" s="140" t="str">
        <f>IF(TRIM(D126)="rate only","ro",IF(ISBLANK(E126)," ",D126*E126))</f>
        <v xml:space="preserve"> </v>
      </c>
    </row>
    <row r="127" spans="1:6" ht="14.15" hidden="1" customHeight="1" x14ac:dyDescent="0.3">
      <c r="A127" s="5"/>
      <c r="B127" s="6"/>
      <c r="C127" s="3"/>
      <c r="D127" s="135"/>
      <c r="E127" s="136"/>
      <c r="F127" s="137"/>
    </row>
    <row r="128" spans="1:6" ht="14.15" hidden="1" customHeight="1" x14ac:dyDescent="0.3">
      <c r="A128" s="5" t="s">
        <v>772</v>
      </c>
      <c r="B128" s="6" t="s">
        <v>1621</v>
      </c>
      <c r="C128" s="3" t="s">
        <v>1394</v>
      </c>
      <c r="D128" s="138"/>
      <c r="E128" s="139"/>
      <c r="F128" s="140" t="str">
        <f>IF(TRIM(D128)="rate only","ro",IF(ISBLANK(E128)," ",D128*E128))</f>
        <v xml:space="preserve"> </v>
      </c>
    </row>
    <row r="129" spans="1:6" ht="14.15" hidden="1" customHeight="1" x14ac:dyDescent="0.3">
      <c r="A129" s="5"/>
      <c r="B129" s="6"/>
      <c r="C129" s="3"/>
      <c r="D129" s="135"/>
      <c r="E129" s="136"/>
      <c r="F129" s="137"/>
    </row>
    <row r="130" spans="1:6" ht="14.15" hidden="1" customHeight="1" x14ac:dyDescent="0.3">
      <c r="A130" s="5" t="s">
        <v>773</v>
      </c>
      <c r="B130" s="6" t="s">
        <v>1622</v>
      </c>
      <c r="C130" s="3" t="s">
        <v>1394</v>
      </c>
      <c r="D130" s="138"/>
      <c r="E130" s="139"/>
      <c r="F130" s="140" t="str">
        <f>IF(TRIM(D130)="rate only","ro",IF(ISBLANK(E130)," ",D130*E130))</f>
        <v xml:space="preserve"> </v>
      </c>
    </row>
    <row r="131" spans="1:6" ht="14.15" hidden="1" customHeight="1" x14ac:dyDescent="0.3">
      <c r="A131" s="5"/>
      <c r="B131" s="6"/>
      <c r="C131" s="3"/>
      <c r="D131" s="135"/>
      <c r="E131" s="136"/>
      <c r="F131" s="137"/>
    </row>
    <row r="132" spans="1:6" ht="14.15" hidden="1" customHeight="1" x14ac:dyDescent="0.3">
      <c r="A132" s="5" t="s">
        <v>774</v>
      </c>
      <c r="B132" s="6" t="s">
        <v>1623</v>
      </c>
      <c r="C132" s="3" t="s">
        <v>1394</v>
      </c>
      <c r="D132" s="138"/>
      <c r="E132" s="139"/>
      <c r="F132" s="140" t="str">
        <f>IF(TRIM(D132)="rate only","ro",IF(ISBLANK(E132)," ",D132*E132))</f>
        <v xml:space="preserve"> </v>
      </c>
    </row>
    <row r="133" spans="1:6" ht="14.15" hidden="1" customHeight="1" x14ac:dyDescent="0.3">
      <c r="A133" s="5"/>
      <c r="B133" s="6"/>
      <c r="C133" s="3"/>
      <c r="D133" s="135"/>
      <c r="E133" s="136"/>
      <c r="F133" s="137"/>
    </row>
    <row r="134" spans="1:6" ht="14.15" hidden="1" customHeight="1" x14ac:dyDescent="0.3">
      <c r="A134" s="5" t="s">
        <v>775</v>
      </c>
      <c r="B134" s="6" t="s">
        <v>1624</v>
      </c>
      <c r="C134" s="3" t="s">
        <v>1394</v>
      </c>
      <c r="D134" s="138"/>
      <c r="E134" s="139"/>
      <c r="F134" s="140" t="str">
        <f>IF(TRIM(D134)="rate only","ro",IF(ISBLANK(E134)," ",D134*E134))</f>
        <v xml:space="preserve"> </v>
      </c>
    </row>
    <row r="135" spans="1:6" ht="14.15" hidden="1" customHeight="1" x14ac:dyDescent="0.3">
      <c r="A135" s="5"/>
      <c r="B135" s="6"/>
      <c r="C135" s="3"/>
      <c r="D135" s="135"/>
      <c r="E135" s="136"/>
      <c r="F135" s="137"/>
    </row>
    <row r="136" spans="1:6" ht="14.15" hidden="1" customHeight="1" x14ac:dyDescent="0.3">
      <c r="A136" s="5" t="s">
        <v>776</v>
      </c>
      <c r="B136" s="6" t="s">
        <v>1625</v>
      </c>
      <c r="C136" s="3" t="s">
        <v>1394</v>
      </c>
      <c r="D136" s="138"/>
      <c r="E136" s="139"/>
      <c r="F136" s="140" t="str">
        <f>IF(TRIM(D136)="rate only","ro",IF(ISBLANK(E136)," ",D136*E136))</f>
        <v xml:space="preserve"> </v>
      </c>
    </row>
    <row r="137" spans="1:6" ht="14.15" hidden="1" customHeight="1" x14ac:dyDescent="0.3">
      <c r="A137" s="5"/>
      <c r="B137" s="6"/>
      <c r="C137" s="3"/>
      <c r="D137" s="135"/>
      <c r="E137" s="136"/>
      <c r="F137" s="137"/>
    </row>
    <row r="138" spans="1:6" ht="14.15" hidden="1" customHeight="1" x14ac:dyDescent="0.3">
      <c r="A138" s="5" t="s">
        <v>777</v>
      </c>
      <c r="B138" s="6" t="s">
        <v>1626</v>
      </c>
      <c r="C138" s="3" t="s">
        <v>1394</v>
      </c>
      <c r="D138" s="138">
        <f>0*1.1</f>
        <v>0</v>
      </c>
      <c r="E138" s="139">
        <v>0</v>
      </c>
      <c r="F138" s="140">
        <f>IF(TRIM(D138)="rate only","ro",IF(ISBLANK(E138)," ",D138*E138))</f>
        <v>0</v>
      </c>
    </row>
    <row r="139" spans="1:6" ht="14.15" hidden="1" customHeight="1" x14ac:dyDescent="0.3">
      <c r="A139" s="5"/>
      <c r="B139" s="6"/>
      <c r="C139" s="3"/>
      <c r="D139" s="135"/>
      <c r="E139" s="136"/>
      <c r="F139" s="137"/>
    </row>
    <row r="140" spans="1:6" ht="14.15" hidden="1" customHeight="1" x14ac:dyDescent="0.3">
      <c r="A140" s="5" t="s">
        <v>778</v>
      </c>
      <c r="B140" s="6" t="s">
        <v>1627</v>
      </c>
      <c r="C140" s="3" t="s">
        <v>1394</v>
      </c>
      <c r="D140" s="138"/>
      <c r="E140" s="139"/>
      <c r="F140" s="140" t="str">
        <f>IF(TRIM(D140)="rate only","ro",IF(ISBLANK(E140)," ",D140*E140))</f>
        <v xml:space="preserve"> </v>
      </c>
    </row>
    <row r="141" spans="1:6" ht="14.15" hidden="1" customHeight="1" x14ac:dyDescent="0.3">
      <c r="A141" s="5"/>
      <c r="B141" s="6"/>
      <c r="C141" s="3"/>
      <c r="D141" s="135"/>
      <c r="E141" s="136"/>
      <c r="F141" s="137"/>
    </row>
    <row r="142" spans="1:6" ht="14.15" hidden="1" customHeight="1" x14ac:dyDescent="0.3">
      <c r="A142" s="5" t="s">
        <v>779</v>
      </c>
      <c r="B142" s="6" t="s">
        <v>1628</v>
      </c>
      <c r="C142" s="3" t="s">
        <v>1394</v>
      </c>
      <c r="D142" s="138">
        <f>0*1.1</f>
        <v>0</v>
      </c>
      <c r="E142" s="139">
        <v>0</v>
      </c>
      <c r="F142" s="140">
        <f>IF(TRIM(D142)="rate only","ro",IF(ISBLANK(E142)," ",D142*E142))</f>
        <v>0</v>
      </c>
    </row>
    <row r="143" spans="1:6" ht="14.15" hidden="1" customHeight="1" x14ac:dyDescent="0.3">
      <c r="A143" s="5"/>
      <c r="B143" s="6"/>
      <c r="C143" s="3"/>
      <c r="D143" s="135"/>
      <c r="E143" s="136"/>
      <c r="F143" s="137"/>
    </row>
    <row r="144" spans="1:6" ht="14.15" hidden="1" customHeight="1" x14ac:dyDescent="0.3">
      <c r="A144" s="5" t="s">
        <v>780</v>
      </c>
      <c r="B144" s="6" t="s">
        <v>1629</v>
      </c>
      <c r="C144" s="3" t="s">
        <v>1394</v>
      </c>
      <c r="D144" s="138"/>
      <c r="E144" s="139"/>
      <c r="F144" s="140" t="str">
        <f>IF(TRIM(D144)="rate only","ro",IF(ISBLANK(E144)," ",D144*E144))</f>
        <v xml:space="preserve"> </v>
      </c>
    </row>
    <row r="145" spans="1:6" ht="14.15" hidden="1" customHeight="1" x14ac:dyDescent="0.3">
      <c r="A145" s="5"/>
      <c r="B145" s="7"/>
      <c r="C145" s="3"/>
      <c r="D145" s="135"/>
      <c r="E145" s="136"/>
      <c r="F145" s="137"/>
    </row>
    <row r="146" spans="1:6" ht="14.15" hidden="1" customHeight="1" x14ac:dyDescent="0.3">
      <c r="A146" s="5" t="s">
        <v>781</v>
      </c>
      <c r="B146" s="7" t="s">
        <v>1630</v>
      </c>
      <c r="C146" s="3" t="s">
        <v>1394</v>
      </c>
      <c r="D146" s="138"/>
      <c r="E146" s="139"/>
      <c r="F146" s="140" t="str">
        <f>IF(TRIM(D146)="rate only","ro",IF(ISBLANK(E146)," ",D146*E146))</f>
        <v xml:space="preserve"> </v>
      </c>
    </row>
    <row r="147" spans="1:6" ht="14.15" hidden="1" customHeight="1" x14ac:dyDescent="0.3">
      <c r="A147" s="5"/>
      <c r="B147" s="6"/>
      <c r="C147" s="3"/>
      <c r="D147" s="135"/>
      <c r="E147" s="136"/>
      <c r="F147" s="137"/>
    </row>
    <row r="148" spans="1:6" ht="14.15" hidden="1" customHeight="1" x14ac:dyDescent="0.3">
      <c r="A148" s="5" t="s">
        <v>782</v>
      </c>
      <c r="B148" s="6" t="s">
        <v>1631</v>
      </c>
      <c r="C148" s="3" t="s">
        <v>1394</v>
      </c>
      <c r="D148" s="138">
        <f>0*1.1</f>
        <v>0</v>
      </c>
      <c r="E148" s="139">
        <v>0</v>
      </c>
      <c r="F148" s="140">
        <f>IF(TRIM(D148)="rate only","ro",IF(ISBLANK(E148)," ",D148*E148))</f>
        <v>0</v>
      </c>
    </row>
    <row r="149" spans="1:6" ht="14.15" hidden="1" customHeight="1" x14ac:dyDescent="0.3">
      <c r="A149" s="5"/>
      <c r="B149" s="6"/>
      <c r="C149" s="3"/>
      <c r="D149" s="135"/>
      <c r="E149" s="136"/>
      <c r="F149" s="137"/>
    </row>
    <row r="150" spans="1:6" ht="14.15" hidden="1" customHeight="1" x14ac:dyDescent="0.3">
      <c r="A150" s="5" t="s">
        <v>783</v>
      </c>
      <c r="B150" s="6" t="s">
        <v>1632</v>
      </c>
      <c r="C150" s="3" t="s">
        <v>1394</v>
      </c>
      <c r="D150" s="138">
        <f>0*1.1</f>
        <v>0</v>
      </c>
      <c r="E150" s="139">
        <v>0</v>
      </c>
      <c r="F150" s="140">
        <f>IF(TRIM(D150)="rate only","ro",IF(ISBLANK(E150)," ",D150*E150))</f>
        <v>0</v>
      </c>
    </row>
    <row r="151" spans="1:6" ht="14.15" customHeight="1" x14ac:dyDescent="0.3">
      <c r="A151" s="5"/>
      <c r="B151" s="6"/>
      <c r="C151" s="3"/>
      <c r="D151" s="135"/>
      <c r="E151" s="136"/>
      <c r="F151" s="137"/>
    </row>
    <row r="152" spans="1:6" ht="14.15" customHeight="1" thickBot="1" x14ac:dyDescent="0.35">
      <c r="A152" s="15"/>
      <c r="B152" s="16"/>
      <c r="C152" s="17"/>
      <c r="D152" s="141"/>
      <c r="E152" s="142"/>
      <c r="F152" s="143"/>
    </row>
    <row r="153" spans="1:6" ht="28.4" customHeight="1" thickBot="1" x14ac:dyDescent="0.35">
      <c r="A153" s="294" t="s">
        <v>1330</v>
      </c>
      <c r="B153" s="295"/>
      <c r="C153" s="295"/>
      <c r="D153" s="295"/>
      <c r="E153" s="296"/>
      <c r="F153" s="64">
        <f>SUM(F107:F152)</f>
        <v>0</v>
      </c>
    </row>
    <row r="154" spans="1:6" ht="14.15" customHeight="1" thickBot="1" x14ac:dyDescent="0.35">
      <c r="A154" s="27"/>
      <c r="B154" s="27"/>
      <c r="C154" s="27"/>
      <c r="D154" s="155"/>
      <c r="E154" s="156"/>
      <c r="F154" s="157"/>
    </row>
    <row r="155" spans="1:6" ht="28.4" customHeight="1" x14ac:dyDescent="0.3">
      <c r="A155" s="234" t="s">
        <v>1328</v>
      </c>
      <c r="B155" s="235"/>
      <c r="C155" s="235"/>
      <c r="D155" s="235"/>
      <c r="E155" s="236" t="s">
        <v>1329</v>
      </c>
      <c r="F155" s="237"/>
    </row>
    <row r="156" spans="1:6" ht="42" customHeight="1" thickBot="1" x14ac:dyDescent="0.35">
      <c r="A156" s="238"/>
      <c r="B156" s="239"/>
      <c r="C156" s="239"/>
      <c r="D156" s="239"/>
      <c r="E156" s="240"/>
      <c r="F156" s="241"/>
    </row>
    <row r="157" spans="1:6" ht="10.4" customHeight="1" thickBot="1" x14ac:dyDescent="0.35">
      <c r="A157" s="30"/>
      <c r="B157" s="31"/>
      <c r="C157" s="31"/>
      <c r="D157" s="158"/>
      <c r="E157" s="159"/>
      <c r="F157" s="160"/>
    </row>
    <row r="158" spans="1:6" ht="28.4" hidden="1" customHeight="1" thickBot="1" x14ac:dyDescent="0.35">
      <c r="A158" s="60" t="s">
        <v>1321</v>
      </c>
      <c r="B158" s="61" t="s">
        <v>1322</v>
      </c>
      <c r="C158" s="61" t="s">
        <v>1323</v>
      </c>
      <c r="D158" s="62" t="s">
        <v>1324</v>
      </c>
      <c r="E158" s="63" t="s">
        <v>1325</v>
      </c>
      <c r="F158" s="64" t="s">
        <v>1326</v>
      </c>
    </row>
    <row r="159" spans="1:6" ht="28.4" hidden="1" customHeight="1" x14ac:dyDescent="0.3">
      <c r="A159" s="291" t="s">
        <v>1331</v>
      </c>
      <c r="B159" s="292"/>
      <c r="C159" s="292"/>
      <c r="D159" s="292"/>
      <c r="E159" s="293"/>
      <c r="F159" s="163">
        <f>F101</f>
        <v>0</v>
      </c>
    </row>
    <row r="160" spans="1:6" ht="14.15" hidden="1" customHeight="1" x14ac:dyDescent="0.3">
      <c r="A160" s="5"/>
      <c r="B160" s="6"/>
      <c r="C160" s="3"/>
      <c r="D160" s="135"/>
      <c r="E160" s="136"/>
      <c r="F160" s="137"/>
    </row>
    <row r="161" spans="1:6" ht="14.15" hidden="1" customHeight="1" x14ac:dyDescent="0.3">
      <c r="A161" s="5" t="s">
        <v>784</v>
      </c>
      <c r="B161" s="6" t="s">
        <v>1633</v>
      </c>
      <c r="C161" s="3" t="s">
        <v>1394</v>
      </c>
      <c r="D161" s="138"/>
      <c r="E161" s="139"/>
      <c r="F161" s="140" t="str">
        <f>IF(TRIM(D161)="rate only","ro",IF(ISBLANK(E161)," ",D161*E161))</f>
        <v xml:space="preserve"> </v>
      </c>
    </row>
    <row r="162" spans="1:6" ht="14.15" hidden="1" customHeight="1" x14ac:dyDescent="0.3">
      <c r="A162" s="5"/>
      <c r="B162" s="6"/>
      <c r="C162" s="3"/>
      <c r="D162" s="135"/>
      <c r="E162" s="136"/>
      <c r="F162" s="137"/>
    </row>
    <row r="163" spans="1:6" ht="14.15" hidden="1" customHeight="1" x14ac:dyDescent="0.3">
      <c r="A163" s="5" t="s">
        <v>785</v>
      </c>
      <c r="B163" s="6" t="s">
        <v>1634</v>
      </c>
      <c r="C163" s="3" t="s">
        <v>1394</v>
      </c>
      <c r="D163" s="138"/>
      <c r="E163" s="139"/>
      <c r="F163" s="140" t="str">
        <f>IF(TRIM(D163)="rate only","ro",IF(ISBLANK(E163)," ",D163*E163))</f>
        <v xml:space="preserve"> </v>
      </c>
    </row>
    <row r="164" spans="1:6" ht="14.15" hidden="1" customHeight="1" x14ac:dyDescent="0.3">
      <c r="A164" s="5"/>
      <c r="B164" s="6"/>
      <c r="C164" s="3"/>
      <c r="D164" s="135"/>
      <c r="E164" s="136"/>
      <c r="F164" s="137"/>
    </row>
    <row r="165" spans="1:6" ht="14.15" hidden="1" customHeight="1" x14ac:dyDescent="0.3">
      <c r="A165" s="5" t="s">
        <v>786</v>
      </c>
      <c r="B165" s="6" t="s">
        <v>1635</v>
      </c>
      <c r="C165" s="3" t="s">
        <v>1394</v>
      </c>
      <c r="D165" s="138"/>
      <c r="E165" s="139"/>
      <c r="F165" s="140" t="str">
        <f>IF(TRIM(D165)="rate only","ro",IF(ISBLANK(E165)," ",D165*E165))</f>
        <v xml:space="preserve"> </v>
      </c>
    </row>
    <row r="166" spans="1:6" ht="14.15" hidden="1" customHeight="1" x14ac:dyDescent="0.3">
      <c r="A166" s="5"/>
      <c r="B166" s="6"/>
      <c r="C166" s="3"/>
      <c r="D166" s="135"/>
      <c r="E166" s="136"/>
      <c r="F166" s="137"/>
    </row>
    <row r="167" spans="1:6" ht="14.15" hidden="1" customHeight="1" x14ac:dyDescent="0.3">
      <c r="A167" s="5" t="s">
        <v>787</v>
      </c>
      <c r="B167" s="6" t="s">
        <v>1636</v>
      </c>
      <c r="C167" s="3" t="s">
        <v>1394</v>
      </c>
      <c r="D167" s="138"/>
      <c r="E167" s="139"/>
      <c r="F167" s="140" t="str">
        <f>IF(TRIM(D167)="rate only","ro",IF(ISBLANK(E167)," ",D167*E167))</f>
        <v xml:space="preserve"> </v>
      </c>
    </row>
    <row r="168" spans="1:6" ht="14.15" hidden="1" customHeight="1" x14ac:dyDescent="0.3">
      <c r="A168" s="5"/>
      <c r="B168" s="6"/>
      <c r="C168" s="3"/>
      <c r="D168" s="135"/>
      <c r="E168" s="136"/>
      <c r="F168" s="137"/>
    </row>
    <row r="169" spans="1:6" ht="14.15" hidden="1" customHeight="1" x14ac:dyDescent="0.3">
      <c r="A169" s="5" t="s">
        <v>788</v>
      </c>
      <c r="B169" s="6" t="s">
        <v>1637</v>
      </c>
      <c r="C169" s="3" t="s">
        <v>1394</v>
      </c>
      <c r="D169" s="138"/>
      <c r="E169" s="139"/>
      <c r="F169" s="140" t="str">
        <f>IF(TRIM(D169)="rate only","ro",IF(ISBLANK(E169)," ",D169*E169))</f>
        <v xml:space="preserve"> </v>
      </c>
    </row>
    <row r="170" spans="1:6" ht="14.15" hidden="1" customHeight="1" x14ac:dyDescent="0.3">
      <c r="A170" s="5"/>
      <c r="B170" s="6"/>
      <c r="C170" s="3"/>
      <c r="D170" s="135"/>
      <c r="E170" s="136"/>
      <c r="F170" s="137"/>
    </row>
    <row r="171" spans="1:6" ht="14.15" hidden="1" customHeight="1" x14ac:dyDescent="0.3">
      <c r="A171" s="5" t="s">
        <v>789</v>
      </c>
      <c r="B171" s="6" t="s">
        <v>1638</v>
      </c>
      <c r="C171" s="3" t="s">
        <v>1394</v>
      </c>
      <c r="D171" s="138"/>
      <c r="E171" s="139"/>
      <c r="F171" s="140" t="str">
        <f>IF(TRIM(D171)="rate only","ro",IF(ISBLANK(E171)," ",D171*E171))</f>
        <v xml:space="preserve"> </v>
      </c>
    </row>
    <row r="172" spans="1:6" ht="14.15" hidden="1" customHeight="1" x14ac:dyDescent="0.3">
      <c r="A172" s="5"/>
      <c r="B172" s="6"/>
      <c r="C172" s="3"/>
      <c r="D172" s="135"/>
      <c r="E172" s="136"/>
      <c r="F172" s="137"/>
    </row>
    <row r="173" spans="1:6" ht="14.15" hidden="1" customHeight="1" x14ac:dyDescent="0.3">
      <c r="A173" s="5" t="s">
        <v>790</v>
      </c>
      <c r="B173" s="6" t="s">
        <v>1639</v>
      </c>
      <c r="C173" s="3" t="s">
        <v>1394</v>
      </c>
      <c r="D173" s="138"/>
      <c r="E173" s="139"/>
      <c r="F173" s="140" t="str">
        <f>IF(TRIM(D173)="rate only","ro",IF(ISBLANK(E173)," ",D173*E173))</f>
        <v xml:space="preserve"> </v>
      </c>
    </row>
    <row r="174" spans="1:6" ht="14.15" hidden="1" customHeight="1" x14ac:dyDescent="0.3">
      <c r="A174" s="5"/>
      <c r="B174" s="6"/>
      <c r="C174" s="3"/>
      <c r="D174" s="135"/>
      <c r="E174" s="136"/>
      <c r="F174" s="137"/>
    </row>
    <row r="175" spans="1:6" ht="14.15" hidden="1" customHeight="1" x14ac:dyDescent="0.3">
      <c r="A175" s="5" t="s">
        <v>791</v>
      </c>
      <c r="B175" s="6" t="s">
        <v>1640</v>
      </c>
      <c r="C175" s="3" t="s">
        <v>1394</v>
      </c>
      <c r="D175" s="138"/>
      <c r="E175" s="139"/>
      <c r="F175" s="140" t="str">
        <f>IF(TRIM(D175)="rate only","ro",IF(ISBLANK(E175)," ",D175*E175))</f>
        <v xml:space="preserve"> </v>
      </c>
    </row>
    <row r="176" spans="1:6" ht="14.15" hidden="1" customHeight="1" x14ac:dyDescent="0.3">
      <c r="A176" s="5"/>
      <c r="B176" s="6"/>
      <c r="C176" s="3"/>
      <c r="D176" s="135"/>
      <c r="E176" s="136"/>
      <c r="F176" s="137"/>
    </row>
    <row r="177" spans="1:6" ht="14.15" hidden="1" customHeight="1" x14ac:dyDescent="0.3">
      <c r="A177" s="5" t="s">
        <v>792</v>
      </c>
      <c r="B177" s="6" t="s">
        <v>1641</v>
      </c>
      <c r="C177" s="3" t="s">
        <v>1394</v>
      </c>
      <c r="D177" s="138"/>
      <c r="E177" s="139"/>
      <c r="F177" s="140" t="str">
        <f>IF(TRIM(D177)="rate only","ro",IF(ISBLANK(E177)," ",D177*E177))</f>
        <v xml:space="preserve"> </v>
      </c>
    </row>
    <row r="178" spans="1:6" ht="14.15" hidden="1" customHeight="1" x14ac:dyDescent="0.3">
      <c r="A178" s="5"/>
      <c r="B178" s="6"/>
      <c r="C178" s="3"/>
      <c r="D178" s="135"/>
      <c r="E178" s="136"/>
      <c r="F178" s="137"/>
    </row>
    <row r="179" spans="1:6" ht="14.15" hidden="1" customHeight="1" x14ac:dyDescent="0.3">
      <c r="A179" s="5" t="s">
        <v>793</v>
      </c>
      <c r="B179" s="6" t="s">
        <v>1642</v>
      </c>
      <c r="C179" s="3" t="s">
        <v>1394</v>
      </c>
      <c r="D179" s="138"/>
      <c r="E179" s="139"/>
      <c r="F179" s="140" t="str">
        <f>IF(TRIM(D179)="rate only","ro",IF(ISBLANK(E179)," ",D179*E179))</f>
        <v xml:space="preserve"> </v>
      </c>
    </row>
    <row r="180" spans="1:6" ht="14.15" hidden="1" customHeight="1" x14ac:dyDescent="0.3">
      <c r="A180" s="5"/>
      <c r="B180" s="6"/>
      <c r="C180" s="3"/>
      <c r="D180" s="135"/>
      <c r="E180" s="136"/>
      <c r="F180" s="137"/>
    </row>
    <row r="181" spans="1:6" ht="14.15" hidden="1" customHeight="1" x14ac:dyDescent="0.3">
      <c r="A181" s="5" t="s">
        <v>794</v>
      </c>
      <c r="B181" s="6" t="s">
        <v>1643</v>
      </c>
      <c r="C181" s="3" t="s">
        <v>1394</v>
      </c>
      <c r="D181" s="138"/>
      <c r="E181" s="139"/>
      <c r="F181" s="140" t="str">
        <f>IF(TRIM(D181)="rate only","ro",IF(ISBLANK(E181)," ",D181*E181))</f>
        <v xml:space="preserve"> </v>
      </c>
    </row>
    <row r="182" spans="1:6" ht="14.15" hidden="1" customHeight="1" x14ac:dyDescent="0.3">
      <c r="A182" s="5"/>
      <c r="B182" s="6"/>
      <c r="C182" s="3"/>
      <c r="D182" s="135"/>
      <c r="E182" s="136"/>
      <c r="F182" s="137"/>
    </row>
    <row r="183" spans="1:6" ht="14.15" hidden="1" customHeight="1" x14ac:dyDescent="0.3">
      <c r="A183" s="5" t="s">
        <v>795</v>
      </c>
      <c r="B183" s="6" t="s">
        <v>1644</v>
      </c>
      <c r="C183" s="3" t="s">
        <v>1394</v>
      </c>
      <c r="D183" s="138"/>
      <c r="E183" s="139"/>
      <c r="F183" s="140" t="str">
        <f>IF(TRIM(D183)="rate only","ro",IF(ISBLANK(E183)," ",D183*E183))</f>
        <v xml:space="preserve"> </v>
      </c>
    </row>
    <row r="184" spans="1:6" ht="14.15" hidden="1" customHeight="1" x14ac:dyDescent="0.3">
      <c r="A184" s="5"/>
      <c r="B184" s="6"/>
      <c r="C184" s="3"/>
      <c r="D184" s="135"/>
      <c r="E184" s="136"/>
      <c r="F184" s="137"/>
    </row>
    <row r="185" spans="1:6" ht="14.15" hidden="1" customHeight="1" x14ac:dyDescent="0.3">
      <c r="A185" s="5" t="s">
        <v>796</v>
      </c>
      <c r="B185" s="6" t="s">
        <v>1645</v>
      </c>
      <c r="C185" s="3" t="s">
        <v>1394</v>
      </c>
      <c r="D185" s="138"/>
      <c r="E185" s="139"/>
      <c r="F185" s="140" t="str">
        <f>IF(TRIM(D185)="rate only","ro",IF(ISBLANK(E185)," ",D185*E185))</f>
        <v xml:space="preserve"> </v>
      </c>
    </row>
    <row r="186" spans="1:6" ht="14.15" hidden="1" customHeight="1" x14ac:dyDescent="0.3">
      <c r="A186" s="5"/>
      <c r="B186" s="6"/>
      <c r="C186" s="3"/>
      <c r="D186" s="135"/>
      <c r="E186" s="136"/>
      <c r="F186" s="137"/>
    </row>
    <row r="187" spans="1:6" ht="14.15" hidden="1" customHeight="1" x14ac:dyDescent="0.3">
      <c r="A187" s="5" t="s">
        <v>797</v>
      </c>
      <c r="B187" s="6" t="s">
        <v>1646</v>
      </c>
      <c r="C187" s="3" t="s">
        <v>1394</v>
      </c>
      <c r="D187" s="138"/>
      <c r="E187" s="139"/>
      <c r="F187" s="140" t="str">
        <f>IF(TRIM(D187)="rate only","ro",IF(ISBLANK(E187)," ",D187*E187))</f>
        <v xml:space="preserve"> </v>
      </c>
    </row>
    <row r="188" spans="1:6" ht="14.15" hidden="1" customHeight="1" x14ac:dyDescent="0.3">
      <c r="A188" s="5"/>
      <c r="B188" s="6"/>
      <c r="C188" s="3"/>
      <c r="D188" s="135"/>
      <c r="E188" s="136"/>
      <c r="F188" s="137"/>
    </row>
    <row r="189" spans="1:6" ht="14.15" hidden="1" customHeight="1" x14ac:dyDescent="0.3">
      <c r="A189" s="5" t="s">
        <v>798</v>
      </c>
      <c r="B189" s="6" t="s">
        <v>1647</v>
      </c>
      <c r="C189" s="3" t="s">
        <v>1394</v>
      </c>
      <c r="D189" s="138"/>
      <c r="E189" s="139"/>
      <c r="F189" s="140" t="str">
        <f>IF(TRIM(D189)="rate only","ro",IF(ISBLANK(E189)," ",D189*E189))</f>
        <v xml:space="preserve"> </v>
      </c>
    </row>
    <row r="190" spans="1:6" ht="14.15" hidden="1" customHeight="1" x14ac:dyDescent="0.3">
      <c r="A190" s="5"/>
      <c r="B190" s="6"/>
      <c r="C190" s="3"/>
      <c r="D190" s="135"/>
      <c r="E190" s="136"/>
      <c r="F190" s="137"/>
    </row>
    <row r="191" spans="1:6" ht="14.15" hidden="1" customHeight="1" x14ac:dyDescent="0.3">
      <c r="A191" s="5" t="s">
        <v>799</v>
      </c>
      <c r="B191" s="6" t="s">
        <v>1648</v>
      </c>
      <c r="C191" s="3" t="s">
        <v>1394</v>
      </c>
      <c r="D191" s="138"/>
      <c r="E191" s="139"/>
      <c r="F191" s="140" t="str">
        <f>IF(TRIM(D191)="rate only","ro",IF(ISBLANK(E191)," ",D191*E191))</f>
        <v xml:space="preserve"> </v>
      </c>
    </row>
    <row r="192" spans="1:6" ht="14.15" hidden="1" customHeight="1" x14ac:dyDescent="0.3">
      <c r="A192" s="5"/>
      <c r="B192" s="6"/>
      <c r="C192" s="3"/>
      <c r="D192" s="135"/>
      <c r="E192" s="136"/>
      <c r="F192" s="137"/>
    </row>
    <row r="193" spans="1:6" ht="14.15" hidden="1" customHeight="1" x14ac:dyDescent="0.3">
      <c r="A193" s="5" t="s">
        <v>800</v>
      </c>
      <c r="B193" s="6" t="s">
        <v>1649</v>
      </c>
      <c r="C193" s="3" t="s">
        <v>1394</v>
      </c>
      <c r="D193" s="138"/>
      <c r="E193" s="139"/>
      <c r="F193" s="140" t="str">
        <f>IF(TRIM(D193)="rate only","ro",IF(ISBLANK(E193)," ",D193*E193))</f>
        <v xml:space="preserve"> </v>
      </c>
    </row>
    <row r="194" spans="1:6" ht="14.15" hidden="1" customHeight="1" x14ac:dyDescent="0.3">
      <c r="A194" s="5"/>
      <c r="B194" s="6"/>
      <c r="C194" s="3"/>
      <c r="D194" s="135"/>
      <c r="E194" s="136"/>
      <c r="F194" s="137"/>
    </row>
    <row r="195" spans="1:6" ht="14.15" hidden="1" customHeight="1" x14ac:dyDescent="0.3">
      <c r="A195" s="5" t="s">
        <v>801</v>
      </c>
      <c r="B195" s="6" t="s">
        <v>1650</v>
      </c>
      <c r="C195" s="3" t="s">
        <v>1394</v>
      </c>
      <c r="D195" s="138"/>
      <c r="E195" s="139"/>
      <c r="F195" s="140" t="str">
        <f>IF(TRIM(D195)="rate only","ro",IF(ISBLANK(E195)," ",D195*E195))</f>
        <v xml:space="preserve"> </v>
      </c>
    </row>
    <row r="196" spans="1:6" ht="14.15" hidden="1" customHeight="1" x14ac:dyDescent="0.3">
      <c r="A196" s="5"/>
      <c r="B196" s="6"/>
      <c r="C196" s="3"/>
      <c r="D196" s="135"/>
      <c r="E196" s="136"/>
      <c r="F196" s="137"/>
    </row>
    <row r="197" spans="1:6" ht="14.15" hidden="1" customHeight="1" x14ac:dyDescent="0.3">
      <c r="A197" s="5" t="s">
        <v>802</v>
      </c>
      <c r="B197" s="6" t="s">
        <v>1651</v>
      </c>
      <c r="C197" s="3" t="s">
        <v>1394</v>
      </c>
      <c r="D197" s="138"/>
      <c r="E197" s="139"/>
      <c r="F197" s="140" t="str">
        <f>IF(TRIM(D197)="rate only","ro",IF(ISBLANK(E197)," ",D197*E197))</f>
        <v xml:space="preserve"> </v>
      </c>
    </row>
    <row r="198" spans="1:6" ht="14.15" hidden="1" customHeight="1" x14ac:dyDescent="0.3">
      <c r="A198" s="5"/>
      <c r="B198" s="6"/>
      <c r="C198" s="3"/>
      <c r="D198" s="135"/>
      <c r="E198" s="136"/>
      <c r="F198" s="137"/>
    </row>
    <row r="199" spans="1:6" ht="14.15" hidden="1" customHeight="1" x14ac:dyDescent="0.3">
      <c r="A199" s="5" t="s">
        <v>803</v>
      </c>
      <c r="B199" s="6" t="s">
        <v>1652</v>
      </c>
      <c r="C199" s="3" t="s">
        <v>1394</v>
      </c>
      <c r="D199" s="138"/>
      <c r="E199" s="139"/>
      <c r="F199" s="140" t="str">
        <f>IF(TRIM(D199)="rate only","ro",IF(ISBLANK(E199)," ",D199*E199))</f>
        <v xml:space="preserve"> </v>
      </c>
    </row>
    <row r="200" spans="1:6" ht="14.15" hidden="1" customHeight="1" x14ac:dyDescent="0.3">
      <c r="A200" s="5"/>
      <c r="B200" s="6"/>
      <c r="C200" s="3"/>
      <c r="D200" s="135"/>
      <c r="E200" s="136"/>
      <c r="F200" s="137"/>
    </row>
    <row r="201" spans="1:6" ht="14.15" hidden="1" customHeight="1" x14ac:dyDescent="0.3">
      <c r="A201" s="5" t="s">
        <v>804</v>
      </c>
      <c r="B201" s="6" t="s">
        <v>1653</v>
      </c>
      <c r="C201" s="3" t="s">
        <v>1394</v>
      </c>
      <c r="D201" s="138"/>
      <c r="E201" s="139"/>
      <c r="F201" s="140" t="str">
        <f>IF(TRIM(D201)="rate only","ro",IF(ISBLANK(E201)," ",D201*E201))</f>
        <v xml:space="preserve"> </v>
      </c>
    </row>
    <row r="202" spans="1:6" ht="14.15" hidden="1" customHeight="1" x14ac:dyDescent="0.3">
      <c r="A202" s="5"/>
      <c r="B202" s="6"/>
      <c r="C202" s="3"/>
      <c r="D202" s="135"/>
      <c r="E202" s="136"/>
      <c r="F202" s="137"/>
    </row>
    <row r="203" spans="1:6" ht="14.15" hidden="1" customHeight="1" x14ac:dyDescent="0.3">
      <c r="A203" s="5" t="s">
        <v>805</v>
      </c>
      <c r="B203" s="6" t="s">
        <v>1654</v>
      </c>
      <c r="C203" s="3" t="s">
        <v>1394</v>
      </c>
      <c r="D203" s="138"/>
      <c r="E203" s="139"/>
      <c r="F203" s="140" t="str">
        <f>IF(TRIM(D203)="rate only","ro",IF(ISBLANK(E203)," ",D203*E203))</f>
        <v xml:space="preserve"> </v>
      </c>
    </row>
    <row r="204" spans="1:6" ht="14.15" hidden="1" customHeight="1" thickBot="1" x14ac:dyDescent="0.35">
      <c r="A204" s="15"/>
      <c r="B204" s="16"/>
      <c r="C204" s="17"/>
      <c r="D204" s="141"/>
      <c r="E204" s="142"/>
      <c r="F204" s="143"/>
    </row>
    <row r="205" spans="1:6" ht="28.4" hidden="1" customHeight="1" thickBot="1" x14ac:dyDescent="0.35">
      <c r="A205" s="294" t="s">
        <v>1330</v>
      </c>
      <c r="B205" s="295"/>
      <c r="C205" s="295"/>
      <c r="D205" s="295"/>
      <c r="E205" s="296"/>
      <c r="F205" s="64">
        <f>SUM(F159:F204)</f>
        <v>0</v>
      </c>
    </row>
    <row r="206" spans="1:6" ht="14.15" hidden="1" customHeight="1" thickBot="1" x14ac:dyDescent="0.35">
      <c r="A206" s="27"/>
      <c r="B206" s="27"/>
      <c r="C206" s="27"/>
      <c r="D206" s="155"/>
      <c r="E206" s="156"/>
      <c r="F206" s="157"/>
    </row>
    <row r="207" spans="1:6" ht="28.4" hidden="1" customHeight="1" x14ac:dyDescent="0.3">
      <c r="A207" s="234" t="s">
        <v>1328</v>
      </c>
      <c r="B207" s="235"/>
      <c r="C207" s="235"/>
      <c r="D207" s="235"/>
      <c r="E207" s="236" t="s">
        <v>1329</v>
      </c>
      <c r="F207" s="237"/>
    </row>
    <row r="208" spans="1:6" ht="42" hidden="1" customHeight="1" thickBot="1" x14ac:dyDescent="0.35">
      <c r="A208" s="238"/>
      <c r="B208" s="239"/>
      <c r="C208" s="239"/>
      <c r="D208" s="239"/>
      <c r="E208" s="240"/>
      <c r="F208" s="241"/>
    </row>
    <row r="209" spans="1:6" ht="10.4" hidden="1" customHeight="1" thickBot="1" x14ac:dyDescent="0.35">
      <c r="A209" s="30"/>
      <c r="B209" s="31"/>
      <c r="C209" s="31"/>
      <c r="D209" s="158"/>
      <c r="E209" s="159"/>
      <c r="F209" s="160"/>
    </row>
    <row r="210" spans="1:6" ht="28.4" hidden="1" customHeight="1" thickBot="1" x14ac:dyDescent="0.35">
      <c r="A210" s="60" t="s">
        <v>1321</v>
      </c>
      <c r="B210" s="61" t="s">
        <v>1322</v>
      </c>
      <c r="C210" s="61" t="s">
        <v>1323</v>
      </c>
      <c r="D210" s="62" t="s">
        <v>1324</v>
      </c>
      <c r="E210" s="63" t="s">
        <v>1325</v>
      </c>
      <c r="F210" s="64" t="s">
        <v>1326</v>
      </c>
    </row>
    <row r="211" spans="1:6" ht="28.4" hidden="1" customHeight="1" x14ac:dyDescent="0.3">
      <c r="A211" s="291" t="s">
        <v>1331</v>
      </c>
      <c r="B211" s="292"/>
      <c r="C211" s="292"/>
      <c r="D211" s="292"/>
      <c r="E211" s="293"/>
      <c r="F211" s="163">
        <f>F205</f>
        <v>0</v>
      </c>
    </row>
    <row r="212" spans="1:6" ht="14.15" hidden="1" customHeight="1" x14ac:dyDescent="0.3">
      <c r="A212" s="5"/>
      <c r="B212" s="6"/>
      <c r="C212" s="3"/>
      <c r="D212" s="135"/>
      <c r="E212" s="136"/>
      <c r="F212" s="137"/>
    </row>
    <row r="213" spans="1:6" ht="14.15" hidden="1" customHeight="1" x14ac:dyDescent="0.3">
      <c r="A213" s="5" t="s">
        <v>806</v>
      </c>
      <c r="B213" s="6" t="s">
        <v>1655</v>
      </c>
      <c r="C213" s="3" t="s">
        <v>1394</v>
      </c>
      <c r="D213" s="138"/>
      <c r="E213" s="139"/>
      <c r="F213" s="140" t="str">
        <f>IF(TRIM(D213)="rate only","ro",IF(ISBLANK(E213)," ",D213*E213))</f>
        <v xml:space="preserve"> </v>
      </c>
    </row>
    <row r="214" spans="1:6" ht="14.15" hidden="1" customHeight="1" x14ac:dyDescent="0.3">
      <c r="A214" s="5"/>
      <c r="B214" s="6"/>
      <c r="C214" s="3"/>
      <c r="D214" s="135"/>
      <c r="E214" s="136"/>
      <c r="F214" s="137"/>
    </row>
    <row r="215" spans="1:6" ht="14.15" hidden="1" customHeight="1" x14ac:dyDescent="0.3">
      <c r="A215" s="5" t="s">
        <v>807</v>
      </c>
      <c r="B215" s="6" t="s">
        <v>1656</v>
      </c>
      <c r="C215" s="3" t="s">
        <v>1394</v>
      </c>
      <c r="D215" s="138"/>
      <c r="E215" s="139"/>
      <c r="F215" s="140" t="str">
        <f>IF(TRIM(D215)="rate only","ro",IF(ISBLANK(E215)," ",D215*E215))</f>
        <v xml:space="preserve"> </v>
      </c>
    </row>
    <row r="216" spans="1:6" ht="14.15" hidden="1" customHeight="1" x14ac:dyDescent="0.3">
      <c r="A216" s="5"/>
      <c r="B216" s="6"/>
      <c r="C216" s="3"/>
      <c r="D216" s="135"/>
      <c r="E216" s="136"/>
      <c r="F216" s="137"/>
    </row>
    <row r="217" spans="1:6" ht="14.15" hidden="1" customHeight="1" x14ac:dyDescent="0.3">
      <c r="A217" s="5"/>
      <c r="B217" s="6"/>
      <c r="C217" s="3"/>
      <c r="D217" s="135"/>
      <c r="E217" s="136"/>
      <c r="F217" s="137"/>
    </row>
    <row r="218" spans="1:6" ht="14.15" hidden="1" customHeight="1" x14ac:dyDescent="0.3">
      <c r="A218" s="5" t="s">
        <v>411</v>
      </c>
      <c r="B218" s="6" t="s">
        <v>340</v>
      </c>
      <c r="C218" s="3"/>
      <c r="D218" s="135"/>
      <c r="E218" s="136"/>
      <c r="F218" s="137"/>
    </row>
    <row r="219" spans="1:6" ht="14.15" hidden="1" customHeight="1" x14ac:dyDescent="0.3">
      <c r="A219" s="5"/>
      <c r="B219" s="6"/>
      <c r="C219" s="3"/>
      <c r="D219" s="135"/>
      <c r="E219" s="136"/>
      <c r="F219" s="137"/>
    </row>
    <row r="220" spans="1:6" ht="14.15" hidden="1" customHeight="1" x14ac:dyDescent="0.3">
      <c r="A220" s="5" t="s">
        <v>412</v>
      </c>
      <c r="B220" s="6" t="s">
        <v>1614</v>
      </c>
      <c r="C220" s="3" t="s">
        <v>1394</v>
      </c>
      <c r="D220" s="138"/>
      <c r="E220" s="139"/>
      <c r="F220" s="140" t="str">
        <f>IF(TRIM(D220)="rate only","ro",IF(ISBLANK(E220)," ",D220*E220))</f>
        <v xml:space="preserve"> </v>
      </c>
    </row>
    <row r="221" spans="1:6" ht="14.15" hidden="1" customHeight="1" x14ac:dyDescent="0.3">
      <c r="A221" s="5"/>
      <c r="B221" s="6"/>
      <c r="C221" s="3"/>
      <c r="D221" s="135"/>
      <c r="E221" s="136"/>
      <c r="F221" s="137"/>
    </row>
    <row r="222" spans="1:6" ht="14.15" hidden="1" customHeight="1" x14ac:dyDescent="0.3">
      <c r="A222" s="5" t="s">
        <v>413</v>
      </c>
      <c r="B222" s="6" t="s">
        <v>1615</v>
      </c>
      <c r="C222" s="3" t="s">
        <v>1394</v>
      </c>
      <c r="D222" s="138"/>
      <c r="E222" s="139"/>
      <c r="F222" s="140" t="str">
        <f>IF(TRIM(D222)="rate only","ro",IF(ISBLANK(E222)," ",D222*E222))</f>
        <v xml:space="preserve"> </v>
      </c>
    </row>
    <row r="223" spans="1:6" ht="14.15" hidden="1" customHeight="1" x14ac:dyDescent="0.3">
      <c r="A223" s="5"/>
      <c r="B223" s="6"/>
      <c r="C223" s="3"/>
      <c r="D223" s="135"/>
      <c r="E223" s="136"/>
      <c r="F223" s="137"/>
    </row>
    <row r="224" spans="1:6" ht="14.15" hidden="1" customHeight="1" x14ac:dyDescent="0.3">
      <c r="A224" s="5" t="s">
        <v>414</v>
      </c>
      <c r="B224" s="6" t="s">
        <v>1616</v>
      </c>
      <c r="C224" s="3" t="s">
        <v>1394</v>
      </c>
      <c r="D224" s="138"/>
      <c r="E224" s="139"/>
      <c r="F224" s="140" t="str">
        <f>IF(TRIM(D224)="rate only","ro",IF(ISBLANK(E224)," ",D224*E224))</f>
        <v xml:space="preserve"> </v>
      </c>
    </row>
    <row r="225" spans="1:6" ht="14.15" hidden="1" customHeight="1" x14ac:dyDescent="0.3">
      <c r="A225" s="5"/>
      <c r="B225" s="6"/>
      <c r="C225" s="3"/>
      <c r="D225" s="135"/>
      <c r="E225" s="136"/>
      <c r="F225" s="137"/>
    </row>
    <row r="226" spans="1:6" ht="14.15" hidden="1" customHeight="1" x14ac:dyDescent="0.3">
      <c r="A226" s="5" t="s">
        <v>415</v>
      </c>
      <c r="B226" s="6" t="s">
        <v>1617</v>
      </c>
      <c r="C226" s="3" t="s">
        <v>1394</v>
      </c>
      <c r="D226" s="138"/>
      <c r="E226" s="139"/>
      <c r="F226" s="140" t="str">
        <f>IF(TRIM(D226)="rate only","ro",IF(ISBLANK(E226)," ",D226*E226))</f>
        <v xml:space="preserve"> </v>
      </c>
    </row>
    <row r="227" spans="1:6" ht="14.15" hidden="1" customHeight="1" x14ac:dyDescent="0.3">
      <c r="A227" s="5"/>
      <c r="B227" s="6"/>
      <c r="C227" s="3"/>
      <c r="D227" s="135"/>
      <c r="E227" s="136"/>
      <c r="F227" s="137"/>
    </row>
    <row r="228" spans="1:6" ht="14.15" hidden="1" customHeight="1" x14ac:dyDescent="0.3">
      <c r="A228" s="5" t="s">
        <v>416</v>
      </c>
      <c r="B228" s="6" t="s">
        <v>1618</v>
      </c>
      <c r="C228" s="3" t="s">
        <v>1394</v>
      </c>
      <c r="D228" s="138"/>
      <c r="E228" s="139"/>
      <c r="F228" s="140" t="str">
        <f>IF(TRIM(D228)="rate only","ro",IF(ISBLANK(E228)," ",D228*E228))</f>
        <v xml:space="preserve"> </v>
      </c>
    </row>
    <row r="229" spans="1:6" ht="14.15" hidden="1" customHeight="1" x14ac:dyDescent="0.3">
      <c r="A229" s="5"/>
      <c r="B229" s="6"/>
      <c r="C229" s="3"/>
      <c r="D229" s="135"/>
      <c r="E229" s="136"/>
      <c r="F229" s="137"/>
    </row>
    <row r="230" spans="1:6" ht="14.15" hidden="1" customHeight="1" x14ac:dyDescent="0.3">
      <c r="A230" s="5" t="s">
        <v>417</v>
      </c>
      <c r="B230" s="6" t="s">
        <v>1619</v>
      </c>
      <c r="C230" s="3" t="s">
        <v>1394</v>
      </c>
      <c r="D230" s="138"/>
      <c r="E230" s="139"/>
      <c r="F230" s="140" t="str">
        <f>IF(TRIM(D230)="rate only","ro",IF(ISBLANK(E230)," ",D230*E230))</f>
        <v xml:space="preserve"> </v>
      </c>
    </row>
    <row r="231" spans="1:6" ht="14.15" hidden="1" customHeight="1" x14ac:dyDescent="0.3">
      <c r="A231" s="5"/>
      <c r="B231" s="6"/>
      <c r="C231" s="3"/>
      <c r="D231" s="135"/>
      <c r="E231" s="136"/>
      <c r="F231" s="137"/>
    </row>
    <row r="232" spans="1:6" ht="14.15" hidden="1" customHeight="1" x14ac:dyDescent="0.3">
      <c r="A232" s="5" t="s">
        <v>418</v>
      </c>
      <c r="B232" s="6" t="s">
        <v>1620</v>
      </c>
      <c r="C232" s="3" t="s">
        <v>1394</v>
      </c>
      <c r="D232" s="138"/>
      <c r="E232" s="139"/>
      <c r="F232" s="140" t="str">
        <f>IF(TRIM(D232)="rate only","ro",IF(ISBLANK(E232)," ",D232*E232))</f>
        <v xml:space="preserve"> </v>
      </c>
    </row>
    <row r="233" spans="1:6" ht="14.15" hidden="1" customHeight="1" x14ac:dyDescent="0.3">
      <c r="A233" s="5"/>
      <c r="B233" s="6"/>
      <c r="C233" s="3"/>
      <c r="D233" s="135"/>
      <c r="E233" s="136"/>
      <c r="F233" s="137"/>
    </row>
    <row r="234" spans="1:6" ht="14.15" hidden="1" customHeight="1" x14ac:dyDescent="0.3">
      <c r="A234" s="5" t="s">
        <v>419</v>
      </c>
      <c r="B234" s="6" t="s">
        <v>1621</v>
      </c>
      <c r="C234" s="3" t="s">
        <v>1394</v>
      </c>
      <c r="D234" s="138"/>
      <c r="E234" s="139"/>
      <c r="F234" s="140" t="str">
        <f>IF(TRIM(D234)="rate only","ro",IF(ISBLANK(E234)," ",D234*E234))</f>
        <v xml:space="preserve"> </v>
      </c>
    </row>
    <row r="235" spans="1:6" ht="14.15" hidden="1" customHeight="1" x14ac:dyDescent="0.3">
      <c r="A235" s="5"/>
      <c r="B235" s="6"/>
      <c r="C235" s="3"/>
      <c r="D235" s="135"/>
      <c r="E235" s="136"/>
      <c r="F235" s="137"/>
    </row>
    <row r="236" spans="1:6" ht="14.15" hidden="1" customHeight="1" x14ac:dyDescent="0.3">
      <c r="A236" s="5" t="s">
        <v>420</v>
      </c>
      <c r="B236" s="6" t="s">
        <v>1622</v>
      </c>
      <c r="C236" s="3" t="s">
        <v>1394</v>
      </c>
      <c r="D236" s="138"/>
      <c r="E236" s="139"/>
      <c r="F236" s="140" t="str">
        <f>IF(TRIM(D236)="rate only","ro",IF(ISBLANK(E236)," ",D236*E236))</f>
        <v xml:space="preserve"> </v>
      </c>
    </row>
    <row r="237" spans="1:6" ht="14.15" hidden="1" customHeight="1" x14ac:dyDescent="0.3">
      <c r="A237" s="5"/>
      <c r="B237" s="6"/>
      <c r="C237" s="3"/>
      <c r="D237" s="135"/>
      <c r="E237" s="136"/>
      <c r="F237" s="137"/>
    </row>
    <row r="238" spans="1:6" ht="14.15" hidden="1" customHeight="1" x14ac:dyDescent="0.3">
      <c r="A238" s="5" t="s">
        <v>421</v>
      </c>
      <c r="B238" s="6" t="s">
        <v>1623</v>
      </c>
      <c r="C238" s="3" t="s">
        <v>1394</v>
      </c>
      <c r="D238" s="138"/>
      <c r="E238" s="139"/>
      <c r="F238" s="140" t="str">
        <f>IF(TRIM(D238)="rate only","ro",IF(ISBLANK(E238)," ",D238*E238))</f>
        <v xml:space="preserve"> </v>
      </c>
    </row>
    <row r="239" spans="1:6" ht="14.15" hidden="1" customHeight="1" x14ac:dyDescent="0.3">
      <c r="A239" s="5"/>
      <c r="B239" s="6"/>
      <c r="C239" s="3"/>
      <c r="D239" s="135"/>
      <c r="E239" s="136"/>
      <c r="F239" s="137"/>
    </row>
    <row r="240" spans="1:6" ht="14.15" hidden="1" customHeight="1" x14ac:dyDescent="0.3">
      <c r="A240" s="5" t="s">
        <v>422</v>
      </c>
      <c r="B240" s="6" t="s">
        <v>1624</v>
      </c>
      <c r="C240" s="3" t="s">
        <v>1394</v>
      </c>
      <c r="D240" s="138"/>
      <c r="E240" s="139"/>
      <c r="F240" s="140" t="str">
        <f>IF(TRIM(D240)="rate only","ro",IF(ISBLANK(E240)," ",D240*E240))</f>
        <v xml:space="preserve"> </v>
      </c>
    </row>
    <row r="241" spans="1:6" ht="14.15" hidden="1" customHeight="1" x14ac:dyDescent="0.3">
      <c r="A241" s="5"/>
      <c r="B241" s="6"/>
      <c r="C241" s="3"/>
      <c r="D241" s="135"/>
      <c r="E241" s="136"/>
      <c r="F241" s="137"/>
    </row>
    <row r="242" spans="1:6" ht="14.15" hidden="1" customHeight="1" x14ac:dyDescent="0.3">
      <c r="A242" s="5" t="s">
        <v>423</v>
      </c>
      <c r="B242" s="6" t="s">
        <v>1625</v>
      </c>
      <c r="C242" s="3" t="s">
        <v>1394</v>
      </c>
      <c r="D242" s="138"/>
      <c r="E242" s="139"/>
      <c r="F242" s="140" t="str">
        <f>IF(TRIM(D242)="rate only","ro",IF(ISBLANK(E242)," ",D242*E242))</f>
        <v xml:space="preserve"> </v>
      </c>
    </row>
    <row r="243" spans="1:6" ht="14.15" hidden="1" customHeight="1" x14ac:dyDescent="0.3">
      <c r="A243" s="5"/>
      <c r="B243" s="6"/>
      <c r="C243" s="3"/>
      <c r="D243" s="135"/>
      <c r="E243" s="136"/>
      <c r="F243" s="137"/>
    </row>
    <row r="244" spans="1:6" ht="14.15" hidden="1" customHeight="1" x14ac:dyDescent="0.3">
      <c r="A244" s="5" t="s">
        <v>424</v>
      </c>
      <c r="B244" s="6" t="s">
        <v>1626</v>
      </c>
      <c r="C244" s="3" t="s">
        <v>1394</v>
      </c>
      <c r="D244" s="138"/>
      <c r="E244" s="139"/>
      <c r="F244" s="140" t="str">
        <f>IF(TRIM(D244)="rate only","ro",IF(ISBLANK(E244)," ",D244*E244))</f>
        <v xml:space="preserve"> </v>
      </c>
    </row>
    <row r="245" spans="1:6" ht="14.15" hidden="1" customHeight="1" x14ac:dyDescent="0.3">
      <c r="A245" s="5"/>
      <c r="B245" s="6"/>
      <c r="C245" s="3"/>
      <c r="D245" s="135"/>
      <c r="E245" s="136"/>
      <c r="F245" s="137"/>
    </row>
    <row r="246" spans="1:6" ht="14.15" hidden="1" customHeight="1" x14ac:dyDescent="0.3">
      <c r="A246" s="5" t="s">
        <v>425</v>
      </c>
      <c r="B246" s="6" t="s">
        <v>1627</v>
      </c>
      <c r="C246" s="3" t="s">
        <v>1394</v>
      </c>
      <c r="D246" s="138"/>
      <c r="E246" s="139"/>
      <c r="F246" s="140" t="str">
        <f>IF(TRIM(D246)="rate only","ro",IF(ISBLANK(E246)," ",D246*E246))</f>
        <v xml:space="preserve"> </v>
      </c>
    </row>
    <row r="247" spans="1:6" ht="14.15" hidden="1" customHeight="1" x14ac:dyDescent="0.3">
      <c r="A247" s="5"/>
      <c r="B247" s="6"/>
      <c r="C247" s="3"/>
      <c r="D247" s="135"/>
      <c r="E247" s="136"/>
      <c r="F247" s="137"/>
    </row>
    <row r="248" spans="1:6" ht="14.15" hidden="1" customHeight="1" x14ac:dyDescent="0.3">
      <c r="A248" s="5" t="s">
        <v>426</v>
      </c>
      <c r="B248" s="6" t="s">
        <v>1628</v>
      </c>
      <c r="C248" s="3" t="s">
        <v>1394</v>
      </c>
      <c r="D248" s="138"/>
      <c r="E248" s="139"/>
      <c r="F248" s="140" t="str">
        <f>IF(TRIM(D248)="rate only","ro",IF(ISBLANK(E248)," ",D248*E248))</f>
        <v xml:space="preserve"> </v>
      </c>
    </row>
    <row r="249" spans="1:6" ht="14.15" hidden="1" customHeight="1" x14ac:dyDescent="0.3">
      <c r="A249" s="5"/>
      <c r="B249" s="6"/>
      <c r="C249" s="3"/>
      <c r="D249" s="135"/>
      <c r="E249" s="136"/>
      <c r="F249" s="137"/>
    </row>
    <row r="250" spans="1:6" ht="14.15" hidden="1" customHeight="1" x14ac:dyDescent="0.3">
      <c r="A250" s="5" t="s">
        <v>427</v>
      </c>
      <c r="B250" s="6" t="s">
        <v>1629</v>
      </c>
      <c r="C250" s="3" t="s">
        <v>1394</v>
      </c>
      <c r="D250" s="138"/>
      <c r="E250" s="139"/>
      <c r="F250" s="140" t="str">
        <f>IF(TRIM(D250)="rate only","ro",IF(ISBLANK(E250)," ",D250*E250))</f>
        <v xml:space="preserve"> </v>
      </c>
    </row>
    <row r="251" spans="1:6" ht="14.15" hidden="1" customHeight="1" x14ac:dyDescent="0.3">
      <c r="A251" s="5"/>
      <c r="B251" s="7"/>
      <c r="C251" s="3"/>
      <c r="D251" s="135"/>
      <c r="E251" s="136"/>
      <c r="F251" s="137"/>
    </row>
    <row r="252" spans="1:6" ht="14.15" hidden="1" customHeight="1" x14ac:dyDescent="0.3">
      <c r="A252" s="5" t="s">
        <v>428</v>
      </c>
      <c r="B252" s="7" t="s">
        <v>1630</v>
      </c>
      <c r="C252" s="3" t="s">
        <v>1394</v>
      </c>
      <c r="D252" s="138"/>
      <c r="E252" s="139"/>
      <c r="F252" s="140" t="str">
        <f>IF(TRIM(D252)="rate only","ro",IF(ISBLANK(E252)," ",D252*E252))</f>
        <v xml:space="preserve"> </v>
      </c>
    </row>
    <row r="253" spans="1:6" ht="14.15" hidden="1" customHeight="1" x14ac:dyDescent="0.3">
      <c r="A253" s="5"/>
      <c r="B253" s="6"/>
      <c r="C253" s="3"/>
      <c r="D253" s="135"/>
      <c r="E253" s="136"/>
      <c r="F253" s="137"/>
    </row>
    <row r="254" spans="1:6" ht="14.15" hidden="1" customHeight="1" x14ac:dyDescent="0.3">
      <c r="A254" s="5" t="s">
        <v>429</v>
      </c>
      <c r="B254" s="6" t="s">
        <v>1631</v>
      </c>
      <c r="C254" s="3" t="s">
        <v>1394</v>
      </c>
      <c r="D254" s="138"/>
      <c r="E254" s="139"/>
      <c r="F254" s="140" t="str">
        <f>IF(TRIM(D254)="rate only","ro",IF(ISBLANK(E254)," ",D254*E254))</f>
        <v xml:space="preserve"> </v>
      </c>
    </row>
    <row r="255" spans="1:6" ht="14.15" hidden="1" customHeight="1" x14ac:dyDescent="0.3">
      <c r="A255" s="5"/>
      <c r="B255" s="6"/>
      <c r="C255" s="3"/>
      <c r="D255" s="135"/>
      <c r="E255" s="136"/>
      <c r="F255" s="137"/>
    </row>
    <row r="256" spans="1:6" ht="14.15" hidden="1" customHeight="1" thickBot="1" x14ac:dyDescent="0.35">
      <c r="A256" s="15"/>
      <c r="B256" s="16"/>
      <c r="C256" s="17"/>
      <c r="D256" s="141"/>
      <c r="E256" s="142"/>
      <c r="F256" s="143"/>
    </row>
    <row r="257" spans="1:6" ht="28.4" hidden="1" customHeight="1" thickBot="1" x14ac:dyDescent="0.35">
      <c r="A257" s="294" t="s">
        <v>1330</v>
      </c>
      <c r="B257" s="295"/>
      <c r="C257" s="295"/>
      <c r="D257" s="295"/>
      <c r="E257" s="296"/>
      <c r="F257" s="64">
        <f>SUM(F211:F256)</f>
        <v>0</v>
      </c>
    </row>
    <row r="258" spans="1:6" ht="14.15" hidden="1" customHeight="1" thickBot="1" x14ac:dyDescent="0.35">
      <c r="A258" s="27"/>
      <c r="B258" s="27"/>
      <c r="C258" s="27"/>
      <c r="D258" s="155"/>
      <c r="E258" s="156"/>
      <c r="F258" s="157"/>
    </row>
    <row r="259" spans="1:6" ht="28.4" hidden="1" customHeight="1" x14ac:dyDescent="0.3">
      <c r="A259" s="234" t="s">
        <v>1328</v>
      </c>
      <c r="B259" s="235"/>
      <c r="C259" s="235"/>
      <c r="D259" s="235"/>
      <c r="E259" s="236" t="s">
        <v>1329</v>
      </c>
      <c r="F259" s="237"/>
    </row>
    <row r="260" spans="1:6" ht="42" hidden="1" customHeight="1" thickBot="1" x14ac:dyDescent="0.35">
      <c r="A260" s="238"/>
      <c r="B260" s="239"/>
      <c r="C260" s="239"/>
      <c r="D260" s="239"/>
      <c r="E260" s="240"/>
      <c r="F260" s="241"/>
    </row>
    <row r="261" spans="1:6" ht="10.4" hidden="1" customHeight="1" thickBot="1" x14ac:dyDescent="0.35">
      <c r="A261" s="30"/>
      <c r="B261" s="31"/>
      <c r="C261" s="31"/>
      <c r="D261" s="158"/>
      <c r="E261" s="159"/>
      <c r="F261" s="160"/>
    </row>
    <row r="262" spans="1:6" ht="28.4" hidden="1" customHeight="1" thickBot="1" x14ac:dyDescent="0.35">
      <c r="A262" s="60" t="s">
        <v>1321</v>
      </c>
      <c r="B262" s="61" t="s">
        <v>1322</v>
      </c>
      <c r="C262" s="61" t="s">
        <v>1323</v>
      </c>
      <c r="D262" s="62" t="s">
        <v>1324</v>
      </c>
      <c r="E262" s="63" t="s">
        <v>1325</v>
      </c>
      <c r="F262" s="64" t="s">
        <v>1326</v>
      </c>
    </row>
    <row r="263" spans="1:6" ht="28.4" hidden="1" customHeight="1" x14ac:dyDescent="0.3">
      <c r="A263" s="291" t="s">
        <v>1331</v>
      </c>
      <c r="B263" s="292"/>
      <c r="C263" s="292"/>
      <c r="D263" s="292"/>
      <c r="E263" s="293"/>
      <c r="F263" s="163">
        <f>F257</f>
        <v>0</v>
      </c>
    </row>
    <row r="264" spans="1:6" ht="14.15" hidden="1" customHeight="1" x14ac:dyDescent="0.3">
      <c r="A264" s="5"/>
      <c r="B264" s="6"/>
      <c r="C264" s="3"/>
      <c r="D264" s="135"/>
      <c r="E264" s="136"/>
      <c r="F264" s="137"/>
    </row>
    <row r="265" spans="1:6" ht="14.15" hidden="1" customHeight="1" x14ac:dyDescent="0.3">
      <c r="A265" s="5" t="s">
        <v>430</v>
      </c>
      <c r="B265" s="6" t="s">
        <v>1632</v>
      </c>
      <c r="C265" s="3" t="s">
        <v>1394</v>
      </c>
      <c r="D265" s="138"/>
      <c r="E265" s="139"/>
      <c r="F265" s="140" t="str">
        <f>IF(TRIM(D265)="rate only","ro",IF(ISBLANK(E265)," ",D265*E265))</f>
        <v xml:space="preserve"> </v>
      </c>
    </row>
    <row r="266" spans="1:6" ht="14.15" hidden="1" customHeight="1" x14ac:dyDescent="0.3">
      <c r="A266" s="5"/>
      <c r="B266" s="6"/>
      <c r="C266" s="3"/>
      <c r="D266" s="135"/>
      <c r="E266" s="136"/>
      <c r="F266" s="137"/>
    </row>
    <row r="267" spans="1:6" ht="14.15" hidden="1" customHeight="1" x14ac:dyDescent="0.3">
      <c r="A267" s="5" t="s">
        <v>431</v>
      </c>
      <c r="B267" s="6" t="s">
        <v>1633</v>
      </c>
      <c r="C267" s="3" t="s">
        <v>1394</v>
      </c>
      <c r="D267" s="138"/>
      <c r="E267" s="139"/>
      <c r="F267" s="140" t="str">
        <f>IF(TRIM(D267)="rate only","ro",IF(ISBLANK(E267)," ",D267*E267))</f>
        <v xml:space="preserve"> </v>
      </c>
    </row>
    <row r="268" spans="1:6" ht="14.15" hidden="1" customHeight="1" x14ac:dyDescent="0.3">
      <c r="A268" s="5"/>
      <c r="B268" s="6"/>
      <c r="C268" s="3"/>
      <c r="D268" s="135"/>
      <c r="E268" s="136"/>
      <c r="F268" s="137"/>
    </row>
    <row r="269" spans="1:6" ht="14.15" hidden="1" customHeight="1" x14ac:dyDescent="0.3">
      <c r="A269" s="5" t="s">
        <v>432</v>
      </c>
      <c r="B269" s="6" t="s">
        <v>1634</v>
      </c>
      <c r="C269" s="3" t="s">
        <v>1394</v>
      </c>
      <c r="D269" s="138"/>
      <c r="E269" s="139"/>
      <c r="F269" s="140" t="str">
        <f>IF(TRIM(D269)="rate only","ro",IF(ISBLANK(E269)," ",D269*E269))</f>
        <v xml:space="preserve"> </v>
      </c>
    </row>
    <row r="270" spans="1:6" ht="14.15" hidden="1" customHeight="1" x14ac:dyDescent="0.3">
      <c r="A270" s="5"/>
      <c r="B270" s="6"/>
      <c r="C270" s="3"/>
      <c r="D270" s="135"/>
      <c r="E270" s="136"/>
      <c r="F270" s="137"/>
    </row>
    <row r="271" spans="1:6" ht="14.15" hidden="1" customHeight="1" x14ac:dyDescent="0.3">
      <c r="A271" s="5" t="s">
        <v>433</v>
      </c>
      <c r="B271" s="6" t="s">
        <v>1635</v>
      </c>
      <c r="C271" s="3" t="s">
        <v>1394</v>
      </c>
      <c r="D271" s="138"/>
      <c r="E271" s="139"/>
      <c r="F271" s="140" t="str">
        <f>IF(TRIM(D271)="rate only","ro",IF(ISBLANK(E271)," ",D271*E271))</f>
        <v xml:space="preserve"> </v>
      </c>
    </row>
    <row r="272" spans="1:6" ht="14.15" hidden="1" customHeight="1" x14ac:dyDescent="0.3">
      <c r="A272" s="5"/>
      <c r="B272" s="6"/>
      <c r="C272" s="3"/>
      <c r="D272" s="135"/>
      <c r="E272" s="136"/>
      <c r="F272" s="137"/>
    </row>
    <row r="273" spans="1:6" ht="14.15" hidden="1" customHeight="1" x14ac:dyDescent="0.3">
      <c r="A273" s="5" t="s">
        <v>434</v>
      </c>
      <c r="B273" s="6" t="s">
        <v>1636</v>
      </c>
      <c r="C273" s="3" t="s">
        <v>1394</v>
      </c>
      <c r="D273" s="138"/>
      <c r="E273" s="139"/>
      <c r="F273" s="140" t="str">
        <f>IF(TRIM(D273)="rate only","ro",IF(ISBLANK(E273)," ",D273*E273))</f>
        <v xml:space="preserve"> </v>
      </c>
    </row>
    <row r="274" spans="1:6" ht="14.15" hidden="1" customHeight="1" x14ac:dyDescent="0.3">
      <c r="A274" s="5"/>
      <c r="B274" s="6"/>
      <c r="C274" s="3"/>
      <c r="D274" s="135"/>
      <c r="E274" s="136"/>
      <c r="F274" s="137"/>
    </row>
    <row r="275" spans="1:6" ht="14.15" hidden="1" customHeight="1" x14ac:dyDescent="0.3">
      <c r="A275" s="5" t="s">
        <v>435</v>
      </c>
      <c r="B275" s="6" t="s">
        <v>1637</v>
      </c>
      <c r="C275" s="3" t="s">
        <v>1394</v>
      </c>
      <c r="D275" s="138"/>
      <c r="E275" s="139"/>
      <c r="F275" s="140" t="str">
        <f>IF(TRIM(D275)="rate only","ro",IF(ISBLANK(E275)," ",D275*E275))</f>
        <v xml:space="preserve"> </v>
      </c>
    </row>
    <row r="276" spans="1:6" ht="14.15" hidden="1" customHeight="1" x14ac:dyDescent="0.3">
      <c r="A276" s="5"/>
      <c r="B276" s="6"/>
      <c r="C276" s="3"/>
      <c r="D276" s="135"/>
      <c r="E276" s="136"/>
      <c r="F276" s="137"/>
    </row>
    <row r="277" spans="1:6" ht="14.15" hidden="1" customHeight="1" x14ac:dyDescent="0.3">
      <c r="A277" s="5" t="s">
        <v>436</v>
      </c>
      <c r="B277" s="6" t="s">
        <v>1638</v>
      </c>
      <c r="C277" s="3" t="s">
        <v>1394</v>
      </c>
      <c r="D277" s="138"/>
      <c r="E277" s="139"/>
      <c r="F277" s="140" t="str">
        <f>IF(TRIM(D277)="rate only","ro",IF(ISBLANK(E277)," ",D277*E277))</f>
        <v xml:space="preserve"> </v>
      </c>
    </row>
    <row r="278" spans="1:6" ht="14.15" hidden="1" customHeight="1" x14ac:dyDescent="0.3">
      <c r="A278" s="5"/>
      <c r="B278" s="6"/>
      <c r="C278" s="3"/>
      <c r="D278" s="135"/>
      <c r="E278" s="136"/>
      <c r="F278" s="137"/>
    </row>
    <row r="279" spans="1:6" ht="14.15" hidden="1" customHeight="1" x14ac:dyDescent="0.3">
      <c r="A279" s="5" t="s">
        <v>437</v>
      </c>
      <c r="B279" s="6" t="s">
        <v>1639</v>
      </c>
      <c r="C279" s="3" t="s">
        <v>1394</v>
      </c>
      <c r="D279" s="138"/>
      <c r="E279" s="139"/>
      <c r="F279" s="140" t="str">
        <f>IF(TRIM(D279)="rate only","ro",IF(ISBLANK(E279)," ",D279*E279))</f>
        <v xml:space="preserve"> </v>
      </c>
    </row>
    <row r="280" spans="1:6" ht="14.15" hidden="1" customHeight="1" x14ac:dyDescent="0.3">
      <c r="A280" s="5"/>
      <c r="B280" s="6"/>
      <c r="C280" s="3"/>
      <c r="D280" s="135"/>
      <c r="E280" s="136"/>
      <c r="F280" s="137"/>
    </row>
    <row r="281" spans="1:6" ht="14.15" hidden="1" customHeight="1" x14ac:dyDescent="0.3">
      <c r="A281" s="5" t="s">
        <v>438</v>
      </c>
      <c r="B281" s="6" t="s">
        <v>1640</v>
      </c>
      <c r="C281" s="3" t="s">
        <v>1394</v>
      </c>
      <c r="D281" s="138"/>
      <c r="E281" s="139"/>
      <c r="F281" s="140" t="str">
        <f>IF(TRIM(D281)="rate only","ro",IF(ISBLANK(E281)," ",D281*E281))</f>
        <v xml:space="preserve"> </v>
      </c>
    </row>
    <row r="282" spans="1:6" ht="14.15" hidden="1" customHeight="1" x14ac:dyDescent="0.3">
      <c r="A282" s="5"/>
      <c r="B282" s="6"/>
      <c r="C282" s="3"/>
      <c r="D282" s="135"/>
      <c r="E282" s="136"/>
      <c r="F282" s="137"/>
    </row>
    <row r="283" spans="1:6" ht="14.15" hidden="1" customHeight="1" x14ac:dyDescent="0.3">
      <c r="A283" s="5" t="s">
        <v>439</v>
      </c>
      <c r="B283" s="6" t="s">
        <v>1641</v>
      </c>
      <c r="C283" s="3" t="s">
        <v>1394</v>
      </c>
      <c r="D283" s="138"/>
      <c r="E283" s="139"/>
      <c r="F283" s="140" t="str">
        <f>IF(TRIM(D283)="rate only","ro",IF(ISBLANK(E283)," ",D283*E283))</f>
        <v xml:space="preserve"> </v>
      </c>
    </row>
    <row r="284" spans="1:6" ht="14.15" hidden="1" customHeight="1" x14ac:dyDescent="0.3">
      <c r="A284" s="5"/>
      <c r="B284" s="6"/>
      <c r="C284" s="3"/>
      <c r="D284" s="135"/>
      <c r="E284" s="136"/>
      <c r="F284" s="137"/>
    </row>
    <row r="285" spans="1:6" ht="14.15" hidden="1" customHeight="1" x14ac:dyDescent="0.3">
      <c r="A285" s="5" t="s">
        <v>440</v>
      </c>
      <c r="B285" s="6" t="s">
        <v>1642</v>
      </c>
      <c r="C285" s="3" t="s">
        <v>1394</v>
      </c>
      <c r="D285" s="138"/>
      <c r="E285" s="139"/>
      <c r="F285" s="140" t="str">
        <f>IF(TRIM(D285)="rate only","ro",IF(ISBLANK(E285)," ",D285*E285))</f>
        <v xml:space="preserve"> </v>
      </c>
    </row>
    <row r="286" spans="1:6" ht="14.15" hidden="1" customHeight="1" x14ac:dyDescent="0.3">
      <c r="A286" s="5"/>
      <c r="B286" s="6"/>
      <c r="C286" s="3"/>
      <c r="D286" s="135"/>
      <c r="E286" s="136"/>
      <c r="F286" s="137"/>
    </row>
    <row r="287" spans="1:6" ht="14.15" hidden="1" customHeight="1" x14ac:dyDescent="0.3">
      <c r="A287" s="5" t="s">
        <v>441</v>
      </c>
      <c r="B287" s="6" t="s">
        <v>1643</v>
      </c>
      <c r="C287" s="3" t="s">
        <v>1394</v>
      </c>
      <c r="D287" s="138"/>
      <c r="E287" s="139"/>
      <c r="F287" s="140" t="str">
        <f>IF(TRIM(D287)="rate only","ro",IF(ISBLANK(E287)," ",D287*E287))</f>
        <v xml:space="preserve"> </v>
      </c>
    </row>
    <row r="288" spans="1:6" ht="14.15" hidden="1" customHeight="1" x14ac:dyDescent="0.3">
      <c r="A288" s="5"/>
      <c r="B288" s="6"/>
      <c r="C288" s="3"/>
      <c r="D288" s="135"/>
      <c r="E288" s="136"/>
      <c r="F288" s="137"/>
    </row>
    <row r="289" spans="1:6" ht="14.15" hidden="1" customHeight="1" x14ac:dyDescent="0.3">
      <c r="A289" s="5" t="s">
        <v>442</v>
      </c>
      <c r="B289" s="6" t="s">
        <v>1644</v>
      </c>
      <c r="C289" s="3" t="s">
        <v>1394</v>
      </c>
      <c r="D289" s="138"/>
      <c r="E289" s="139"/>
      <c r="F289" s="140" t="str">
        <f>IF(TRIM(D289)="rate only","ro",IF(ISBLANK(E289)," ",D289*E289))</f>
        <v xml:space="preserve"> </v>
      </c>
    </row>
    <row r="290" spans="1:6" ht="14.15" hidden="1" customHeight="1" x14ac:dyDescent="0.3">
      <c r="A290" s="5"/>
      <c r="B290" s="6"/>
      <c r="C290" s="3"/>
      <c r="D290" s="135"/>
      <c r="E290" s="136"/>
      <c r="F290" s="137"/>
    </row>
    <row r="291" spans="1:6" ht="14.15" hidden="1" customHeight="1" x14ac:dyDescent="0.3">
      <c r="A291" s="5" t="s">
        <v>443</v>
      </c>
      <c r="B291" s="6" t="s">
        <v>1645</v>
      </c>
      <c r="C291" s="3" t="s">
        <v>1394</v>
      </c>
      <c r="D291" s="138"/>
      <c r="E291" s="139"/>
      <c r="F291" s="140" t="str">
        <f>IF(TRIM(D291)="rate only","ro",IF(ISBLANK(E291)," ",D291*E291))</f>
        <v xml:space="preserve"> </v>
      </c>
    </row>
    <row r="292" spans="1:6" ht="14.15" hidden="1" customHeight="1" x14ac:dyDescent="0.3">
      <c r="A292" s="5"/>
      <c r="B292" s="6"/>
      <c r="C292" s="3"/>
      <c r="D292" s="135"/>
      <c r="E292" s="136"/>
      <c r="F292" s="137"/>
    </row>
    <row r="293" spans="1:6" ht="14.15" hidden="1" customHeight="1" x14ac:dyDescent="0.3">
      <c r="A293" s="5" t="s">
        <v>444</v>
      </c>
      <c r="B293" s="6" t="s">
        <v>1646</v>
      </c>
      <c r="C293" s="3" t="s">
        <v>1394</v>
      </c>
      <c r="D293" s="138"/>
      <c r="E293" s="139"/>
      <c r="F293" s="140" t="str">
        <f>IF(TRIM(D293)="rate only","ro",IF(ISBLANK(E293)," ",D293*E293))</f>
        <v xml:space="preserve"> </v>
      </c>
    </row>
    <row r="294" spans="1:6" ht="14.15" hidden="1" customHeight="1" x14ac:dyDescent="0.3">
      <c r="A294" s="5"/>
      <c r="B294" s="6"/>
      <c r="C294" s="3"/>
      <c r="D294" s="135"/>
      <c r="E294" s="136"/>
      <c r="F294" s="137"/>
    </row>
    <row r="295" spans="1:6" ht="14.15" hidden="1" customHeight="1" x14ac:dyDescent="0.3">
      <c r="A295" s="5" t="s">
        <v>445</v>
      </c>
      <c r="B295" s="6" t="s">
        <v>1647</v>
      </c>
      <c r="C295" s="3" t="s">
        <v>1394</v>
      </c>
      <c r="D295" s="138"/>
      <c r="E295" s="139"/>
      <c r="F295" s="140" t="str">
        <f>IF(TRIM(D295)="rate only","ro",IF(ISBLANK(E295)," ",D295*E295))</f>
        <v xml:space="preserve"> </v>
      </c>
    </row>
    <row r="296" spans="1:6" ht="14.15" hidden="1" customHeight="1" x14ac:dyDescent="0.3">
      <c r="A296" s="5"/>
      <c r="B296" s="6"/>
      <c r="C296" s="3"/>
      <c r="D296" s="135"/>
      <c r="E296" s="136"/>
      <c r="F296" s="137"/>
    </row>
    <row r="297" spans="1:6" ht="14.15" hidden="1" customHeight="1" x14ac:dyDescent="0.3">
      <c r="A297" s="5" t="s">
        <v>446</v>
      </c>
      <c r="B297" s="6" t="s">
        <v>1648</v>
      </c>
      <c r="C297" s="3" t="s">
        <v>1394</v>
      </c>
      <c r="D297" s="138"/>
      <c r="E297" s="139"/>
      <c r="F297" s="140" t="str">
        <f>IF(TRIM(D297)="rate only","ro",IF(ISBLANK(E297)," ",D297*E297))</f>
        <v xml:space="preserve"> </v>
      </c>
    </row>
    <row r="298" spans="1:6" ht="14.15" hidden="1" customHeight="1" x14ac:dyDescent="0.3">
      <c r="A298" s="5"/>
      <c r="B298" s="6"/>
      <c r="C298" s="3"/>
      <c r="D298" s="135"/>
      <c r="E298" s="136"/>
      <c r="F298" s="137"/>
    </row>
    <row r="299" spans="1:6" ht="14.15" hidden="1" customHeight="1" x14ac:dyDescent="0.3">
      <c r="A299" s="5" t="s">
        <v>447</v>
      </c>
      <c r="B299" s="6" t="s">
        <v>1649</v>
      </c>
      <c r="C299" s="3" t="s">
        <v>1394</v>
      </c>
      <c r="D299" s="138"/>
      <c r="E299" s="139"/>
      <c r="F299" s="140" t="str">
        <f>IF(TRIM(D299)="rate only","ro",IF(ISBLANK(E299)," ",D299*E299))</f>
        <v xml:space="preserve"> </v>
      </c>
    </row>
    <row r="300" spans="1:6" ht="14.15" hidden="1" customHeight="1" x14ac:dyDescent="0.3">
      <c r="A300" s="5"/>
      <c r="B300" s="6"/>
      <c r="C300" s="3"/>
      <c r="D300" s="135"/>
      <c r="E300" s="136"/>
      <c r="F300" s="137"/>
    </row>
    <row r="301" spans="1:6" ht="14.15" hidden="1" customHeight="1" x14ac:dyDescent="0.3">
      <c r="A301" s="5" t="s">
        <v>448</v>
      </c>
      <c r="B301" s="6" t="s">
        <v>1650</v>
      </c>
      <c r="C301" s="3" t="s">
        <v>1394</v>
      </c>
      <c r="D301" s="138"/>
      <c r="E301" s="139"/>
      <c r="F301" s="140" t="str">
        <f>IF(TRIM(D301)="rate only","ro",IF(ISBLANK(E301)," ",D301*E301))</f>
        <v xml:space="preserve"> </v>
      </c>
    </row>
    <row r="302" spans="1:6" ht="14.15" hidden="1" customHeight="1" x14ac:dyDescent="0.3">
      <c r="A302" s="5"/>
      <c r="B302" s="6"/>
      <c r="C302" s="3"/>
      <c r="D302" s="135"/>
      <c r="E302" s="136"/>
      <c r="F302" s="137"/>
    </row>
    <row r="303" spans="1:6" ht="14.15" hidden="1" customHeight="1" x14ac:dyDescent="0.3">
      <c r="A303" s="5" t="s">
        <v>449</v>
      </c>
      <c r="B303" s="6" t="s">
        <v>1651</v>
      </c>
      <c r="C303" s="3" t="s">
        <v>1394</v>
      </c>
      <c r="D303" s="138"/>
      <c r="E303" s="139"/>
      <c r="F303" s="140" t="str">
        <f>IF(TRIM(D303)="rate only","ro",IF(ISBLANK(E303)," ",D303*E303))</f>
        <v xml:space="preserve"> </v>
      </c>
    </row>
    <row r="304" spans="1:6" ht="14.15" hidden="1" customHeight="1" x14ac:dyDescent="0.3">
      <c r="A304" s="5"/>
      <c r="B304" s="6"/>
      <c r="C304" s="3"/>
      <c r="D304" s="135"/>
      <c r="E304" s="136"/>
      <c r="F304" s="137"/>
    </row>
    <row r="305" spans="1:6" ht="14.15" hidden="1" customHeight="1" x14ac:dyDescent="0.3">
      <c r="A305" s="5" t="s">
        <v>450</v>
      </c>
      <c r="B305" s="6" t="s">
        <v>1652</v>
      </c>
      <c r="C305" s="3" t="s">
        <v>1394</v>
      </c>
      <c r="D305" s="138"/>
      <c r="E305" s="139"/>
      <c r="F305" s="140" t="str">
        <f>IF(TRIM(D305)="rate only","ro",IF(ISBLANK(E305)," ",D305*E305))</f>
        <v xml:space="preserve"> </v>
      </c>
    </row>
    <row r="306" spans="1:6" ht="14.15" hidden="1" customHeight="1" x14ac:dyDescent="0.3">
      <c r="A306" s="5"/>
      <c r="B306" s="6"/>
      <c r="C306" s="3"/>
      <c r="D306" s="135"/>
      <c r="E306" s="136"/>
      <c r="F306" s="137"/>
    </row>
    <row r="307" spans="1:6" ht="14.15" hidden="1" customHeight="1" x14ac:dyDescent="0.3">
      <c r="A307" s="5" t="s">
        <v>451</v>
      </c>
      <c r="B307" s="6" t="s">
        <v>1653</v>
      </c>
      <c r="C307" s="3" t="s">
        <v>1394</v>
      </c>
      <c r="D307" s="138"/>
      <c r="E307" s="139"/>
      <c r="F307" s="140" t="str">
        <f>IF(TRIM(D307)="rate only","ro",IF(ISBLANK(E307)," ",D307*E307))</f>
        <v xml:space="preserve"> </v>
      </c>
    </row>
    <row r="308" spans="1:6" ht="14.15" hidden="1" customHeight="1" thickBot="1" x14ac:dyDescent="0.35">
      <c r="A308" s="15"/>
      <c r="B308" s="16"/>
      <c r="C308" s="17"/>
      <c r="D308" s="141"/>
      <c r="E308" s="142"/>
      <c r="F308" s="143"/>
    </row>
    <row r="309" spans="1:6" ht="28.4" hidden="1" customHeight="1" thickBot="1" x14ac:dyDescent="0.35">
      <c r="A309" s="294" t="s">
        <v>1330</v>
      </c>
      <c r="B309" s="295"/>
      <c r="C309" s="295"/>
      <c r="D309" s="295"/>
      <c r="E309" s="296"/>
      <c r="F309" s="64">
        <f>SUM(F263:F308)</f>
        <v>0</v>
      </c>
    </row>
    <row r="310" spans="1:6" ht="14.15" hidden="1" customHeight="1" thickBot="1" x14ac:dyDescent="0.35">
      <c r="A310" s="27"/>
      <c r="B310" s="27"/>
      <c r="C310" s="27"/>
      <c r="D310" s="155"/>
      <c r="E310" s="156"/>
      <c r="F310" s="157"/>
    </row>
    <row r="311" spans="1:6" ht="28.4" hidden="1" customHeight="1" x14ac:dyDescent="0.3">
      <c r="A311" s="234" t="s">
        <v>1328</v>
      </c>
      <c r="B311" s="235"/>
      <c r="C311" s="235"/>
      <c r="D311" s="235"/>
      <c r="E311" s="236" t="s">
        <v>1329</v>
      </c>
      <c r="F311" s="237"/>
    </row>
    <row r="312" spans="1:6" ht="42" hidden="1" customHeight="1" thickBot="1" x14ac:dyDescent="0.35">
      <c r="A312" s="238"/>
      <c r="B312" s="239"/>
      <c r="C312" s="239"/>
      <c r="D312" s="239"/>
      <c r="E312" s="240"/>
      <c r="F312" s="241"/>
    </row>
    <row r="313" spans="1:6" ht="10.4" customHeight="1" thickBot="1" x14ac:dyDescent="0.35">
      <c r="A313" s="30"/>
      <c r="B313" s="31"/>
      <c r="C313" s="31"/>
      <c r="D313" s="158"/>
      <c r="E313" s="159"/>
      <c r="F313" s="160"/>
    </row>
    <row r="314" spans="1:6" ht="28.4" customHeight="1" thickBot="1" x14ac:dyDescent="0.35">
      <c r="A314" s="60" t="s">
        <v>1321</v>
      </c>
      <c r="B314" s="61" t="s">
        <v>1322</v>
      </c>
      <c r="C314" s="61" t="s">
        <v>1323</v>
      </c>
      <c r="D314" s="62" t="s">
        <v>1324</v>
      </c>
      <c r="E314" s="63" t="s">
        <v>1325</v>
      </c>
      <c r="F314" s="64" t="s">
        <v>1326</v>
      </c>
    </row>
    <row r="315" spans="1:6" ht="28.4" customHeight="1" x14ac:dyDescent="0.3">
      <c r="A315" s="291" t="s">
        <v>1331</v>
      </c>
      <c r="B315" s="292"/>
      <c r="C315" s="292"/>
      <c r="D315" s="292"/>
      <c r="E315" s="293"/>
      <c r="F315" s="163">
        <f>F309</f>
        <v>0</v>
      </c>
    </row>
    <row r="316" spans="1:6" ht="14.15" customHeight="1" x14ac:dyDescent="0.3">
      <c r="A316" s="5"/>
      <c r="B316" s="6"/>
      <c r="C316" s="3"/>
      <c r="D316" s="135"/>
      <c r="E316" s="136"/>
      <c r="F316" s="137"/>
    </row>
    <row r="317" spans="1:6" ht="14.15" hidden="1" customHeight="1" x14ac:dyDescent="0.3">
      <c r="A317" s="5"/>
      <c r="B317" s="6"/>
      <c r="C317" s="3"/>
      <c r="D317" s="135"/>
      <c r="E317" s="136"/>
      <c r="F317" s="137"/>
    </row>
    <row r="318" spans="1:6" ht="14.15" hidden="1" customHeight="1" x14ac:dyDescent="0.3">
      <c r="A318" s="5"/>
      <c r="B318" s="6"/>
      <c r="C318" s="3"/>
      <c r="D318" s="135"/>
      <c r="E318" s="136"/>
      <c r="F318" s="137"/>
    </row>
    <row r="319" spans="1:6" ht="14.15" hidden="1" customHeight="1" x14ac:dyDescent="0.3">
      <c r="A319" s="5"/>
      <c r="B319" s="6"/>
      <c r="C319" s="3"/>
      <c r="D319" s="135"/>
      <c r="E319" s="136"/>
      <c r="F319" s="137"/>
    </row>
    <row r="320" spans="1:6" ht="14.15" hidden="1" customHeight="1" x14ac:dyDescent="0.3">
      <c r="A320" s="5"/>
      <c r="B320" s="6"/>
      <c r="C320" s="3"/>
      <c r="D320" s="135"/>
      <c r="E320" s="136"/>
      <c r="F320" s="137"/>
    </row>
    <row r="321" spans="1:6" ht="14.15" hidden="1" customHeight="1" x14ac:dyDescent="0.3">
      <c r="A321" s="5"/>
      <c r="B321" s="6"/>
      <c r="C321" s="3"/>
      <c r="D321" s="135"/>
      <c r="E321" s="136"/>
      <c r="F321" s="137"/>
    </row>
    <row r="322" spans="1:6" ht="14.15" hidden="1" customHeight="1" x14ac:dyDescent="0.3">
      <c r="A322" s="5"/>
      <c r="B322" s="6"/>
      <c r="C322" s="3"/>
      <c r="D322" s="135"/>
      <c r="E322" s="136"/>
      <c r="F322" s="137"/>
    </row>
    <row r="323" spans="1:6" ht="14.15" hidden="1" customHeight="1" x14ac:dyDescent="0.3">
      <c r="A323" s="5"/>
      <c r="B323" s="6"/>
      <c r="C323" s="3"/>
      <c r="D323" s="135"/>
      <c r="E323" s="136"/>
      <c r="F323" s="137"/>
    </row>
    <row r="324" spans="1:6" ht="14.15" customHeight="1" x14ac:dyDescent="0.3">
      <c r="A324" s="13" t="s">
        <v>452</v>
      </c>
      <c r="B324" s="14" t="s">
        <v>453</v>
      </c>
      <c r="C324" s="3"/>
      <c r="D324" s="135"/>
      <c r="E324" s="136"/>
      <c r="F324" s="137"/>
    </row>
    <row r="325" spans="1:6" ht="14.15" customHeight="1" x14ac:dyDescent="0.3">
      <c r="A325" s="5"/>
      <c r="B325" s="6"/>
      <c r="C325" s="3"/>
      <c r="D325" s="135"/>
      <c r="E325" s="136"/>
      <c r="F325" s="137"/>
    </row>
    <row r="326" spans="1:6" ht="14.15" customHeight="1" x14ac:dyDescent="0.3">
      <c r="A326" s="5" t="s">
        <v>458</v>
      </c>
      <c r="B326" s="6" t="s">
        <v>454</v>
      </c>
      <c r="C326" s="3"/>
      <c r="D326" s="135"/>
      <c r="E326" s="136"/>
      <c r="F326" s="137"/>
    </row>
    <row r="327" spans="1:6" ht="14.15" customHeight="1" x14ac:dyDescent="0.3">
      <c r="A327" s="5"/>
      <c r="B327" s="6" t="s">
        <v>455</v>
      </c>
      <c r="C327" s="3"/>
      <c r="D327" s="135"/>
      <c r="E327" s="136"/>
      <c r="F327" s="137"/>
    </row>
    <row r="328" spans="1:6" ht="14.15" customHeight="1" x14ac:dyDescent="0.3">
      <c r="A328" s="5"/>
      <c r="B328" s="6" t="s">
        <v>456</v>
      </c>
      <c r="C328" s="3"/>
      <c r="D328" s="135"/>
      <c r="E328" s="136"/>
      <c r="F328" s="137"/>
    </row>
    <row r="329" spans="1:6" ht="14.15" customHeight="1" x14ac:dyDescent="0.3">
      <c r="A329" s="5"/>
      <c r="B329" s="6"/>
      <c r="C329" s="3"/>
      <c r="D329" s="135"/>
      <c r="E329" s="136"/>
      <c r="F329" s="137"/>
    </row>
    <row r="330" spans="1:6" ht="14.15" customHeight="1" x14ac:dyDescent="0.3">
      <c r="A330" s="5" t="s">
        <v>459</v>
      </c>
      <c r="B330" s="6" t="s">
        <v>457</v>
      </c>
      <c r="C330" s="3" t="s">
        <v>1334</v>
      </c>
      <c r="D330" s="138">
        <v>100</v>
      </c>
      <c r="E330" s="139"/>
      <c r="F330" s="140" t="str">
        <f>IF(TRIM(D330)="rate only","ro",IF(ISBLANK(E330)," ",D330*E330))</f>
        <v xml:space="preserve"> </v>
      </c>
    </row>
    <row r="331" spans="1:6" ht="14.15" customHeight="1" x14ac:dyDescent="0.3">
      <c r="A331" s="5"/>
      <c r="B331" s="6"/>
      <c r="C331" s="3"/>
      <c r="D331" s="135"/>
      <c r="E331" s="136"/>
      <c r="F331" s="137"/>
    </row>
    <row r="332" spans="1:6" ht="14.15" customHeight="1" x14ac:dyDescent="0.3">
      <c r="A332" s="5" t="s">
        <v>1657</v>
      </c>
      <c r="B332" s="6" t="s">
        <v>465</v>
      </c>
      <c r="C332" s="3" t="s">
        <v>1334</v>
      </c>
      <c r="D332" s="138">
        <v>19</v>
      </c>
      <c r="E332" s="139"/>
      <c r="F332" s="140" t="str">
        <f>IF(TRIM(D332)="rate only","ro",IF(ISBLANK(E332)," ",D332*E332))</f>
        <v xml:space="preserve"> </v>
      </c>
    </row>
    <row r="333" spans="1:6" ht="14.15" customHeight="1" x14ac:dyDescent="0.3">
      <c r="A333" s="5"/>
      <c r="B333" s="6"/>
      <c r="C333" s="3"/>
      <c r="D333" s="135"/>
      <c r="E333" s="136"/>
      <c r="F333" s="137"/>
    </row>
    <row r="334" spans="1:6" ht="14.15" customHeight="1" x14ac:dyDescent="0.3">
      <c r="A334" s="5"/>
      <c r="B334" s="6"/>
      <c r="C334" s="3"/>
      <c r="D334" s="135"/>
      <c r="E334" s="136"/>
      <c r="F334" s="137"/>
    </row>
    <row r="335" spans="1:6" ht="14.15" customHeight="1" x14ac:dyDescent="0.3">
      <c r="A335" s="5" t="s">
        <v>460</v>
      </c>
      <c r="B335" s="6" t="s">
        <v>461</v>
      </c>
      <c r="C335" s="3"/>
      <c r="D335" s="135"/>
      <c r="E335" s="136"/>
      <c r="F335" s="137"/>
    </row>
    <row r="336" spans="1:6" ht="14.15" customHeight="1" x14ac:dyDescent="0.3">
      <c r="A336" s="5"/>
      <c r="B336" s="6" t="s">
        <v>808</v>
      </c>
      <c r="C336" s="3"/>
      <c r="D336" s="135"/>
      <c r="E336" s="136"/>
      <c r="F336" s="137"/>
    </row>
    <row r="337" spans="1:6" ht="14.15" customHeight="1" x14ac:dyDescent="0.3">
      <c r="A337" s="5"/>
      <c r="B337" s="6" t="s">
        <v>462</v>
      </c>
      <c r="C337" s="3"/>
      <c r="D337" s="135"/>
      <c r="E337" s="136"/>
      <c r="F337" s="137"/>
    </row>
    <row r="338" spans="1:6" ht="14.15" customHeight="1" x14ac:dyDescent="0.3">
      <c r="A338" s="5"/>
      <c r="B338" s="6" t="s">
        <v>463</v>
      </c>
      <c r="C338" s="3"/>
      <c r="D338" s="135"/>
      <c r="E338" s="136"/>
      <c r="F338" s="137"/>
    </row>
    <row r="339" spans="1:6" ht="14.15" customHeight="1" x14ac:dyDescent="0.3">
      <c r="A339" s="5"/>
      <c r="B339" s="6" t="s">
        <v>464</v>
      </c>
      <c r="C339" s="3"/>
      <c r="D339" s="135"/>
      <c r="E339" s="136"/>
      <c r="F339" s="137"/>
    </row>
    <row r="340" spans="1:6" ht="14.15" customHeight="1" x14ac:dyDescent="0.3">
      <c r="A340" s="5"/>
      <c r="B340" s="6"/>
      <c r="C340" s="3"/>
      <c r="D340" s="135"/>
      <c r="E340" s="136"/>
      <c r="F340" s="137"/>
    </row>
    <row r="341" spans="1:6" ht="14.15" customHeight="1" x14ac:dyDescent="0.3">
      <c r="A341" s="5" t="s">
        <v>466</v>
      </c>
      <c r="B341" s="6" t="s">
        <v>465</v>
      </c>
      <c r="C341" s="3" t="s">
        <v>1334</v>
      </c>
      <c r="D341" s="138">
        <f>D332</f>
        <v>19</v>
      </c>
      <c r="E341" s="139">
        <f>E332</f>
        <v>0</v>
      </c>
      <c r="F341" s="140">
        <f>IF(TRIM(D341)="rate only","ro",IF(ISBLANK(E341)," ",D341*E341))</f>
        <v>0</v>
      </c>
    </row>
    <row r="342" spans="1:6" ht="14.15" customHeight="1" x14ac:dyDescent="0.3">
      <c r="A342" s="5"/>
      <c r="B342" s="6"/>
      <c r="C342" s="3"/>
      <c r="D342" s="135"/>
      <c r="E342" s="136"/>
      <c r="F342" s="137"/>
    </row>
    <row r="343" spans="1:6" ht="14.15" customHeight="1" x14ac:dyDescent="0.3">
      <c r="A343" s="5"/>
      <c r="B343" s="6"/>
      <c r="C343" s="3"/>
      <c r="D343" s="135"/>
      <c r="E343" s="136"/>
      <c r="F343" s="137"/>
    </row>
    <row r="344" spans="1:6" ht="14.15" customHeight="1" x14ac:dyDescent="0.3">
      <c r="A344" s="5" t="s">
        <v>467</v>
      </c>
      <c r="B344" s="6" t="s">
        <v>468</v>
      </c>
      <c r="C344" s="3"/>
      <c r="D344" s="135"/>
      <c r="E344" s="136"/>
      <c r="F344" s="137"/>
    </row>
    <row r="345" spans="1:6" ht="14.15" customHeight="1" x14ac:dyDescent="0.3">
      <c r="A345" s="5"/>
      <c r="B345" s="6" t="s">
        <v>469</v>
      </c>
      <c r="C345" s="3"/>
      <c r="D345" s="135"/>
      <c r="E345" s="136"/>
      <c r="F345" s="137"/>
    </row>
    <row r="346" spans="1:6" ht="14.15" customHeight="1" x14ac:dyDescent="0.3">
      <c r="A346" s="5"/>
      <c r="B346" s="6" t="s">
        <v>470</v>
      </c>
      <c r="C346" s="3"/>
      <c r="D346" s="135"/>
      <c r="E346" s="136"/>
      <c r="F346" s="137"/>
    </row>
    <row r="347" spans="1:6" ht="14.15" customHeight="1" x14ac:dyDescent="0.3">
      <c r="A347" s="5"/>
      <c r="B347" s="6" t="s">
        <v>471</v>
      </c>
      <c r="C347" s="3"/>
      <c r="D347" s="135"/>
      <c r="E347" s="136"/>
      <c r="F347" s="137"/>
    </row>
    <row r="348" spans="1:6" ht="14.15" customHeight="1" x14ac:dyDescent="0.3">
      <c r="A348" s="5"/>
      <c r="B348" s="6"/>
      <c r="C348" s="3"/>
      <c r="D348" s="135"/>
      <c r="E348" s="136"/>
      <c r="F348" s="137"/>
    </row>
    <row r="349" spans="1:6" ht="14.15" customHeight="1" x14ac:dyDescent="0.3">
      <c r="A349" s="5" t="s">
        <v>472</v>
      </c>
      <c r="B349" s="6" t="s">
        <v>457</v>
      </c>
      <c r="C349" s="3" t="s">
        <v>1334</v>
      </c>
      <c r="D349" s="138">
        <f>D341*70%</f>
        <v>13.299999999999999</v>
      </c>
      <c r="E349" s="139"/>
      <c r="F349" s="140" t="str">
        <f>IF(TRIM(D349)="rate only","ro",IF(ISBLANK(E349)," ",D349*E349))</f>
        <v xml:space="preserve"> </v>
      </c>
    </row>
    <row r="350" spans="1:6" ht="14.15" customHeight="1" x14ac:dyDescent="0.3">
      <c r="A350" s="5"/>
      <c r="B350" s="6"/>
      <c r="C350" s="3"/>
      <c r="D350" s="135"/>
      <c r="E350" s="136"/>
      <c r="F350" s="137"/>
    </row>
    <row r="351" spans="1:6" ht="14.15" customHeight="1" x14ac:dyDescent="0.3">
      <c r="A351" s="5" t="s">
        <v>473</v>
      </c>
      <c r="B351" s="6" t="s">
        <v>465</v>
      </c>
      <c r="C351" s="3" t="s">
        <v>1334</v>
      </c>
      <c r="D351" s="138">
        <f>D341</f>
        <v>19</v>
      </c>
      <c r="E351" s="139">
        <f>E341</f>
        <v>0</v>
      </c>
      <c r="F351" s="140">
        <f>IF(TRIM(D351)="rate only","ro",IF(ISBLANK(E351)," ",D351*E351))</f>
        <v>0</v>
      </c>
    </row>
    <row r="352" spans="1:6" ht="14.15" customHeight="1" x14ac:dyDescent="0.3">
      <c r="A352" s="5"/>
      <c r="B352" s="6"/>
      <c r="C352" s="3"/>
      <c r="D352" s="135"/>
      <c r="E352" s="136"/>
      <c r="F352" s="137"/>
    </row>
    <row r="353" spans="1:6" ht="14.15" customHeight="1" x14ac:dyDescent="0.3">
      <c r="A353" s="5"/>
      <c r="B353" s="6"/>
      <c r="C353" s="3"/>
      <c r="D353" s="135"/>
      <c r="E353" s="136"/>
      <c r="F353" s="137"/>
    </row>
    <row r="354" spans="1:6" ht="14.15" customHeight="1" x14ac:dyDescent="0.3">
      <c r="A354" s="13" t="s">
        <v>1658</v>
      </c>
      <c r="B354" s="14" t="s">
        <v>1659</v>
      </c>
      <c r="C354" s="3"/>
      <c r="D354" s="135"/>
      <c r="E354" s="136"/>
      <c r="F354" s="137"/>
    </row>
    <row r="355" spans="1:6" ht="14.15" customHeight="1" x14ac:dyDescent="0.3">
      <c r="A355" s="5"/>
      <c r="B355" s="14" t="s">
        <v>1660</v>
      </c>
      <c r="C355" s="3" t="s">
        <v>1334</v>
      </c>
      <c r="D355" s="138">
        <v>19</v>
      </c>
      <c r="E355" s="139"/>
      <c r="F355" s="140" t="str">
        <f>IF(TRIM(D355)="rate only","ro",IF(ISBLANK(E355)," ",D355*E355))</f>
        <v xml:space="preserve"> </v>
      </c>
    </row>
    <row r="356" spans="1:6" ht="14.15" customHeight="1" x14ac:dyDescent="0.3">
      <c r="A356" s="5"/>
      <c r="B356" s="6"/>
      <c r="C356" s="3"/>
      <c r="D356" s="135"/>
      <c r="E356" s="136"/>
      <c r="F356" s="137"/>
    </row>
    <row r="357" spans="1:6" ht="14.15" customHeight="1" x14ac:dyDescent="0.3">
      <c r="A357" s="5" t="s">
        <v>2226</v>
      </c>
      <c r="B357" s="6" t="s">
        <v>2227</v>
      </c>
      <c r="C357" s="3" t="s">
        <v>1378</v>
      </c>
      <c r="D357" s="135">
        <v>36</v>
      </c>
      <c r="E357" s="136"/>
      <c r="F357" s="137">
        <f>E357*D357</f>
        <v>0</v>
      </c>
    </row>
    <row r="358" spans="1:6" ht="14.15" customHeight="1" x14ac:dyDescent="0.3">
      <c r="A358" s="5"/>
      <c r="B358" s="6"/>
      <c r="C358" s="3"/>
      <c r="D358" s="135"/>
      <c r="E358" s="136"/>
      <c r="F358" s="137"/>
    </row>
    <row r="359" spans="1:6" ht="14.15" customHeight="1" x14ac:dyDescent="0.3">
      <c r="A359" s="5"/>
      <c r="B359" s="6"/>
      <c r="C359" s="3"/>
      <c r="D359" s="135"/>
      <c r="E359" s="136"/>
      <c r="F359" s="137"/>
    </row>
    <row r="360" spans="1:6" ht="14.15" customHeight="1" thickBot="1" x14ac:dyDescent="0.35">
      <c r="A360" s="15"/>
      <c r="B360" s="16"/>
      <c r="C360" s="17"/>
      <c r="D360" s="141"/>
      <c r="E360" s="142"/>
      <c r="F360" s="143"/>
    </row>
    <row r="361" spans="1:6" ht="28.4" customHeight="1" thickBot="1" x14ac:dyDescent="0.35">
      <c r="A361" s="294" t="s">
        <v>1330</v>
      </c>
      <c r="B361" s="295"/>
      <c r="C361" s="295"/>
      <c r="D361" s="295"/>
      <c r="E361" s="296"/>
      <c r="F361" s="64">
        <f>SUM(F315:F360)</f>
        <v>0</v>
      </c>
    </row>
    <row r="362" spans="1:6" ht="14.15" customHeight="1" thickBot="1" x14ac:dyDescent="0.35">
      <c r="A362" s="27"/>
      <c r="B362" s="27"/>
      <c r="C362" s="27"/>
      <c r="D362" s="155"/>
      <c r="E362" s="156"/>
      <c r="F362" s="157"/>
    </row>
    <row r="363" spans="1:6" ht="28.4" customHeight="1" x14ac:dyDescent="0.3">
      <c r="A363" s="234" t="s">
        <v>1328</v>
      </c>
      <c r="B363" s="235"/>
      <c r="C363" s="235"/>
      <c r="D363" s="235"/>
      <c r="E363" s="236" t="s">
        <v>1329</v>
      </c>
      <c r="F363" s="237"/>
    </row>
    <row r="364" spans="1:6" ht="42" customHeight="1" thickBot="1" x14ac:dyDescent="0.35">
      <c r="A364" s="238"/>
      <c r="B364" s="239"/>
      <c r="C364" s="239"/>
      <c r="D364" s="239"/>
      <c r="E364" s="240"/>
      <c r="F364" s="241"/>
    </row>
    <row r="365" spans="1:6" ht="10.4" customHeight="1" thickBot="1" x14ac:dyDescent="0.35">
      <c r="A365" s="30"/>
      <c r="B365" s="31"/>
      <c r="C365" s="31"/>
      <c r="D365" s="158"/>
      <c r="E365" s="159"/>
      <c r="F365" s="160"/>
    </row>
    <row r="366" spans="1:6" ht="28.4" customHeight="1" thickBot="1" x14ac:dyDescent="0.35">
      <c r="A366" s="60" t="s">
        <v>1321</v>
      </c>
      <c r="B366" s="61" t="s">
        <v>1322</v>
      </c>
      <c r="C366" s="61" t="s">
        <v>1323</v>
      </c>
      <c r="D366" s="62" t="s">
        <v>1324</v>
      </c>
      <c r="E366" s="63" t="s">
        <v>1325</v>
      </c>
      <c r="F366" s="64" t="s">
        <v>1326</v>
      </c>
    </row>
    <row r="367" spans="1:6" ht="28.4" customHeight="1" x14ac:dyDescent="0.3">
      <c r="A367" s="291" t="s">
        <v>1331</v>
      </c>
      <c r="B367" s="292"/>
      <c r="C367" s="292"/>
      <c r="D367" s="292"/>
      <c r="E367" s="293"/>
      <c r="F367" s="163">
        <f>F361</f>
        <v>0</v>
      </c>
    </row>
    <row r="368" spans="1:6" ht="14.15" customHeight="1" x14ac:dyDescent="0.3">
      <c r="A368" s="5"/>
      <c r="B368" s="6"/>
      <c r="C368" s="3"/>
      <c r="D368" s="135"/>
      <c r="E368" s="136"/>
      <c r="F368" s="137"/>
    </row>
    <row r="369" spans="1:6" ht="14.15" customHeight="1" x14ac:dyDescent="0.3">
      <c r="A369" s="13" t="s">
        <v>748</v>
      </c>
      <c r="B369" s="14" t="s">
        <v>477</v>
      </c>
      <c r="C369" s="3"/>
      <c r="D369" s="135"/>
      <c r="E369" s="136"/>
      <c r="F369" s="137"/>
    </row>
    <row r="370" spans="1:6" ht="14.15" hidden="1" customHeight="1" x14ac:dyDescent="0.3">
      <c r="A370" s="5"/>
      <c r="B370" s="6"/>
      <c r="C370" s="3"/>
      <c r="D370" s="135"/>
      <c r="E370" s="136"/>
      <c r="F370" s="137"/>
    </row>
    <row r="371" spans="1:6" ht="14.15" hidden="1" customHeight="1" x14ac:dyDescent="0.3">
      <c r="A371" s="5" t="s">
        <v>475</v>
      </c>
      <c r="B371" s="6" t="s">
        <v>478</v>
      </c>
      <c r="C371" s="3" t="s">
        <v>1508</v>
      </c>
      <c r="D371" s="138"/>
      <c r="E371" s="139"/>
      <c r="F371" s="140" t="str">
        <f>IF(TRIM(D371)="rate only","ro",IF(ISBLANK(E371)," ",D371*E371))</f>
        <v xml:space="preserve"> </v>
      </c>
    </row>
    <row r="372" spans="1:6" ht="14.15" hidden="1" customHeight="1" x14ac:dyDescent="0.3">
      <c r="A372" s="5"/>
      <c r="B372" s="6"/>
      <c r="C372" s="3"/>
      <c r="D372" s="135"/>
      <c r="E372" s="136"/>
      <c r="F372" s="137"/>
    </row>
    <row r="373" spans="1:6" ht="14.15" hidden="1" customHeight="1" x14ac:dyDescent="0.3">
      <c r="A373" s="5" t="s">
        <v>474</v>
      </c>
      <c r="B373" s="6" t="s">
        <v>479</v>
      </c>
      <c r="C373" s="3" t="s">
        <v>1508</v>
      </c>
      <c r="D373" s="138"/>
      <c r="E373" s="139"/>
      <c r="F373" s="140" t="str">
        <f>IF(TRIM(D373)="rate only","ro",IF(ISBLANK(E373)," ",D373*E373))</f>
        <v xml:space="preserve"> </v>
      </c>
    </row>
    <row r="374" spans="1:6" ht="14.15" customHeight="1" x14ac:dyDescent="0.3">
      <c r="A374" s="5"/>
      <c r="B374" s="6"/>
      <c r="C374" s="3"/>
      <c r="D374" s="135"/>
      <c r="E374" s="136"/>
      <c r="F374" s="137"/>
    </row>
    <row r="375" spans="1:6" ht="14.15" customHeight="1" x14ac:dyDescent="0.3">
      <c r="A375" s="5" t="s">
        <v>476</v>
      </c>
      <c r="B375" s="6" t="s">
        <v>480</v>
      </c>
      <c r="C375" s="3" t="s">
        <v>1508</v>
      </c>
      <c r="D375" s="138">
        <f>D341*3.95/0.1</f>
        <v>750.49999999999989</v>
      </c>
      <c r="E375" s="139"/>
      <c r="F375" s="140" t="str">
        <f>IF(TRIM(D375)="rate only","ro",IF(ISBLANK(E375)," ",D375*E375))</f>
        <v xml:space="preserve"> </v>
      </c>
    </row>
    <row r="376" spans="1:6" ht="14.15" customHeight="1" x14ac:dyDescent="0.3">
      <c r="A376" s="5"/>
      <c r="B376" s="6"/>
      <c r="C376" s="3"/>
      <c r="D376" s="135"/>
      <c r="E376" s="136"/>
      <c r="F376" s="137"/>
    </row>
    <row r="377" spans="1:6" ht="14.15" customHeight="1" x14ac:dyDescent="0.3">
      <c r="A377" s="5"/>
      <c r="B377" s="6"/>
      <c r="C377" s="3"/>
      <c r="D377" s="135"/>
      <c r="E377" s="136"/>
      <c r="F377" s="137"/>
    </row>
    <row r="378" spans="1:6" ht="14.15" customHeight="1" x14ac:dyDescent="0.3">
      <c r="A378" s="13" t="s">
        <v>481</v>
      </c>
      <c r="B378" s="14" t="s">
        <v>482</v>
      </c>
      <c r="C378" s="3"/>
      <c r="D378" s="135"/>
      <c r="E378" s="136"/>
      <c r="F378" s="137"/>
    </row>
    <row r="379" spans="1:6" ht="14.15" customHeight="1" x14ac:dyDescent="0.3">
      <c r="A379" s="5"/>
      <c r="B379" s="7"/>
      <c r="C379" s="3"/>
      <c r="D379" s="135"/>
      <c r="E379" s="136"/>
      <c r="F379" s="137"/>
    </row>
    <row r="380" spans="1:6" ht="14.15" customHeight="1" x14ac:dyDescent="0.3">
      <c r="A380" s="5" t="s">
        <v>484</v>
      </c>
      <c r="B380" s="6" t="s">
        <v>2229</v>
      </c>
      <c r="C380" s="3"/>
      <c r="D380" s="135"/>
      <c r="E380" s="136"/>
      <c r="F380" s="137"/>
    </row>
    <row r="381" spans="1:6" ht="14.15" customHeight="1" x14ac:dyDescent="0.3">
      <c r="A381" s="5"/>
      <c r="B381" s="6"/>
      <c r="C381" s="3"/>
      <c r="D381" s="135"/>
      <c r="E381" s="136"/>
      <c r="F381" s="137"/>
    </row>
    <row r="382" spans="1:6" ht="14.15" customHeight="1" x14ac:dyDescent="0.3">
      <c r="A382" s="5" t="s">
        <v>485</v>
      </c>
      <c r="B382" s="6" t="s">
        <v>2228</v>
      </c>
      <c r="C382" s="3" t="s">
        <v>1496</v>
      </c>
      <c r="D382" s="138">
        <v>0.67</v>
      </c>
      <c r="E382" s="139"/>
      <c r="F382" s="140" t="str">
        <f>IF(TRIM(D382)="rate only","ro",IF(ISBLANK(E382)," ",D382*E382))</f>
        <v xml:space="preserve"> </v>
      </c>
    </row>
    <row r="383" spans="1:6" ht="14.15" customHeight="1" x14ac:dyDescent="0.3">
      <c r="A383" s="5"/>
      <c r="B383" s="6"/>
      <c r="C383" s="3"/>
      <c r="D383" s="135"/>
      <c r="E383" s="136"/>
      <c r="F383" s="137"/>
    </row>
    <row r="384" spans="1:6" ht="14.15" customHeight="1" x14ac:dyDescent="0.3">
      <c r="A384" s="5" t="s">
        <v>487</v>
      </c>
      <c r="B384" s="6" t="s">
        <v>2231</v>
      </c>
      <c r="C384" s="3" t="s">
        <v>1394</v>
      </c>
      <c r="D384" s="135">
        <v>630</v>
      </c>
      <c r="E384" s="211"/>
      <c r="F384" s="137">
        <f>E384*D384</f>
        <v>0</v>
      </c>
    </row>
    <row r="385" spans="1:6" ht="14.15" customHeight="1" x14ac:dyDescent="0.3">
      <c r="A385" s="5"/>
      <c r="B385" s="6"/>
      <c r="C385" s="3"/>
      <c r="D385" s="135"/>
      <c r="E385" s="136"/>
      <c r="F385" s="137"/>
    </row>
    <row r="386" spans="1:6" ht="14.15" hidden="1" customHeight="1" x14ac:dyDescent="0.3">
      <c r="A386" s="5"/>
      <c r="B386" s="6"/>
      <c r="C386" s="3"/>
      <c r="D386" s="135"/>
      <c r="E386" s="211"/>
      <c r="F386" s="137"/>
    </row>
    <row r="387" spans="1:6" ht="14.15" hidden="1" customHeight="1" x14ac:dyDescent="0.3">
      <c r="A387" s="5"/>
      <c r="B387" s="6"/>
      <c r="C387" s="3"/>
      <c r="D387" s="135"/>
      <c r="E387" s="136"/>
      <c r="F387" s="137"/>
    </row>
    <row r="388" spans="1:6" ht="14.15" hidden="1" customHeight="1" x14ac:dyDescent="0.3">
      <c r="A388" s="5"/>
      <c r="B388" s="6"/>
      <c r="C388" s="3"/>
      <c r="D388" s="135"/>
      <c r="E388" s="136"/>
      <c r="F388" s="137"/>
    </row>
    <row r="389" spans="1:6" ht="14.15" hidden="1" customHeight="1" x14ac:dyDescent="0.3">
      <c r="A389" s="5"/>
      <c r="B389" s="6"/>
      <c r="C389" s="3"/>
      <c r="D389" s="135"/>
      <c r="E389" s="136"/>
      <c r="F389" s="137"/>
    </row>
    <row r="390" spans="1:6" ht="14.15" hidden="1" customHeight="1" x14ac:dyDescent="0.3">
      <c r="A390" s="5"/>
      <c r="B390" s="6"/>
      <c r="C390" s="3"/>
      <c r="D390" s="135"/>
      <c r="E390" s="136"/>
      <c r="F390" s="137"/>
    </row>
    <row r="391" spans="1:6" ht="14.15" hidden="1" customHeight="1" x14ac:dyDescent="0.3">
      <c r="A391" s="5"/>
      <c r="B391" s="6"/>
      <c r="C391" s="3"/>
      <c r="D391" s="135"/>
      <c r="E391" s="211"/>
      <c r="F391" s="137"/>
    </row>
    <row r="392" spans="1:6" ht="14.15" hidden="1" customHeight="1" x14ac:dyDescent="0.3">
      <c r="A392" s="5"/>
      <c r="B392" s="6"/>
      <c r="C392" s="3"/>
      <c r="D392" s="135"/>
      <c r="E392" s="136"/>
      <c r="F392" s="137"/>
    </row>
    <row r="393" spans="1:6" ht="14.15" hidden="1" customHeight="1" x14ac:dyDescent="0.3">
      <c r="A393" s="5"/>
      <c r="B393" s="6"/>
      <c r="C393" s="3"/>
      <c r="D393" s="135"/>
      <c r="E393" s="211"/>
      <c r="F393" s="137"/>
    </row>
    <row r="394" spans="1:6" ht="14.15" hidden="1" customHeight="1" x14ac:dyDescent="0.3">
      <c r="A394" s="5"/>
      <c r="B394" s="6"/>
      <c r="C394" s="3"/>
      <c r="D394" s="135"/>
      <c r="E394" s="136"/>
      <c r="F394" s="137"/>
    </row>
    <row r="395" spans="1:6" ht="14.15" hidden="1" customHeight="1" x14ac:dyDescent="0.3">
      <c r="A395" s="5"/>
      <c r="B395" s="6"/>
      <c r="C395" s="3"/>
      <c r="D395" s="135"/>
      <c r="E395" s="211"/>
      <c r="F395" s="137"/>
    </row>
    <row r="396" spans="1:6" ht="14.15" hidden="1" customHeight="1" x14ac:dyDescent="0.3">
      <c r="A396" s="5"/>
      <c r="B396" s="6"/>
      <c r="C396" s="3"/>
      <c r="D396" s="135"/>
      <c r="E396" s="136"/>
      <c r="F396" s="137"/>
    </row>
    <row r="397" spans="1:6" ht="14.15" hidden="1" customHeight="1" x14ac:dyDescent="0.3">
      <c r="A397" s="5"/>
      <c r="B397" s="6"/>
      <c r="C397" s="3"/>
      <c r="D397" s="135"/>
      <c r="E397" s="211"/>
      <c r="F397" s="137"/>
    </row>
    <row r="398" spans="1:6" ht="14.15" hidden="1" customHeight="1" x14ac:dyDescent="0.3">
      <c r="A398" s="5"/>
      <c r="B398" s="6"/>
      <c r="C398" s="3"/>
      <c r="D398" s="135"/>
      <c r="E398" s="136"/>
      <c r="F398" s="137"/>
    </row>
    <row r="399" spans="1:6" ht="14.15" hidden="1" customHeight="1" x14ac:dyDescent="0.3">
      <c r="A399" s="5"/>
      <c r="B399" s="6"/>
      <c r="C399" s="3"/>
      <c r="D399" s="135"/>
      <c r="E399" s="211"/>
      <c r="F399" s="137"/>
    </row>
    <row r="400" spans="1:6" ht="14.15" hidden="1" customHeight="1" x14ac:dyDescent="0.3">
      <c r="A400" s="5"/>
      <c r="B400" s="6"/>
      <c r="C400" s="3"/>
      <c r="D400" s="135"/>
      <c r="E400" s="136"/>
      <c r="F400" s="137"/>
    </row>
    <row r="401" spans="1:6" ht="14.15" hidden="1" customHeight="1" x14ac:dyDescent="0.3">
      <c r="A401" s="5"/>
      <c r="B401" s="6"/>
      <c r="C401" s="3"/>
      <c r="D401" s="135"/>
      <c r="E401" s="136"/>
      <c r="F401" s="137"/>
    </row>
    <row r="402" spans="1:6" ht="14.15" customHeight="1" x14ac:dyDescent="0.3">
      <c r="A402" s="13" t="s">
        <v>1665</v>
      </c>
      <c r="B402" s="14" t="s">
        <v>1666</v>
      </c>
      <c r="C402" s="3"/>
      <c r="D402" s="135"/>
      <c r="E402" s="136"/>
      <c r="F402" s="137"/>
    </row>
    <row r="403" spans="1:6" ht="14.15" customHeight="1" x14ac:dyDescent="0.3">
      <c r="A403" s="13"/>
      <c r="B403" s="14" t="s">
        <v>1667</v>
      </c>
      <c r="C403" s="3"/>
      <c r="D403" s="135"/>
      <c r="E403" s="136"/>
      <c r="F403" s="137"/>
    </row>
    <row r="404" spans="1:6" ht="14.15" customHeight="1" x14ac:dyDescent="0.3">
      <c r="A404" s="5"/>
      <c r="B404" s="14" t="s">
        <v>1547</v>
      </c>
      <c r="C404" s="3"/>
      <c r="D404" s="135"/>
      <c r="E404" s="136"/>
      <c r="F404" s="137"/>
    </row>
    <row r="405" spans="1:6" ht="14.15" customHeight="1" x14ac:dyDescent="0.3">
      <c r="A405" s="5"/>
      <c r="B405" s="6"/>
      <c r="C405" s="3"/>
      <c r="D405" s="135"/>
      <c r="E405" s="136"/>
      <c r="F405" s="137"/>
    </row>
    <row r="406" spans="1:6" ht="14.15" customHeight="1" x14ac:dyDescent="0.3">
      <c r="A406" s="5" t="s">
        <v>1668</v>
      </c>
      <c r="B406" s="6" t="s">
        <v>1669</v>
      </c>
      <c r="C406" s="3"/>
      <c r="D406" s="135"/>
      <c r="E406" s="136"/>
      <c r="F406" s="137"/>
    </row>
    <row r="407" spans="1:6" ht="14.15" customHeight="1" x14ac:dyDescent="0.3">
      <c r="A407" s="5"/>
      <c r="B407" s="6"/>
      <c r="C407" s="3"/>
      <c r="D407" s="135"/>
      <c r="E407" s="136"/>
      <c r="F407" s="137"/>
    </row>
    <row r="408" spans="1:6" ht="14.15" customHeight="1" x14ac:dyDescent="0.3">
      <c r="A408" s="5" t="s">
        <v>1670</v>
      </c>
      <c r="B408" s="38" t="s">
        <v>2252</v>
      </c>
      <c r="C408" s="3" t="s">
        <v>1378</v>
      </c>
      <c r="D408" s="138">
        <f>(46+54)*1.1</f>
        <v>110.00000000000001</v>
      </c>
      <c r="E408" s="139"/>
      <c r="F408" s="140" t="str">
        <f>IF(TRIM(D408)="rate only","ro",IF(ISBLANK(E408)," ",D408*E408))</f>
        <v xml:space="preserve"> </v>
      </c>
    </row>
    <row r="409" spans="1:6" ht="14.15" customHeight="1" x14ac:dyDescent="0.3">
      <c r="A409" s="5"/>
      <c r="B409" s="6"/>
      <c r="C409" s="3"/>
      <c r="D409" s="135"/>
      <c r="E409" s="136"/>
      <c r="F409" s="137"/>
    </row>
    <row r="410" spans="1:6" ht="14.15" hidden="1" customHeight="1" x14ac:dyDescent="0.3">
      <c r="A410" s="5" t="s">
        <v>1671</v>
      </c>
      <c r="B410" s="38" t="s">
        <v>1672</v>
      </c>
      <c r="C410" s="3" t="s">
        <v>1378</v>
      </c>
      <c r="D410" s="138"/>
      <c r="E410" s="139"/>
      <c r="F410" s="140" t="str">
        <f>IF(TRIM(D410)="rate only","ro",IF(ISBLANK(E410)," ",D410*E410))</f>
        <v xml:space="preserve"> </v>
      </c>
    </row>
    <row r="411" spans="1:6" ht="14.15" hidden="1" customHeight="1" x14ac:dyDescent="0.3">
      <c r="A411" s="5"/>
      <c r="B411" s="6"/>
      <c r="C411" s="3"/>
      <c r="D411" s="135"/>
      <c r="E411" s="136"/>
      <c r="F411" s="137"/>
    </row>
    <row r="412" spans="1:6" ht="14.15" customHeight="1" thickBot="1" x14ac:dyDescent="0.35">
      <c r="A412" s="15"/>
      <c r="B412" s="16"/>
      <c r="C412" s="17"/>
      <c r="D412" s="141"/>
      <c r="E412" s="142"/>
      <c r="F412" s="143"/>
    </row>
    <row r="413" spans="1:6" ht="28.4" customHeight="1" thickBot="1" x14ac:dyDescent="0.35">
      <c r="A413" s="294" t="s">
        <v>1330</v>
      </c>
      <c r="B413" s="295"/>
      <c r="C413" s="295"/>
      <c r="D413" s="295"/>
      <c r="E413" s="296"/>
      <c r="F413" s="64">
        <f>SUM(F367:F412)</f>
        <v>0</v>
      </c>
    </row>
    <row r="414" spans="1:6" ht="14.15" customHeight="1" thickBot="1" x14ac:dyDescent="0.35">
      <c r="A414" s="27"/>
      <c r="B414" s="27"/>
      <c r="C414" s="27"/>
      <c r="D414" s="155"/>
      <c r="E414" s="156"/>
      <c r="F414" s="157"/>
    </row>
    <row r="415" spans="1:6" ht="28.4" customHeight="1" x14ac:dyDescent="0.3">
      <c r="A415" s="234" t="s">
        <v>1328</v>
      </c>
      <c r="B415" s="235"/>
      <c r="C415" s="235"/>
      <c r="D415" s="235"/>
      <c r="E415" s="236" t="s">
        <v>1329</v>
      </c>
      <c r="F415" s="237"/>
    </row>
    <row r="416" spans="1:6" ht="42" customHeight="1" thickBot="1" x14ac:dyDescent="0.35">
      <c r="A416" s="238"/>
      <c r="B416" s="239"/>
      <c r="C416" s="239"/>
      <c r="D416" s="239"/>
      <c r="E416" s="240"/>
      <c r="F416" s="241"/>
    </row>
    <row r="417" spans="1:6" ht="10.4" customHeight="1" thickBot="1" x14ac:dyDescent="0.35">
      <c r="A417" s="30"/>
      <c r="B417" s="31"/>
      <c r="C417" s="31"/>
      <c r="D417" s="158"/>
      <c r="E417" s="159"/>
      <c r="F417" s="160"/>
    </row>
    <row r="418" spans="1:6" ht="28.4" customHeight="1" thickBot="1" x14ac:dyDescent="0.35">
      <c r="A418" s="60" t="s">
        <v>1321</v>
      </c>
      <c r="B418" s="61" t="s">
        <v>1322</v>
      </c>
      <c r="C418" s="61" t="s">
        <v>1323</v>
      </c>
      <c r="D418" s="62" t="s">
        <v>1324</v>
      </c>
      <c r="E418" s="63" t="s">
        <v>1325</v>
      </c>
      <c r="F418" s="64" t="s">
        <v>1326</v>
      </c>
    </row>
    <row r="419" spans="1:6" ht="28.4" customHeight="1" x14ac:dyDescent="0.3">
      <c r="A419" s="291" t="s">
        <v>1331</v>
      </c>
      <c r="B419" s="292"/>
      <c r="C419" s="292"/>
      <c r="D419" s="292"/>
      <c r="E419" s="293"/>
      <c r="F419" s="163">
        <f>F413</f>
        <v>0</v>
      </c>
    </row>
    <row r="420" spans="1:6" ht="14.15" customHeight="1" x14ac:dyDescent="0.3">
      <c r="A420" s="5"/>
      <c r="B420" s="6"/>
      <c r="C420" s="3"/>
      <c r="D420" s="135"/>
      <c r="E420" s="136"/>
      <c r="F420" s="137"/>
    </row>
    <row r="421" spans="1:6" ht="14.15" customHeight="1" x14ac:dyDescent="0.3">
      <c r="A421" s="5" t="s">
        <v>1673</v>
      </c>
      <c r="B421" s="6" t="s">
        <v>1674</v>
      </c>
      <c r="C421" s="3"/>
      <c r="D421" s="135"/>
      <c r="E421" s="136"/>
      <c r="F421" s="137"/>
    </row>
    <row r="422" spans="1:6" ht="14.15" customHeight="1" x14ac:dyDescent="0.3">
      <c r="A422" s="5"/>
      <c r="B422" s="6"/>
      <c r="C422" s="3"/>
      <c r="D422" s="135"/>
      <c r="E422" s="136"/>
      <c r="F422" s="137"/>
    </row>
    <row r="423" spans="1:6" ht="14.15" customHeight="1" x14ac:dyDescent="0.3">
      <c r="A423" s="5" t="s">
        <v>1675</v>
      </c>
      <c r="B423" s="38" t="s">
        <v>2078</v>
      </c>
      <c r="C423" s="3" t="s">
        <v>1378</v>
      </c>
      <c r="D423" s="138">
        <v>55</v>
      </c>
      <c r="E423" s="139"/>
      <c r="F423" s="140" t="str">
        <f>IF(TRIM(D423)="rate only","ro",IF(ISBLANK(E423)," ",D423*E423))</f>
        <v xml:space="preserve"> </v>
      </c>
    </row>
    <row r="424" spans="1:6" ht="14.15" customHeight="1" x14ac:dyDescent="0.3">
      <c r="A424" s="5"/>
      <c r="B424" s="6"/>
      <c r="C424" s="3"/>
      <c r="D424" s="135"/>
      <c r="E424" s="136"/>
      <c r="F424" s="137"/>
    </row>
    <row r="425" spans="1:6" ht="14.15" customHeight="1" x14ac:dyDescent="0.3">
      <c r="A425" s="5" t="s">
        <v>1677</v>
      </c>
      <c r="B425" s="38" t="s">
        <v>2079</v>
      </c>
      <c r="C425" s="3" t="s">
        <v>1378</v>
      </c>
      <c r="D425" s="138">
        <v>51</v>
      </c>
      <c r="E425" s="139"/>
      <c r="F425" s="140" t="str">
        <f>IF(TRIM(D425)="rate only","ro",IF(ISBLANK(E425)," ",D425*E425))</f>
        <v xml:space="preserve"> </v>
      </c>
    </row>
    <row r="426" spans="1:6" ht="14.15" customHeight="1" x14ac:dyDescent="0.3">
      <c r="A426" s="5"/>
      <c r="B426" s="6"/>
      <c r="C426" s="3"/>
      <c r="D426" s="135"/>
      <c r="E426" s="136"/>
      <c r="F426" s="137"/>
    </row>
    <row r="427" spans="1:6" ht="14.15" customHeight="1" x14ac:dyDescent="0.3">
      <c r="A427" s="5"/>
      <c r="B427" s="6"/>
      <c r="C427" s="3"/>
      <c r="D427" s="135"/>
      <c r="E427" s="136"/>
      <c r="F427" s="137"/>
    </row>
    <row r="428" spans="1:6" ht="14.15" customHeight="1" x14ac:dyDescent="0.3">
      <c r="A428" s="5" t="s">
        <v>1679</v>
      </c>
      <c r="B428" s="6" t="s">
        <v>1680</v>
      </c>
      <c r="C428" s="3"/>
      <c r="D428" s="135"/>
      <c r="E428" s="136"/>
      <c r="F428" s="137"/>
    </row>
    <row r="429" spans="1:6" ht="14.15" customHeight="1" x14ac:dyDescent="0.3">
      <c r="A429" s="5"/>
      <c r="B429" s="6"/>
      <c r="C429" s="3"/>
      <c r="D429" s="135"/>
      <c r="E429" s="136"/>
      <c r="F429" s="137"/>
    </row>
    <row r="430" spans="1:6" ht="14.15" customHeight="1" x14ac:dyDescent="0.3">
      <c r="A430" s="5" t="s">
        <v>1681</v>
      </c>
      <c r="B430" s="38" t="s">
        <v>2080</v>
      </c>
      <c r="C430" s="3" t="s">
        <v>1378</v>
      </c>
      <c r="D430" s="138">
        <v>4</v>
      </c>
      <c r="E430" s="139"/>
      <c r="F430" s="140" t="str">
        <f>IF(TRIM(D430)="rate only","ro",IF(ISBLANK(E430)," ",D430*E430))</f>
        <v xml:space="preserve"> </v>
      </c>
    </row>
    <row r="431" spans="1:6" ht="14.15" customHeight="1" x14ac:dyDescent="0.3">
      <c r="A431" s="5"/>
      <c r="B431" s="6"/>
      <c r="C431" s="3"/>
      <c r="D431" s="135"/>
      <c r="E431" s="136"/>
      <c r="F431" s="137"/>
    </row>
    <row r="432" spans="1:6" ht="14.15" hidden="1" customHeight="1" x14ac:dyDescent="0.3">
      <c r="A432" s="5" t="s">
        <v>1682</v>
      </c>
      <c r="B432" s="38" t="s">
        <v>1683</v>
      </c>
      <c r="C432" s="3" t="s">
        <v>1378</v>
      </c>
      <c r="D432" s="138"/>
      <c r="E432" s="139"/>
      <c r="F432" s="140" t="str">
        <f>IF(TRIM(D432)="rate only","ro",IF(ISBLANK(E432)," ",D432*E432))</f>
        <v xml:space="preserve"> </v>
      </c>
    </row>
    <row r="433" spans="1:6" ht="14.15" hidden="1" customHeight="1" x14ac:dyDescent="0.3">
      <c r="A433" s="5"/>
      <c r="B433" s="6"/>
      <c r="C433" s="3"/>
      <c r="D433" s="135"/>
      <c r="E433" s="136"/>
      <c r="F433" s="137"/>
    </row>
    <row r="434" spans="1:6" ht="14.15" customHeight="1" x14ac:dyDescent="0.3">
      <c r="A434" s="5"/>
      <c r="B434" s="6"/>
      <c r="C434" s="3"/>
      <c r="D434" s="135"/>
      <c r="E434" s="136"/>
      <c r="F434" s="137"/>
    </row>
    <row r="435" spans="1:6" ht="14.15" customHeight="1" x14ac:dyDescent="0.3">
      <c r="A435" s="5" t="s">
        <v>1684</v>
      </c>
      <c r="B435" s="6" t="s">
        <v>1685</v>
      </c>
      <c r="C435" s="3"/>
      <c r="D435" s="135"/>
      <c r="E435" s="136"/>
      <c r="F435" s="137"/>
    </row>
    <row r="436" spans="1:6" ht="14.15" customHeight="1" x14ac:dyDescent="0.3">
      <c r="A436" s="5"/>
      <c r="B436" s="6"/>
      <c r="C436" s="3"/>
      <c r="D436" s="135"/>
      <c r="E436" s="136"/>
      <c r="F436" s="137"/>
    </row>
    <row r="437" spans="1:6" ht="14.15" customHeight="1" x14ac:dyDescent="0.3">
      <c r="A437" s="5" t="s">
        <v>1686</v>
      </c>
      <c r="B437" s="38" t="s">
        <v>1676</v>
      </c>
      <c r="C437" s="3" t="s">
        <v>1378</v>
      </c>
      <c r="D437" s="138">
        <v>110</v>
      </c>
      <c r="E437" s="139"/>
      <c r="F437" s="140" t="str">
        <f>IF(TRIM(D437)="rate only","ro",IF(ISBLANK(E437)," ",D437*E437))</f>
        <v xml:space="preserve"> </v>
      </c>
    </row>
    <row r="438" spans="1:6" ht="14.15" hidden="1" customHeight="1" x14ac:dyDescent="0.3">
      <c r="A438" s="5"/>
      <c r="B438" s="6"/>
      <c r="C438" s="3"/>
      <c r="D438" s="135"/>
      <c r="E438" s="136"/>
      <c r="F438" s="137"/>
    </row>
    <row r="439" spans="1:6" ht="14.15" hidden="1" customHeight="1" x14ac:dyDescent="0.3">
      <c r="A439" s="5" t="s">
        <v>1687</v>
      </c>
      <c r="B439" s="38" t="s">
        <v>1678</v>
      </c>
      <c r="C439" s="3" t="s">
        <v>1378</v>
      </c>
      <c r="D439" s="138"/>
      <c r="E439" s="139"/>
      <c r="F439" s="140" t="str">
        <f>IF(TRIM(D439)="rate only","ro",IF(ISBLANK(E439)," ",D439*E439))</f>
        <v xml:space="preserve"> </v>
      </c>
    </row>
    <row r="440" spans="1:6" ht="14.15" hidden="1" customHeight="1" x14ac:dyDescent="0.3">
      <c r="A440" s="5"/>
      <c r="B440" s="6"/>
      <c r="C440" s="3"/>
      <c r="D440" s="135"/>
      <c r="E440" s="136"/>
      <c r="F440" s="137"/>
    </row>
    <row r="441" spans="1:6" ht="14.15" customHeight="1" x14ac:dyDescent="0.3">
      <c r="A441" s="5"/>
      <c r="B441" s="6"/>
      <c r="C441" s="3"/>
      <c r="D441" s="135"/>
      <c r="E441" s="136"/>
      <c r="F441" s="137"/>
    </row>
    <row r="442" spans="1:6" ht="14.15" customHeight="1" x14ac:dyDescent="0.3">
      <c r="A442" s="5" t="s">
        <v>1688</v>
      </c>
      <c r="B442" s="6" t="s">
        <v>1689</v>
      </c>
      <c r="C442" s="3"/>
      <c r="D442" s="135"/>
      <c r="E442" s="136"/>
      <c r="F442" s="137"/>
    </row>
    <row r="443" spans="1:6" ht="14.15" customHeight="1" x14ac:dyDescent="0.3">
      <c r="A443" s="5"/>
      <c r="B443" s="6"/>
      <c r="C443" s="3"/>
      <c r="D443" s="135"/>
      <c r="E443" s="136"/>
      <c r="F443" s="137"/>
    </row>
    <row r="444" spans="1:6" ht="14.15" customHeight="1" x14ac:dyDescent="0.3">
      <c r="A444" s="5" t="s">
        <v>1690</v>
      </c>
      <c r="B444" s="38" t="s">
        <v>2081</v>
      </c>
      <c r="C444" s="3" t="s">
        <v>1378</v>
      </c>
      <c r="D444" s="138">
        <v>55</v>
      </c>
      <c r="E444" s="139"/>
      <c r="F444" s="140" t="str">
        <f>IF(TRIM(D444)="rate only","ro",IF(ISBLANK(E444)," ",D444*E444))</f>
        <v xml:space="preserve"> </v>
      </c>
    </row>
    <row r="445" spans="1:6" ht="14.15" customHeight="1" x14ac:dyDescent="0.3">
      <c r="A445" s="5"/>
      <c r="B445" s="6"/>
      <c r="C445" s="3"/>
      <c r="D445" s="135"/>
      <c r="E445" s="136"/>
      <c r="F445" s="137"/>
    </row>
    <row r="446" spans="1:6" ht="14.15" customHeight="1" x14ac:dyDescent="0.3">
      <c r="A446" s="5" t="s">
        <v>1691</v>
      </c>
      <c r="B446" s="38" t="s">
        <v>2082</v>
      </c>
      <c r="C446" s="3" t="s">
        <v>1378</v>
      </c>
      <c r="D446" s="138">
        <v>55</v>
      </c>
      <c r="E446" s="139"/>
      <c r="F446" s="140" t="str">
        <f>IF(TRIM(D446)="rate only","ro",IF(ISBLANK(E446)," ",D446*E446))</f>
        <v xml:space="preserve"> </v>
      </c>
    </row>
    <row r="447" spans="1:6" ht="14.15" customHeight="1" x14ac:dyDescent="0.3">
      <c r="A447" s="5"/>
      <c r="B447" s="6"/>
      <c r="C447" s="3"/>
      <c r="D447" s="135"/>
      <c r="E447" s="136"/>
      <c r="F447" s="137"/>
    </row>
    <row r="448" spans="1:6" ht="14.15" customHeight="1" x14ac:dyDescent="0.3">
      <c r="A448" s="5"/>
      <c r="B448" s="6"/>
      <c r="C448" s="3"/>
      <c r="D448" s="135"/>
      <c r="E448" s="136"/>
      <c r="F448" s="137"/>
    </row>
    <row r="449" spans="1:6" ht="14.15" customHeight="1" x14ac:dyDescent="0.3">
      <c r="A449" s="5" t="s">
        <v>1692</v>
      </c>
      <c r="B449" s="6" t="s">
        <v>1693</v>
      </c>
      <c r="C449" s="3"/>
      <c r="D449" s="135"/>
      <c r="E449" s="136"/>
      <c r="F449" s="137"/>
    </row>
    <row r="450" spans="1:6" ht="14.15" customHeight="1" x14ac:dyDescent="0.3">
      <c r="A450" s="5"/>
      <c r="B450" s="6" t="s">
        <v>1694</v>
      </c>
      <c r="C450" s="3"/>
      <c r="D450" s="135"/>
      <c r="E450" s="136"/>
      <c r="F450" s="137"/>
    </row>
    <row r="451" spans="1:6" ht="14.15" customHeight="1" x14ac:dyDescent="0.3">
      <c r="A451" s="5"/>
      <c r="B451" s="6" t="s">
        <v>1695</v>
      </c>
      <c r="C451" s="3"/>
      <c r="D451" s="135"/>
      <c r="E451" s="136"/>
      <c r="F451" s="137"/>
    </row>
    <row r="452" spans="1:6" ht="14.15" customHeight="1" x14ac:dyDescent="0.3">
      <c r="A452" s="5"/>
      <c r="B452" s="6" t="s">
        <v>1696</v>
      </c>
      <c r="C452" s="3"/>
      <c r="D452" s="135"/>
      <c r="E452" s="136"/>
      <c r="F452" s="137"/>
    </row>
    <row r="453" spans="1:6" ht="14.15" customHeight="1" x14ac:dyDescent="0.3">
      <c r="A453" s="5"/>
      <c r="B453" s="6"/>
      <c r="C453" s="3"/>
      <c r="D453" s="135"/>
      <c r="E453" s="136"/>
      <c r="F453" s="137"/>
    </row>
    <row r="454" spans="1:6" ht="14.15" customHeight="1" x14ac:dyDescent="0.3">
      <c r="A454" s="5" t="s">
        <v>1697</v>
      </c>
      <c r="B454" s="38" t="s">
        <v>1698</v>
      </c>
      <c r="C454" s="3" t="s">
        <v>1394</v>
      </c>
      <c r="D454" s="138">
        <v>10</v>
      </c>
      <c r="E454" s="139"/>
      <c r="F454" s="140" t="str">
        <f>IF(TRIM(D454)="rate only","ro",IF(ISBLANK(E454)," ",D454*E454))</f>
        <v xml:space="preserve"> </v>
      </c>
    </row>
    <row r="455" spans="1:6" ht="14.15" customHeight="1" x14ac:dyDescent="0.3">
      <c r="A455" s="5"/>
      <c r="B455" s="38"/>
      <c r="C455" s="3"/>
      <c r="D455" s="135"/>
      <c r="E455" s="136"/>
      <c r="F455" s="137"/>
    </row>
    <row r="456" spans="1:6" ht="14.15" customHeight="1" x14ac:dyDescent="0.3">
      <c r="A456" s="5" t="s">
        <v>1700</v>
      </c>
      <c r="B456" s="38" t="s">
        <v>1699</v>
      </c>
      <c r="C456" s="3" t="s">
        <v>1394</v>
      </c>
      <c r="D456" s="138">
        <v>20</v>
      </c>
      <c r="E456" s="139"/>
      <c r="F456" s="140" t="str">
        <f>IF(TRIM(D456)="rate only","ro",IF(ISBLANK(E456)," ",D456*E456))</f>
        <v xml:space="preserve"> </v>
      </c>
    </row>
    <row r="457" spans="1:6" ht="14.15" customHeight="1" x14ac:dyDescent="0.3">
      <c r="A457" s="5"/>
      <c r="B457" s="6"/>
      <c r="C457" s="3"/>
      <c r="D457" s="135"/>
      <c r="E457" s="136"/>
      <c r="F457" s="137"/>
    </row>
    <row r="458" spans="1:6" ht="14.15" customHeight="1" x14ac:dyDescent="0.3">
      <c r="A458" s="5"/>
      <c r="B458" s="6"/>
      <c r="C458" s="3"/>
      <c r="D458" s="135"/>
      <c r="E458" s="136"/>
      <c r="F458" s="137"/>
    </row>
    <row r="459" spans="1:6" ht="14.15" customHeight="1" x14ac:dyDescent="0.3">
      <c r="A459" s="5"/>
      <c r="B459" s="6"/>
      <c r="C459" s="3"/>
      <c r="D459" s="135"/>
      <c r="E459" s="136"/>
      <c r="F459" s="137"/>
    </row>
    <row r="460" spans="1:6" ht="14.15" customHeight="1" x14ac:dyDescent="0.3">
      <c r="A460" s="5"/>
      <c r="B460" s="6"/>
      <c r="C460" s="3"/>
      <c r="D460" s="135"/>
      <c r="E460" s="136"/>
      <c r="F460" s="137"/>
    </row>
    <row r="461" spans="1:6" ht="14.15" customHeight="1" x14ac:dyDescent="0.3">
      <c r="A461" s="5"/>
      <c r="B461" s="6"/>
      <c r="C461" s="3"/>
      <c r="D461" s="135"/>
      <c r="E461" s="136"/>
      <c r="F461" s="137"/>
    </row>
    <row r="462" spans="1:6" ht="14.15" customHeight="1" x14ac:dyDescent="0.3">
      <c r="A462" s="5"/>
      <c r="B462" s="6"/>
      <c r="C462" s="3"/>
      <c r="D462" s="135"/>
      <c r="E462" s="136"/>
      <c r="F462" s="137"/>
    </row>
    <row r="463" spans="1:6" ht="14.15" customHeight="1" x14ac:dyDescent="0.3">
      <c r="A463" s="5"/>
      <c r="B463" s="6"/>
      <c r="C463" s="3"/>
      <c r="D463" s="135"/>
      <c r="E463" s="136"/>
      <c r="F463" s="137"/>
    </row>
    <row r="464" spans="1:6" ht="14.15" customHeight="1" thickBot="1" x14ac:dyDescent="0.35">
      <c r="A464" s="15"/>
      <c r="B464" s="16"/>
      <c r="C464" s="17"/>
      <c r="D464" s="141"/>
      <c r="E464" s="142"/>
      <c r="F464" s="143"/>
    </row>
    <row r="465" spans="1:6" ht="28.4" customHeight="1" thickBot="1" x14ac:dyDescent="0.35">
      <c r="A465" s="294" t="s">
        <v>1330</v>
      </c>
      <c r="B465" s="295"/>
      <c r="C465" s="295"/>
      <c r="D465" s="295"/>
      <c r="E465" s="296"/>
      <c r="F465" s="64">
        <f>SUM(F419:F464)</f>
        <v>0</v>
      </c>
    </row>
    <row r="466" spans="1:6" ht="14.15" customHeight="1" thickBot="1" x14ac:dyDescent="0.35">
      <c r="A466" s="27"/>
      <c r="B466" s="27"/>
      <c r="C466" s="27"/>
      <c r="D466" s="155"/>
      <c r="E466" s="156"/>
      <c r="F466" s="157"/>
    </row>
    <row r="467" spans="1:6" ht="28.4" customHeight="1" x14ac:dyDescent="0.3">
      <c r="A467" s="234" t="s">
        <v>1328</v>
      </c>
      <c r="B467" s="235"/>
      <c r="C467" s="235"/>
      <c r="D467" s="235"/>
      <c r="E467" s="236" t="s">
        <v>1329</v>
      </c>
      <c r="F467" s="237"/>
    </row>
    <row r="468" spans="1:6" ht="42" customHeight="1" thickBot="1" x14ac:dyDescent="0.35">
      <c r="A468" s="238"/>
      <c r="B468" s="239"/>
      <c r="C468" s="239"/>
      <c r="D468" s="239"/>
      <c r="E468" s="240"/>
      <c r="F468" s="241"/>
    </row>
    <row r="469" spans="1:6" ht="10.4" customHeight="1" thickBot="1" x14ac:dyDescent="0.35">
      <c r="A469" s="30"/>
      <c r="B469" s="31"/>
      <c r="C469" s="31"/>
      <c r="D469" s="158"/>
      <c r="E469" s="159"/>
      <c r="F469" s="160"/>
    </row>
    <row r="470" spans="1:6" ht="28.4" customHeight="1" thickBot="1" x14ac:dyDescent="0.35">
      <c r="A470" s="60" t="s">
        <v>1321</v>
      </c>
      <c r="B470" s="61" t="s">
        <v>1322</v>
      </c>
      <c r="C470" s="61" t="s">
        <v>1323</v>
      </c>
      <c r="D470" s="62" t="s">
        <v>1324</v>
      </c>
      <c r="E470" s="63" t="s">
        <v>1325</v>
      </c>
      <c r="F470" s="64" t="s">
        <v>1326</v>
      </c>
    </row>
    <row r="471" spans="1:6" ht="28.4" customHeight="1" x14ac:dyDescent="0.3">
      <c r="A471" s="291" t="s">
        <v>1331</v>
      </c>
      <c r="B471" s="292"/>
      <c r="C471" s="292"/>
      <c r="D471" s="292"/>
      <c r="E471" s="293"/>
      <c r="F471" s="163">
        <f>F465</f>
        <v>0</v>
      </c>
    </row>
    <row r="472" spans="1:6" ht="14.15" customHeight="1" x14ac:dyDescent="0.3">
      <c r="A472" s="5"/>
      <c r="B472" s="6"/>
      <c r="C472" s="3"/>
      <c r="D472" s="135"/>
      <c r="E472" s="136"/>
      <c r="F472" s="137"/>
    </row>
    <row r="473" spans="1:6" ht="14.15" customHeight="1" x14ac:dyDescent="0.3">
      <c r="A473" s="13" t="s">
        <v>488</v>
      </c>
      <c r="B473" s="14" t="s">
        <v>489</v>
      </c>
      <c r="C473" s="3"/>
      <c r="D473" s="135"/>
      <c r="E473" s="136"/>
      <c r="F473" s="137"/>
    </row>
    <row r="474" spans="1:6" ht="14.15" customHeight="1" x14ac:dyDescent="0.3">
      <c r="A474" s="5"/>
      <c r="B474" s="6"/>
      <c r="C474" s="3"/>
      <c r="D474" s="135"/>
      <c r="E474" s="136"/>
      <c r="F474" s="137"/>
    </row>
    <row r="475" spans="1:6" ht="14.15" customHeight="1" x14ac:dyDescent="0.3">
      <c r="A475" s="108" t="s">
        <v>2025</v>
      </c>
      <c r="B475" s="6" t="s">
        <v>2230</v>
      </c>
      <c r="C475" s="3" t="s">
        <v>1369</v>
      </c>
      <c r="D475" s="138">
        <v>38</v>
      </c>
      <c r="E475" s="139"/>
      <c r="F475" s="140" t="str">
        <f>IF(TRIM(D475)="rate only","ro",IF(ISBLANK(E475)," ",D475*E475))</f>
        <v xml:space="preserve"> </v>
      </c>
    </row>
    <row r="476" spans="1:6" ht="14.15" customHeight="1" x14ac:dyDescent="0.3">
      <c r="A476" s="5"/>
      <c r="B476" s="6"/>
      <c r="C476" s="3"/>
      <c r="D476" s="135"/>
      <c r="E476" s="136"/>
      <c r="F476" s="137"/>
    </row>
    <row r="477" spans="1:6" ht="14.15" hidden="1" customHeight="1" x14ac:dyDescent="0.3">
      <c r="A477" s="5"/>
      <c r="B477" s="6"/>
      <c r="C477" s="3"/>
      <c r="D477" s="135"/>
      <c r="E477" s="211"/>
      <c r="F477" s="137"/>
    </row>
    <row r="478" spans="1:6" ht="14.15" hidden="1" customHeight="1" x14ac:dyDescent="0.3">
      <c r="A478" s="5"/>
      <c r="B478" s="6"/>
      <c r="C478" s="3"/>
      <c r="D478" s="135"/>
      <c r="E478" s="136"/>
      <c r="F478" s="137"/>
    </row>
    <row r="479" spans="1:6" ht="14.15" hidden="1" customHeight="1" x14ac:dyDescent="0.3">
      <c r="A479" s="5"/>
      <c r="B479" s="6"/>
      <c r="C479" s="3"/>
      <c r="D479" s="135"/>
      <c r="E479" s="211"/>
      <c r="F479" s="137"/>
    </row>
    <row r="480" spans="1:6" ht="14.15" hidden="1" customHeight="1" x14ac:dyDescent="0.3">
      <c r="A480" s="5"/>
      <c r="B480" s="6"/>
      <c r="C480" s="3"/>
      <c r="D480" s="135"/>
      <c r="E480" s="136"/>
      <c r="F480" s="137"/>
    </row>
    <row r="481" spans="1:6" ht="14.15" customHeight="1" x14ac:dyDescent="0.3">
      <c r="A481" s="5"/>
      <c r="B481" s="6"/>
      <c r="C481" s="3"/>
      <c r="D481" s="135"/>
      <c r="E481" s="136"/>
      <c r="F481" s="137"/>
    </row>
    <row r="482" spans="1:6" ht="14.15" customHeight="1" x14ac:dyDescent="0.3">
      <c r="A482" s="97" t="s">
        <v>2026</v>
      </c>
      <c r="B482" s="14" t="s">
        <v>490</v>
      </c>
      <c r="C482" s="3" t="s">
        <v>1369</v>
      </c>
      <c r="D482" s="138">
        <v>200</v>
      </c>
      <c r="E482" s="139"/>
      <c r="F482" s="140" t="str">
        <f>IF(TRIM(D482)="rate only","ro",IF(ISBLANK(E482)," ",D482*E482))</f>
        <v xml:space="preserve"> </v>
      </c>
    </row>
    <row r="483" spans="1:6" ht="14.15" customHeight="1" x14ac:dyDescent="0.3">
      <c r="A483" s="5"/>
      <c r="B483" s="6"/>
      <c r="C483" s="3"/>
      <c r="D483" s="135"/>
      <c r="E483" s="136"/>
      <c r="F483" s="137"/>
    </row>
    <row r="484" spans="1:6" ht="14.15" customHeight="1" x14ac:dyDescent="0.3">
      <c r="A484" s="97" t="s">
        <v>2027</v>
      </c>
      <c r="B484" s="14" t="s">
        <v>491</v>
      </c>
      <c r="C484" s="3" t="s">
        <v>1369</v>
      </c>
      <c r="D484" s="138">
        <f>D408*0.3</f>
        <v>33</v>
      </c>
      <c r="E484" s="139"/>
      <c r="F484" s="140" t="str">
        <f>IF(TRIM(D484)="rate only","ro",IF(ISBLANK(E484)," ",D484*E484))</f>
        <v xml:space="preserve"> </v>
      </c>
    </row>
    <row r="485" spans="1:6" ht="14.15" customHeight="1" x14ac:dyDescent="0.3">
      <c r="A485" s="5"/>
      <c r="B485" s="6"/>
      <c r="C485" s="3"/>
      <c r="D485" s="135"/>
      <c r="E485" s="136"/>
      <c r="F485" s="137"/>
    </row>
    <row r="486" spans="1:6" ht="14.15" customHeight="1" x14ac:dyDescent="0.3">
      <c r="A486" s="13" t="s">
        <v>492</v>
      </c>
      <c r="B486" s="14" t="s">
        <v>493</v>
      </c>
      <c r="C486" s="3"/>
      <c r="D486" s="135"/>
      <c r="E486" s="136"/>
      <c r="F486" s="137"/>
    </row>
    <row r="487" spans="1:6" ht="14.15" customHeight="1" x14ac:dyDescent="0.3">
      <c r="A487" s="5"/>
      <c r="B487" s="6"/>
      <c r="C487" s="3"/>
      <c r="D487" s="135"/>
      <c r="E487" s="136"/>
      <c r="F487" s="137"/>
    </row>
    <row r="488" spans="1:6" ht="14.15" customHeight="1" x14ac:dyDescent="0.3">
      <c r="A488" s="5" t="s">
        <v>498</v>
      </c>
      <c r="B488" s="6" t="s">
        <v>494</v>
      </c>
      <c r="C488" s="3"/>
      <c r="D488" s="135"/>
      <c r="E488" s="136"/>
      <c r="F488" s="137"/>
    </row>
    <row r="489" spans="1:6" ht="14.15" customHeight="1" x14ac:dyDescent="0.3">
      <c r="A489" s="5"/>
      <c r="B489" s="6" t="s">
        <v>528</v>
      </c>
      <c r="C489" s="3"/>
      <c r="D489" s="135"/>
      <c r="E489" s="136"/>
      <c r="F489" s="137"/>
    </row>
    <row r="490" spans="1:6" ht="14.15" customHeight="1" x14ac:dyDescent="0.3">
      <c r="A490" s="5"/>
      <c r="B490" s="6"/>
      <c r="C490" s="3"/>
      <c r="D490" s="135"/>
      <c r="E490" s="136"/>
      <c r="F490" s="137"/>
    </row>
    <row r="491" spans="1:6" ht="14.15" customHeight="1" x14ac:dyDescent="0.3">
      <c r="A491" s="5" t="s">
        <v>503</v>
      </c>
      <c r="B491" s="6" t="s">
        <v>578</v>
      </c>
      <c r="C491" s="3" t="s">
        <v>1378</v>
      </c>
      <c r="D491" s="138">
        <f>D408/2</f>
        <v>55.000000000000007</v>
      </c>
      <c r="E491" s="139"/>
      <c r="F491" s="140" t="str">
        <f>IF(TRIM(D491)="rate only","ro",IF(ISBLANK(E491)," ",D491*E491))</f>
        <v xml:space="preserve"> </v>
      </c>
    </row>
    <row r="492" spans="1:6" ht="14.15" customHeight="1" x14ac:dyDescent="0.3">
      <c r="A492" s="5"/>
      <c r="B492" s="6"/>
      <c r="C492" s="3"/>
      <c r="D492" s="135"/>
      <c r="E492" s="136"/>
      <c r="F492" s="137"/>
    </row>
    <row r="493" spans="1:6" ht="14.15" customHeight="1" x14ac:dyDescent="0.3">
      <c r="A493" s="5" t="s">
        <v>504</v>
      </c>
      <c r="B493" s="6" t="s">
        <v>495</v>
      </c>
      <c r="C493" s="3"/>
      <c r="D493" s="135"/>
      <c r="E493" s="136"/>
      <c r="F493" s="137"/>
    </row>
    <row r="494" spans="1:6" ht="14.15" customHeight="1" x14ac:dyDescent="0.3">
      <c r="A494" s="5"/>
      <c r="B494" s="6" t="s">
        <v>496</v>
      </c>
      <c r="C494" s="3" t="s">
        <v>1378</v>
      </c>
      <c r="D494" s="138">
        <f>D408/2</f>
        <v>55.000000000000007</v>
      </c>
      <c r="E494" s="139"/>
      <c r="F494" s="140" t="str">
        <f>IF(TRIM(D494)="rate only","ro",IF(ISBLANK(E494)," ",D494*E494))</f>
        <v xml:space="preserve"> </v>
      </c>
    </row>
    <row r="495" spans="1:6" ht="14.15" customHeight="1" x14ac:dyDescent="0.3">
      <c r="A495" s="5"/>
      <c r="B495" s="6"/>
      <c r="C495" s="3"/>
      <c r="D495" s="135"/>
      <c r="E495" s="136"/>
      <c r="F495" s="137"/>
    </row>
    <row r="496" spans="1:6" ht="14.15" customHeight="1" x14ac:dyDescent="0.3">
      <c r="A496" s="5"/>
      <c r="B496" s="6"/>
      <c r="C496" s="3"/>
      <c r="D496" s="135"/>
      <c r="E496" s="136"/>
      <c r="F496" s="137"/>
    </row>
    <row r="497" spans="1:6" ht="14.15" customHeight="1" x14ac:dyDescent="0.3">
      <c r="A497" s="5" t="s">
        <v>505</v>
      </c>
      <c r="B497" s="6" t="s">
        <v>497</v>
      </c>
      <c r="C497" s="3" t="s">
        <v>1378</v>
      </c>
      <c r="D497" s="138">
        <f>D408</f>
        <v>110.00000000000001</v>
      </c>
      <c r="E497" s="139"/>
      <c r="F497" s="140" t="str">
        <f>IF(TRIM(D497)="rate only","ro",IF(ISBLANK(E497)," ",D497*E497))</f>
        <v xml:space="preserve"> </v>
      </c>
    </row>
    <row r="498" spans="1:6" ht="14.15" customHeight="1" x14ac:dyDescent="0.3">
      <c r="A498" s="5"/>
      <c r="B498" s="6"/>
      <c r="C498" s="3"/>
      <c r="D498" s="135"/>
      <c r="E498" s="136"/>
      <c r="F498" s="137"/>
    </row>
    <row r="499" spans="1:6" ht="14.15" customHeight="1" x14ac:dyDescent="0.3">
      <c r="A499" s="5" t="s">
        <v>506</v>
      </c>
      <c r="B499" s="6" t="s">
        <v>809</v>
      </c>
      <c r="C499" s="3"/>
      <c r="D499" s="135"/>
      <c r="E499" s="136"/>
      <c r="F499" s="137"/>
    </row>
    <row r="500" spans="1:6" ht="14.15" customHeight="1" x14ac:dyDescent="0.3">
      <c r="A500" s="5"/>
      <c r="B500" s="7"/>
      <c r="C500" s="3"/>
      <c r="D500" s="135"/>
      <c r="E500" s="136"/>
      <c r="F500" s="137"/>
    </row>
    <row r="501" spans="1:6" ht="14.15" customHeight="1" x14ac:dyDescent="0.3">
      <c r="A501" s="5" t="s">
        <v>514</v>
      </c>
      <c r="B501" s="6" t="s">
        <v>507</v>
      </c>
      <c r="C501" s="3"/>
      <c r="D501" s="135"/>
      <c r="E501" s="136"/>
      <c r="F501" s="137"/>
    </row>
    <row r="502" spans="1:6" ht="14.15" customHeight="1" x14ac:dyDescent="0.3">
      <c r="A502" s="5"/>
      <c r="B502" s="6" t="s">
        <v>508</v>
      </c>
      <c r="C502" s="3"/>
      <c r="D502" s="135"/>
      <c r="E502" s="136"/>
      <c r="F502" s="137"/>
    </row>
    <row r="503" spans="1:6" ht="14.15" customHeight="1" x14ac:dyDescent="0.3">
      <c r="A503" s="5"/>
      <c r="B503" s="6" t="s">
        <v>526</v>
      </c>
      <c r="C503" s="3"/>
      <c r="D503" s="135"/>
      <c r="E503" s="136"/>
      <c r="F503" s="137"/>
    </row>
    <row r="504" spans="1:6" ht="14.15" customHeight="1" x14ac:dyDescent="0.3">
      <c r="A504" s="5"/>
      <c r="B504" s="6"/>
      <c r="C504" s="3"/>
      <c r="D504" s="135"/>
      <c r="E504" s="136"/>
      <c r="F504" s="137"/>
    </row>
    <row r="505" spans="1:6" ht="14.15" customHeight="1" x14ac:dyDescent="0.3">
      <c r="A505" s="5" t="s">
        <v>515</v>
      </c>
      <c r="B505" s="6" t="s">
        <v>810</v>
      </c>
      <c r="C505" s="3" t="s">
        <v>1378</v>
      </c>
      <c r="D505" s="138">
        <v>10</v>
      </c>
      <c r="E505" s="139"/>
      <c r="F505" s="140" t="str">
        <f>IF(TRIM(D505)="rate only","ro",IF(ISBLANK(E505)," ",D505*E505))</f>
        <v xml:space="preserve"> </v>
      </c>
    </row>
    <row r="506" spans="1:6" ht="14.15" customHeight="1" x14ac:dyDescent="0.3">
      <c r="A506" s="5"/>
      <c r="B506" s="6"/>
      <c r="C506" s="3"/>
      <c r="D506" s="135"/>
      <c r="E506" s="136"/>
      <c r="F506" s="137"/>
    </row>
    <row r="507" spans="1:6" ht="14.15" customHeight="1" x14ac:dyDescent="0.3">
      <c r="A507" s="5" t="s">
        <v>516</v>
      </c>
      <c r="B507" s="6" t="s">
        <v>509</v>
      </c>
      <c r="C507" s="3" t="s">
        <v>1378</v>
      </c>
      <c r="D507" s="138">
        <v>20</v>
      </c>
      <c r="E507" s="139"/>
      <c r="F507" s="140" t="str">
        <f>IF(TRIM(D507)="rate only","ro",IF(ISBLANK(E507)," ",D507*E507))</f>
        <v xml:space="preserve"> </v>
      </c>
    </row>
    <row r="508" spans="1:6" ht="14.15" customHeight="1" x14ac:dyDescent="0.3">
      <c r="A508" s="5"/>
      <c r="B508" s="6"/>
      <c r="C508" s="3"/>
      <c r="D508" s="135"/>
      <c r="E508" s="136"/>
      <c r="F508" s="137"/>
    </row>
    <row r="509" spans="1:6" ht="14.15" customHeight="1" x14ac:dyDescent="0.3">
      <c r="A509" s="5"/>
      <c r="B509" s="6"/>
      <c r="C509" s="3"/>
      <c r="D509" s="135"/>
      <c r="E509" s="136"/>
      <c r="F509" s="137"/>
    </row>
    <row r="510" spans="1:6" ht="14.15" customHeight="1" x14ac:dyDescent="0.3">
      <c r="A510" s="5" t="s">
        <v>517</v>
      </c>
      <c r="B510" s="6" t="s">
        <v>510</v>
      </c>
      <c r="C510" s="3"/>
      <c r="D510" s="135"/>
      <c r="E510" s="136"/>
      <c r="F510" s="137"/>
    </row>
    <row r="511" spans="1:6" ht="14.15" customHeight="1" x14ac:dyDescent="0.3">
      <c r="A511" s="5"/>
      <c r="B511" s="6" t="s">
        <v>511</v>
      </c>
      <c r="C511" s="3"/>
      <c r="D511" s="135"/>
      <c r="E511" s="136"/>
      <c r="F511" s="137"/>
    </row>
    <row r="512" spans="1:6" ht="14.15" customHeight="1" x14ac:dyDescent="0.3">
      <c r="A512" s="5"/>
      <c r="B512" s="6" t="s">
        <v>512</v>
      </c>
      <c r="C512" s="3"/>
      <c r="D512" s="135"/>
      <c r="E512" s="136"/>
      <c r="F512" s="137"/>
    </row>
    <row r="513" spans="1:6" ht="14.15" customHeight="1" x14ac:dyDescent="0.3">
      <c r="A513" s="5"/>
      <c r="B513" s="6" t="s">
        <v>513</v>
      </c>
      <c r="C513" s="3" t="s">
        <v>1394</v>
      </c>
      <c r="D513" s="138">
        <v>5</v>
      </c>
      <c r="E513" s="139"/>
      <c r="F513" s="140" t="str">
        <f>IF(TRIM(D513)="rate only","ro",IF(ISBLANK(E513)," ",D513*E513))</f>
        <v xml:space="preserve"> </v>
      </c>
    </row>
    <row r="514" spans="1:6" ht="14.15" customHeight="1" x14ac:dyDescent="0.3">
      <c r="A514" s="5"/>
      <c r="B514" s="6"/>
      <c r="C514" s="3"/>
      <c r="D514" s="135"/>
      <c r="E514" s="136"/>
      <c r="F514" s="137"/>
    </row>
    <row r="515" spans="1:6" ht="14.15" customHeight="1" x14ac:dyDescent="0.3">
      <c r="A515" s="5"/>
      <c r="B515" s="6"/>
      <c r="C515" s="3"/>
      <c r="D515" s="135"/>
      <c r="E515" s="136"/>
      <c r="F515" s="137"/>
    </row>
    <row r="516" spans="1:6" ht="14.15" customHeight="1" thickBot="1" x14ac:dyDescent="0.35">
      <c r="A516" s="15"/>
      <c r="B516" s="16"/>
      <c r="C516" s="17"/>
      <c r="D516" s="141"/>
      <c r="E516" s="142"/>
      <c r="F516" s="143"/>
    </row>
    <row r="517" spans="1:6" ht="28.4" customHeight="1" thickBot="1" x14ac:dyDescent="0.35">
      <c r="A517" s="294" t="s">
        <v>1330</v>
      </c>
      <c r="B517" s="295"/>
      <c r="C517" s="295"/>
      <c r="D517" s="295"/>
      <c r="E517" s="296"/>
      <c r="F517" s="64">
        <f>SUM(F471:F516)</f>
        <v>0</v>
      </c>
    </row>
    <row r="518" spans="1:6" ht="14.15" customHeight="1" thickBot="1" x14ac:dyDescent="0.35">
      <c r="A518" s="27"/>
      <c r="B518" s="27"/>
      <c r="C518" s="27"/>
      <c r="D518" s="155"/>
      <c r="E518" s="156"/>
      <c r="F518" s="157"/>
    </row>
    <row r="519" spans="1:6" ht="28.4" customHeight="1" x14ac:dyDescent="0.3">
      <c r="A519" s="234" t="s">
        <v>1328</v>
      </c>
      <c r="B519" s="235"/>
      <c r="C519" s="235"/>
      <c r="D519" s="235"/>
      <c r="E519" s="236" t="s">
        <v>1329</v>
      </c>
      <c r="F519" s="237"/>
    </row>
    <row r="520" spans="1:6" ht="42" customHeight="1" thickBot="1" x14ac:dyDescent="0.35">
      <c r="A520" s="238"/>
      <c r="B520" s="239"/>
      <c r="C520" s="239"/>
      <c r="D520" s="239"/>
      <c r="E520" s="240"/>
      <c r="F520" s="241"/>
    </row>
    <row r="521" spans="1:6" ht="10.4" customHeight="1" thickBot="1" x14ac:dyDescent="0.35">
      <c r="A521" s="30"/>
      <c r="B521" s="31"/>
      <c r="C521" s="31"/>
      <c r="D521" s="158"/>
      <c r="E521" s="159"/>
      <c r="F521" s="160"/>
    </row>
    <row r="522" spans="1:6" ht="28.4" customHeight="1" thickBot="1" x14ac:dyDescent="0.35">
      <c r="A522" s="60" t="s">
        <v>1321</v>
      </c>
      <c r="B522" s="61" t="s">
        <v>1322</v>
      </c>
      <c r="C522" s="61" t="s">
        <v>1323</v>
      </c>
      <c r="D522" s="62" t="s">
        <v>1324</v>
      </c>
      <c r="E522" s="63" t="s">
        <v>1325</v>
      </c>
      <c r="F522" s="64" t="s">
        <v>1326</v>
      </c>
    </row>
    <row r="523" spans="1:6" ht="28.4" customHeight="1" x14ac:dyDescent="0.3">
      <c r="A523" s="291" t="s">
        <v>1331</v>
      </c>
      <c r="B523" s="292"/>
      <c r="C523" s="292"/>
      <c r="D523" s="292"/>
      <c r="E523" s="293"/>
      <c r="F523" s="163">
        <f>F517</f>
        <v>0</v>
      </c>
    </row>
    <row r="524" spans="1:6" ht="14.15" customHeight="1" x14ac:dyDescent="0.3">
      <c r="A524" s="5"/>
      <c r="B524" s="6"/>
      <c r="C524" s="3"/>
      <c r="D524" s="135"/>
      <c r="E524" s="136"/>
      <c r="F524" s="137"/>
    </row>
    <row r="525" spans="1:6" ht="14.15" customHeight="1" x14ac:dyDescent="0.3">
      <c r="A525" s="5" t="s">
        <v>518</v>
      </c>
      <c r="B525" s="6" t="s">
        <v>519</v>
      </c>
      <c r="C525" s="3"/>
      <c r="D525" s="135"/>
      <c r="E525" s="136"/>
      <c r="F525" s="137"/>
    </row>
    <row r="526" spans="1:6" ht="14.15" customHeight="1" x14ac:dyDescent="0.3">
      <c r="A526" s="5"/>
      <c r="B526" s="6" t="s">
        <v>508</v>
      </c>
      <c r="C526" s="3"/>
      <c r="D526" s="135"/>
      <c r="E526" s="136"/>
      <c r="F526" s="137"/>
    </row>
    <row r="527" spans="1:6" ht="14.15" customHeight="1" x14ac:dyDescent="0.3">
      <c r="A527" s="5"/>
      <c r="B527" s="6" t="s">
        <v>527</v>
      </c>
      <c r="C527" s="3"/>
      <c r="D527" s="135"/>
      <c r="E527" s="136"/>
      <c r="F527" s="137"/>
    </row>
    <row r="528" spans="1:6" ht="14.15" customHeight="1" x14ac:dyDescent="0.3">
      <c r="A528" s="5"/>
      <c r="B528" s="6"/>
      <c r="C528" s="3"/>
      <c r="D528" s="135"/>
      <c r="E528" s="136"/>
      <c r="F528" s="137"/>
    </row>
    <row r="529" spans="1:6" ht="14.15" customHeight="1" x14ac:dyDescent="0.3">
      <c r="A529" s="5" t="s">
        <v>524</v>
      </c>
      <c r="B529" s="6" t="s">
        <v>520</v>
      </c>
      <c r="C529" s="3" t="s">
        <v>1378</v>
      </c>
      <c r="D529" s="138">
        <v>55</v>
      </c>
      <c r="E529" s="139"/>
      <c r="F529" s="140" t="str">
        <f>IF(TRIM(D529)="rate only","ro",IF(ISBLANK(E529)," ",D529*E529))</f>
        <v xml:space="preserve"> </v>
      </c>
    </row>
    <row r="530" spans="1:6" ht="14.15" customHeight="1" x14ac:dyDescent="0.3">
      <c r="A530" s="5"/>
      <c r="B530" s="6"/>
      <c r="C530" s="3"/>
      <c r="D530" s="135"/>
      <c r="E530" s="136"/>
      <c r="F530" s="137"/>
    </row>
    <row r="531" spans="1:6" ht="14.15" customHeight="1" x14ac:dyDescent="0.3">
      <c r="A531" s="5" t="s">
        <v>525</v>
      </c>
      <c r="B531" s="6" t="s">
        <v>521</v>
      </c>
      <c r="C531" s="3"/>
      <c r="D531" s="135"/>
      <c r="E531" s="136"/>
      <c r="F531" s="137"/>
    </row>
    <row r="532" spans="1:6" ht="14.15" customHeight="1" x14ac:dyDescent="0.3">
      <c r="A532" s="5"/>
      <c r="B532" s="6" t="s">
        <v>522</v>
      </c>
      <c r="C532" s="3"/>
      <c r="D532" s="135"/>
      <c r="E532" s="136"/>
      <c r="F532" s="137"/>
    </row>
    <row r="533" spans="1:6" ht="14.15" customHeight="1" x14ac:dyDescent="0.3">
      <c r="A533" s="5"/>
      <c r="B533" s="6" t="s">
        <v>523</v>
      </c>
      <c r="C533" s="3" t="s">
        <v>1394</v>
      </c>
      <c r="D533" s="138">
        <v>10</v>
      </c>
      <c r="E533" s="139"/>
      <c r="F533" s="140" t="str">
        <f>IF(TRIM(D533)="rate only","ro",IF(ISBLANK(E533)," ",D533*E533))</f>
        <v xml:space="preserve"> </v>
      </c>
    </row>
    <row r="534" spans="1:6" ht="14.15" customHeight="1" x14ac:dyDescent="0.3">
      <c r="A534" s="5"/>
      <c r="B534" s="6"/>
      <c r="C534" s="3"/>
      <c r="D534" s="135"/>
      <c r="E534" s="136"/>
      <c r="F534" s="137"/>
    </row>
    <row r="535" spans="1:6" ht="14.15" customHeight="1" x14ac:dyDescent="0.3">
      <c r="A535" s="5"/>
      <c r="B535" s="6"/>
      <c r="C535" s="3"/>
      <c r="D535" s="135"/>
      <c r="E535" s="136"/>
      <c r="F535" s="137"/>
    </row>
    <row r="536" spans="1:6" ht="14.15" customHeight="1" x14ac:dyDescent="0.3">
      <c r="A536" s="5" t="s">
        <v>529</v>
      </c>
      <c r="B536" s="6" t="s">
        <v>530</v>
      </c>
      <c r="C536" s="3" t="s">
        <v>1378</v>
      </c>
      <c r="D536" s="138">
        <v>10</v>
      </c>
      <c r="E536" s="139">
        <v>0</v>
      </c>
      <c r="F536" s="140">
        <f>IF(TRIM(D536)="rate only","ro",IF(ISBLANK(E536)," ",D536*E536))</f>
        <v>0</v>
      </c>
    </row>
    <row r="537" spans="1:6" ht="14.15" customHeight="1" x14ac:dyDescent="0.3">
      <c r="A537" s="5"/>
      <c r="B537" s="6" t="s">
        <v>531</v>
      </c>
      <c r="C537" s="3"/>
      <c r="D537" s="135"/>
      <c r="E537" s="136"/>
      <c r="F537" s="137"/>
    </row>
    <row r="538" spans="1:6" ht="14.15" customHeight="1" x14ac:dyDescent="0.3">
      <c r="A538" s="5"/>
      <c r="B538" s="6"/>
      <c r="C538" s="3"/>
      <c r="D538" s="135"/>
      <c r="E538" s="136"/>
      <c r="F538" s="137"/>
    </row>
    <row r="539" spans="1:6" ht="14.15" customHeight="1" x14ac:dyDescent="0.3">
      <c r="A539" s="5"/>
      <c r="B539" s="6"/>
      <c r="C539" s="3"/>
      <c r="D539" s="135"/>
      <c r="E539" s="136"/>
      <c r="F539" s="137"/>
    </row>
    <row r="540" spans="1:6" ht="14.15" customHeight="1" x14ac:dyDescent="0.3">
      <c r="A540" s="13" t="s">
        <v>532</v>
      </c>
      <c r="B540" s="14" t="s">
        <v>5</v>
      </c>
      <c r="C540" s="3" t="s">
        <v>1334</v>
      </c>
      <c r="D540" s="138">
        <f>D351</f>
        <v>19</v>
      </c>
      <c r="E540" s="139"/>
      <c r="F540" s="140" t="str">
        <f>IF(TRIM(D540)="rate only","ro",IF(ISBLANK(E540)," ",D540*E540))</f>
        <v xml:space="preserve"> </v>
      </c>
    </row>
    <row r="541" spans="1:6" ht="14.15" customHeight="1" x14ac:dyDescent="0.3">
      <c r="A541" s="5"/>
      <c r="B541" s="6"/>
      <c r="C541" s="3"/>
      <c r="D541" s="135"/>
      <c r="E541" s="136"/>
      <c r="F541" s="137"/>
    </row>
    <row r="542" spans="1:6" ht="14.15" customHeight="1" x14ac:dyDescent="0.3">
      <c r="A542" s="13" t="s">
        <v>533</v>
      </c>
      <c r="B542" s="14" t="s">
        <v>534</v>
      </c>
      <c r="C542" s="3"/>
      <c r="D542" s="135"/>
      <c r="E542" s="136"/>
      <c r="F542" s="137"/>
    </row>
    <row r="543" spans="1:6" ht="14.15" customHeight="1" x14ac:dyDescent="0.3">
      <c r="A543" s="5"/>
      <c r="B543" s="14" t="s">
        <v>535</v>
      </c>
      <c r="C543" s="3"/>
      <c r="D543" s="135"/>
      <c r="E543" s="136"/>
      <c r="F543" s="137"/>
    </row>
    <row r="544" spans="1:6" ht="14.15" customHeight="1" x14ac:dyDescent="0.3">
      <c r="A544" s="5"/>
      <c r="B544" s="6"/>
      <c r="C544" s="3"/>
      <c r="D544" s="135"/>
      <c r="E544" s="136"/>
      <c r="F544" s="137"/>
    </row>
    <row r="545" spans="1:6" ht="14.15" customHeight="1" x14ac:dyDescent="0.3">
      <c r="A545" s="5" t="s">
        <v>537</v>
      </c>
      <c r="B545" s="6" t="s">
        <v>811</v>
      </c>
      <c r="C545" s="3" t="s">
        <v>1334</v>
      </c>
      <c r="D545" s="138">
        <v>75</v>
      </c>
      <c r="E545" s="139"/>
      <c r="F545" s="140" t="str">
        <f>IF(TRIM(D545)="rate only","ro",IF(ISBLANK(E545)," ",D545*E545))</f>
        <v xml:space="preserve"> </v>
      </c>
    </row>
    <row r="546" spans="1:6" ht="14.15" customHeight="1" x14ac:dyDescent="0.3">
      <c r="A546" s="5"/>
      <c r="B546" s="6" t="s">
        <v>1478</v>
      </c>
      <c r="C546" s="3"/>
      <c r="D546" s="135"/>
      <c r="E546" s="136"/>
      <c r="F546" s="137"/>
    </row>
    <row r="547" spans="1:6" ht="14.15" customHeight="1" x14ac:dyDescent="0.3">
      <c r="A547" s="5"/>
      <c r="B547" s="6"/>
      <c r="C547" s="3"/>
      <c r="D547" s="135"/>
      <c r="E547" s="136"/>
      <c r="F547" s="137"/>
    </row>
    <row r="548" spans="1:6" ht="14.15" customHeight="1" x14ac:dyDescent="0.3">
      <c r="A548" s="5" t="s">
        <v>538</v>
      </c>
      <c r="B548" s="6" t="s">
        <v>812</v>
      </c>
      <c r="C548" s="3" t="s">
        <v>1334</v>
      </c>
      <c r="D548" s="138">
        <v>256</v>
      </c>
      <c r="E548" s="139"/>
      <c r="F548" s="140" t="str">
        <f>IF(TRIM(D548)="rate only","ro",IF(ISBLANK(E548)," ",D548*E548))</f>
        <v xml:space="preserve"> </v>
      </c>
    </row>
    <row r="549" spans="1:6" ht="14.15" customHeight="1" x14ac:dyDescent="0.3">
      <c r="A549" s="5"/>
      <c r="B549" s="6"/>
      <c r="C549" s="3"/>
      <c r="D549" s="135"/>
      <c r="E549" s="136"/>
      <c r="F549" s="137"/>
    </row>
    <row r="550" spans="1:6" ht="14.15" customHeight="1" x14ac:dyDescent="0.3">
      <c r="A550" s="5"/>
      <c r="B550" s="6"/>
      <c r="C550" s="3"/>
      <c r="D550" s="135"/>
      <c r="E550" s="136"/>
      <c r="F550" s="137"/>
    </row>
    <row r="551" spans="1:6" ht="14.15" customHeight="1" x14ac:dyDescent="0.3">
      <c r="A551" s="97" t="s">
        <v>2028</v>
      </c>
      <c r="B551" s="14" t="s">
        <v>536</v>
      </c>
      <c r="C551" s="3" t="s">
        <v>1334</v>
      </c>
      <c r="D551" s="138">
        <f>1500*0.65*0.3</f>
        <v>292.5</v>
      </c>
      <c r="E551" s="139"/>
      <c r="F551" s="140" t="str">
        <f>IF(TRIM(D551)="rate only","ro",IF(ISBLANK(E551)," ",D551*E551))</f>
        <v xml:space="preserve"> </v>
      </c>
    </row>
    <row r="552" spans="1:6" ht="14.15" customHeight="1" x14ac:dyDescent="0.3">
      <c r="A552" s="5"/>
      <c r="B552" s="6"/>
      <c r="C552" s="3"/>
      <c r="D552" s="135"/>
      <c r="E552" s="136"/>
      <c r="F552" s="137"/>
    </row>
    <row r="553" spans="1:6" ht="14.15" customHeight="1" x14ac:dyDescent="0.3">
      <c r="A553" s="5"/>
      <c r="B553" s="6"/>
      <c r="C553" s="3"/>
      <c r="D553" s="135"/>
      <c r="E553" s="136"/>
      <c r="F553" s="137"/>
    </row>
    <row r="554" spans="1:6" ht="14.15" customHeight="1" x14ac:dyDescent="0.3">
      <c r="A554" s="5"/>
      <c r="B554" s="6"/>
      <c r="C554" s="3"/>
      <c r="D554" s="135"/>
      <c r="E554" s="136"/>
      <c r="F554" s="137"/>
    </row>
    <row r="555" spans="1:6" ht="14.15" customHeight="1" x14ac:dyDescent="0.3">
      <c r="A555" s="5"/>
      <c r="B555" s="6"/>
      <c r="C555" s="3"/>
      <c r="D555" s="135"/>
      <c r="E555" s="136"/>
      <c r="F555" s="137"/>
    </row>
    <row r="556" spans="1:6" ht="14.15" customHeight="1" x14ac:dyDescent="0.3">
      <c r="A556" s="5"/>
      <c r="B556" s="6"/>
      <c r="C556" s="3"/>
      <c r="D556" s="135"/>
      <c r="E556" s="136"/>
      <c r="F556" s="137"/>
    </row>
    <row r="557" spans="1:6" ht="14.15" customHeight="1" x14ac:dyDescent="0.3">
      <c r="A557" s="5"/>
      <c r="B557" s="6"/>
      <c r="C557" s="3"/>
      <c r="D557" s="135"/>
      <c r="E557" s="136"/>
      <c r="F557" s="137"/>
    </row>
    <row r="558" spans="1:6" ht="14.15" customHeight="1" x14ac:dyDescent="0.3">
      <c r="A558" s="5"/>
      <c r="B558" s="6"/>
      <c r="C558" s="3"/>
      <c r="D558" s="135"/>
      <c r="E558" s="136"/>
      <c r="F558" s="137"/>
    </row>
    <row r="559" spans="1:6" ht="14.15" customHeight="1" x14ac:dyDescent="0.3">
      <c r="A559" s="5"/>
      <c r="B559" s="6"/>
      <c r="C559" s="3"/>
      <c r="D559" s="135"/>
      <c r="E559" s="136"/>
      <c r="F559" s="137"/>
    </row>
    <row r="560" spans="1:6" ht="14.15" customHeight="1" x14ac:dyDescent="0.3">
      <c r="A560" s="5"/>
      <c r="B560" s="6"/>
      <c r="C560" s="3"/>
      <c r="D560" s="135"/>
      <c r="E560" s="136"/>
      <c r="F560" s="137"/>
    </row>
    <row r="561" spans="1:6" ht="14.15" customHeight="1" x14ac:dyDescent="0.3">
      <c r="A561" s="5"/>
      <c r="B561" s="6"/>
      <c r="C561" s="3"/>
      <c r="D561" s="135"/>
      <c r="E561" s="136"/>
      <c r="F561" s="137"/>
    </row>
    <row r="562" spans="1:6" ht="14.15" customHeight="1" x14ac:dyDescent="0.3">
      <c r="A562" s="5"/>
      <c r="B562" s="6"/>
      <c r="C562" s="3"/>
      <c r="D562" s="135"/>
      <c r="E562" s="136"/>
      <c r="F562" s="137"/>
    </row>
    <row r="563" spans="1:6" ht="14.15" customHeight="1" x14ac:dyDescent="0.3">
      <c r="A563" s="5"/>
      <c r="B563" s="6"/>
      <c r="C563" s="3"/>
      <c r="D563" s="135"/>
      <c r="E563" s="136"/>
      <c r="F563" s="137"/>
    </row>
    <row r="564" spans="1:6" ht="14.15" customHeight="1" x14ac:dyDescent="0.3">
      <c r="A564" s="5"/>
      <c r="B564" s="6"/>
      <c r="C564" s="3"/>
      <c r="D564" s="135"/>
      <c r="E564" s="136"/>
      <c r="F564" s="137"/>
    </row>
    <row r="565" spans="1:6" ht="14.15" customHeight="1" x14ac:dyDescent="0.3">
      <c r="A565" s="5"/>
      <c r="B565" s="6"/>
      <c r="C565" s="3"/>
      <c r="D565" s="135"/>
      <c r="E565" s="136"/>
      <c r="F565" s="137"/>
    </row>
    <row r="566" spans="1:6" ht="14.15" customHeight="1" x14ac:dyDescent="0.3">
      <c r="A566" s="5"/>
      <c r="B566" s="6"/>
      <c r="C566" s="3"/>
      <c r="D566" s="135"/>
      <c r="E566" s="136"/>
      <c r="F566" s="137"/>
    </row>
    <row r="567" spans="1:6" ht="14.15" customHeight="1" x14ac:dyDescent="0.3">
      <c r="A567" s="5"/>
      <c r="B567" s="6"/>
      <c r="C567" s="3"/>
      <c r="D567" s="135"/>
      <c r="E567" s="136"/>
      <c r="F567" s="137"/>
    </row>
    <row r="568" spans="1:6" ht="14.15" customHeight="1" thickBot="1" x14ac:dyDescent="0.35">
      <c r="A568" s="15"/>
      <c r="B568" s="16"/>
      <c r="C568" s="17"/>
      <c r="D568" s="141"/>
      <c r="E568" s="142"/>
      <c r="F568" s="143"/>
    </row>
    <row r="569" spans="1:6" ht="28.4" customHeight="1" thickBot="1" x14ac:dyDescent="0.35">
      <c r="A569" s="294" t="s">
        <v>1327</v>
      </c>
      <c r="B569" s="295"/>
      <c r="C569" s="295"/>
      <c r="D569" s="295"/>
      <c r="E569" s="296"/>
      <c r="F569" s="64">
        <f>SUM(F523:F568)</f>
        <v>0</v>
      </c>
    </row>
    <row r="570" spans="1:6" ht="14.15" customHeight="1" thickBot="1" x14ac:dyDescent="0.35">
      <c r="A570" s="23"/>
      <c r="C570" s="35"/>
      <c r="E570" s="148"/>
      <c r="F570" s="148"/>
    </row>
    <row r="571" spans="1:6" ht="28.4" customHeight="1" x14ac:dyDescent="0.3">
      <c r="A571" s="234" t="s">
        <v>1328</v>
      </c>
      <c r="B571" s="235"/>
      <c r="C571" s="235"/>
      <c r="D571" s="235"/>
      <c r="E571" s="236" t="s">
        <v>1329</v>
      </c>
      <c r="F571" s="237"/>
    </row>
    <row r="572" spans="1:6" ht="42" customHeight="1" thickBot="1" x14ac:dyDescent="0.35">
      <c r="A572" s="238"/>
      <c r="B572" s="239"/>
      <c r="C572" s="239"/>
      <c r="D572" s="239"/>
      <c r="E572" s="240"/>
      <c r="F572" s="241"/>
    </row>
    <row r="573" spans="1:6" ht="10.4" customHeight="1" x14ac:dyDescent="0.3"/>
  </sheetData>
  <mergeCells count="65">
    <mergeCell ref="A49:E49"/>
    <mergeCell ref="A51:D51"/>
    <mergeCell ref="E51:F51"/>
    <mergeCell ref="A52:D52"/>
    <mergeCell ref="E52:F52"/>
    <mergeCell ref="A519:D519"/>
    <mergeCell ref="E519:F519"/>
    <mergeCell ref="A159:E159"/>
    <mergeCell ref="A205:E205"/>
    <mergeCell ref="A207:D207"/>
    <mergeCell ref="E364:F364"/>
    <mergeCell ref="A312:D312"/>
    <mergeCell ref="E312:F312"/>
    <mergeCell ref="A315:E315"/>
    <mergeCell ref="A361:E361"/>
    <mergeCell ref="A416:D416"/>
    <mergeCell ref="E416:F416"/>
    <mergeCell ref="A367:E367"/>
    <mergeCell ref="A413:E413"/>
    <mergeCell ref="A415:D415"/>
    <mergeCell ref="E415:F415"/>
    <mergeCell ref="A520:D520"/>
    <mergeCell ref="E520:F520"/>
    <mergeCell ref="A55:E55"/>
    <mergeCell ref="A101:E101"/>
    <mergeCell ref="A103:D103"/>
    <mergeCell ref="E103:F103"/>
    <mergeCell ref="A208:D208"/>
    <mergeCell ref="E208:F208"/>
    <mergeCell ref="A211:E211"/>
    <mergeCell ref="A257:E257"/>
    <mergeCell ref="E259:F259"/>
    <mergeCell ref="A260:D260"/>
    <mergeCell ref="E260:F260"/>
    <mergeCell ref="A363:D363"/>
    <mergeCell ref="E363:F363"/>
    <mergeCell ref="A364:D364"/>
    <mergeCell ref="A571:D571"/>
    <mergeCell ref="E571:F571"/>
    <mergeCell ref="A572:D572"/>
    <mergeCell ref="E572:F572"/>
    <mergeCell ref="A104:D104"/>
    <mergeCell ref="E104:F104"/>
    <mergeCell ref="A523:E523"/>
    <mergeCell ref="A569:E569"/>
    <mergeCell ref="A471:E471"/>
    <mergeCell ref="A517:E517"/>
    <mergeCell ref="E207:F207"/>
    <mergeCell ref="A263:E263"/>
    <mergeCell ref="A309:E309"/>
    <mergeCell ref="A311:D311"/>
    <mergeCell ref="E311:F311"/>
    <mergeCell ref="A259:D259"/>
    <mergeCell ref="A107:E107"/>
    <mergeCell ref="A153:E153"/>
    <mergeCell ref="A155:D155"/>
    <mergeCell ref="E155:F155"/>
    <mergeCell ref="A156:D156"/>
    <mergeCell ref="E156:F156"/>
    <mergeCell ref="A419:E419"/>
    <mergeCell ref="A465:E465"/>
    <mergeCell ref="A467:D467"/>
    <mergeCell ref="E467:F467"/>
    <mergeCell ref="A468:D468"/>
    <mergeCell ref="E468:F468"/>
  </mergeCells>
  <phoneticPr fontId="1" type="noConversion"/>
  <conditionalFormatting sqref="D12 D14 D16 D24 D26 D28 D30 D32 D34 D36 D38 D40 D57 D59 D61 D63 D65 D67 D69 D74 D76 D78 D80 D82 D84 D86 D88 D90 D114 D116 D118 D120 D122 D124 D126 D128 D130 D132 D134 D136 D138 D140 D142 D144 D146 D148 D150 D161 D163 D165 D167 D169 D171 D173 D175 D177 D179 D181 D183 D185 D187 D189 D191 D193 D195 D197 D199 D201 D203 D213 D215 D220 D222 D224 D226 D228 D230 D232 D234 D236 D238 D240 D242 D244 D246 D248 D250 D252 D254 D265 D267 D269 D271 D273 D275 D277 D279 D281 D283 D285 D287 D289 D291 D293 D295 D297 D299 D301 D303 D305 D307 D330 D332 D341 D349 D351 D355 D371 D373 D375 D382 D384 D386 D391 D393 D395 D397 D399 D408 D410 D423 D425 D430 D432 D437 D439 D444 D446 D454 D456 D475 D477 D479 D482 D484 D491 D494 D497 D505 D507 D513 D529 D533 D536 D540 D545 D548 D551">
    <cfRule type="cellIs" dxfId="133" priority="17" operator="greaterThan">
      <formula>0</formula>
    </cfRule>
  </conditionalFormatting>
  <conditionalFormatting sqref="D42">
    <cfRule type="cellIs" dxfId="132" priority="13" operator="greaterThan">
      <formula>0</formula>
    </cfRule>
  </conditionalFormatting>
  <conditionalFormatting sqref="D44:D48">
    <cfRule type="cellIs" dxfId="131" priority="1" operator="greaterThan">
      <formula>0</formula>
    </cfRule>
  </conditionalFormatting>
  <conditionalFormatting sqref="E12 E14 E16 E24 E26 E28 E30 E32 E34 E36 E38 E40 E57 E59 E61 E63 E65 E67 E69 E74 E76 E78 E80 E82 E84 E86 E88 E90 E114 E116 E118 E120 E122 E124 E126 E128 E130 E132 E134 E136 E138 E140 E142 E144 E146 E148 E150 E161 E163 E165 E167 E169 E171 E173 E175 E177 E179 E181 E183 E185 E187 E189 E191 E193 E195 E197 E199 E201 E203 E213 E215 E220 E222 E224 E226 E228 E230 E232 E234 E236 E238 E240 E242 E244 E246 E248 E250 E252 E254 E265 E267 E269 E271 E273 E275 E277 E279 E281 E283 E285 E287 E289 E291 E293 E295 E297 E299 E301 E303 E305 E307 E330 E332 E341 E349 E351 E355 E371 E373 E375 E382 E384 E386 E391 E393 E395 E397 E399 E408 E410 E423 E425 E430 E432 E437 E439 E444 E446 E454 E456 E475 E477 E479 E482 E484 E491 E494 E497 E505 E507 E513 E529 E533 E536 E540 E545 E548 E551">
    <cfRule type="cellIs" dxfId="130" priority="18" operator="greaterThan">
      <formula>0</formula>
    </cfRule>
  </conditionalFormatting>
  <conditionalFormatting sqref="E42">
    <cfRule type="cellIs" dxfId="129" priority="14" operator="greaterThan">
      <formula>0</formula>
    </cfRule>
  </conditionalFormatting>
  <conditionalFormatting sqref="E44:E48">
    <cfRule type="cellIs" dxfId="128" priority="2" operator="greaterThan">
      <formula>0</formula>
    </cfRule>
  </conditionalFormatting>
  <conditionalFormatting sqref="F12 F14 F16 F24 F26 F28 F30 F32 F34 F36 F38 F40 F57 F59 F61 F63 F65 F67 F69 F74 F76 F78 F80 F82 F84 F86 F88 F90 F114 F116 F118 F120 F122 F124 F126 F128 F130 F132 F134 F136 F138 F140 F142 F144 F146 F148 F150 F161 F163 F165 F167 F169 F171 F173 F175 F177 F179 F181 F183 F185 F187 F189 F191 F193 F195 F197 F199 F201 F203 F213 F215 F220 F222 F224 F226 F228 F230 F232 F234 F236 F238 F240 F242 F244 F246 F248 F250 F252 F254 F265 F267 F269 F271 F273 F275 F277 F279 F281 F283 F285 F287 F289 F291 F293 F295 F297 F299 F301 F303 F305 F307 F330 F332 F341 F349 F351 F355 F371 F373 F375 F382 F384 F386 F391 F393 F395 F397 F399 F408 F410 F423 F425 F430 F432 F437 F439 F444 F446 F454 F456 F475 F477 F479 F482 F484 F491 F494 F497 F505 F507 F513 F529 F533 F536 F540 F545 F548 F551">
    <cfRule type="cellIs" dxfId="127" priority="19" stopIfTrue="1" operator="equal">
      <formula>"ro"</formula>
    </cfRule>
    <cfRule type="cellIs" dxfId="126" priority="20" stopIfTrue="1" operator="equal">
      <formula>" "</formula>
    </cfRule>
  </conditionalFormatting>
  <conditionalFormatting sqref="F42">
    <cfRule type="cellIs" dxfId="125" priority="15" stopIfTrue="1" operator="equal">
      <formula>"ro"</formula>
    </cfRule>
    <cfRule type="cellIs" dxfId="124" priority="16" stopIfTrue="1" operator="equal">
      <formula>" "</formula>
    </cfRule>
  </conditionalFormatting>
  <conditionalFormatting sqref="F44:F48">
    <cfRule type="cellIs" dxfId="123" priority="3" stopIfTrue="1" operator="equal">
      <formula>"ro"</formula>
    </cfRule>
    <cfRule type="cellIs" dxfId="122" priority="4" stopIfTrue="1" operator="equal">
      <formula>" "</formula>
    </cfRule>
  </conditionalFormatting>
  <printOptions horizontalCentered="1"/>
  <pageMargins left="0.78740157480314965" right="0.59055118110236227" top="0.98425196850393704" bottom="0.39370078740157483" header="0.39370078740157483" footer="0.19685039370078741"/>
  <pageSetup paperSize="9" scale="90" orientation="portrait" blackAndWhite="1" useFirstPageNumber="1" r:id="rId1"/>
  <headerFooter alignWithMargins="0">
    <oddHeader>&amp;L&amp;"-,Italic"&amp;8RTD01-2016/2017-TIDC32&amp;"-,Regular"
Part C2.2: Pricing Schedule&amp;R
&amp;"-,Regular"&amp;8Section 502: Page &amp;P of &amp;N</oddHeader>
  </headerFooter>
  <rowBreaks count="9" manualBreakCount="9">
    <brk id="53" max="16383" man="1"/>
    <brk id="157" max="16383" man="1"/>
    <brk id="209" max="16383" man="1"/>
    <brk id="261" max="5" man="1"/>
    <brk id="312" max="5" man="1"/>
    <brk id="364" max="5" man="1"/>
    <brk id="416" max="5" man="1"/>
    <brk id="468" max="5" man="1"/>
    <brk id="520" max="5" man="1"/>
  </rowBreaks>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indexed="44"/>
  </sheetPr>
  <dimension ref="A1:F470"/>
  <sheetViews>
    <sheetView showZeros="0" view="pageBreakPreview" topLeftCell="A130" zoomScale="120" zoomScaleNormal="100" zoomScaleSheetLayoutView="120" workbookViewId="0">
      <selection activeCell="E14" sqref="E14"/>
    </sheetView>
  </sheetViews>
  <sheetFormatPr defaultColWidth="9.1796875" defaultRowHeight="12" customHeight="1" x14ac:dyDescent="0.3"/>
  <cols>
    <col min="1" max="1" width="12.54296875" style="2" customWidth="1"/>
    <col min="2" max="2" width="28.54296875" style="2" customWidth="1"/>
    <col min="3" max="3" width="10.54296875" style="2" customWidth="1"/>
    <col min="4" max="4" width="12.54296875" style="147" customWidth="1"/>
    <col min="5" max="5" width="13.54296875" style="35" customWidth="1"/>
    <col min="6" max="6" width="15.54296875" style="35" customWidth="1"/>
    <col min="7" max="16384" width="9.1796875" style="2"/>
  </cols>
  <sheetData>
    <row r="1" spans="1:6" ht="28.4" customHeight="1" thickBot="1" x14ac:dyDescent="0.35">
      <c r="A1" s="60" t="s">
        <v>1321</v>
      </c>
      <c r="B1" s="61" t="s">
        <v>1322</v>
      </c>
      <c r="C1" s="61" t="s">
        <v>1323</v>
      </c>
      <c r="D1" s="62" t="s">
        <v>1324</v>
      </c>
      <c r="E1" s="63" t="s">
        <v>1325</v>
      </c>
      <c r="F1" s="64" t="s">
        <v>1326</v>
      </c>
    </row>
    <row r="2" spans="1:6" ht="14.15" customHeight="1" x14ac:dyDescent="0.3">
      <c r="A2" s="8"/>
      <c r="B2" s="9"/>
      <c r="C2" s="10"/>
      <c r="D2" s="132"/>
      <c r="E2" s="133"/>
      <c r="F2" s="134"/>
    </row>
    <row r="3" spans="1:6" ht="14.15" customHeight="1" x14ac:dyDescent="0.3">
      <c r="A3" s="13" t="s">
        <v>1354</v>
      </c>
      <c r="B3" s="14" t="s">
        <v>213</v>
      </c>
      <c r="C3" s="3"/>
      <c r="D3" s="135"/>
      <c r="E3" s="136"/>
      <c r="F3" s="137"/>
    </row>
    <row r="4" spans="1:6" ht="14.15" customHeight="1" x14ac:dyDescent="0.3">
      <c r="A4" s="5"/>
      <c r="B4" s="14" t="s">
        <v>212</v>
      </c>
      <c r="C4" s="3"/>
      <c r="D4" s="135"/>
      <c r="E4" s="136"/>
      <c r="F4" s="137"/>
    </row>
    <row r="5" spans="1:6" ht="14.15" customHeight="1" x14ac:dyDescent="0.3">
      <c r="A5" s="5"/>
      <c r="C5" s="3"/>
      <c r="D5" s="135"/>
      <c r="E5" s="136"/>
      <c r="F5" s="137"/>
    </row>
    <row r="6" spans="1:6" ht="14.15" customHeight="1" x14ac:dyDescent="0.3">
      <c r="A6" s="13" t="s">
        <v>542</v>
      </c>
      <c r="B6" s="14" t="s">
        <v>1304</v>
      </c>
      <c r="C6" s="3"/>
      <c r="D6" s="135"/>
      <c r="E6" s="136"/>
      <c r="F6" s="137"/>
    </row>
    <row r="7" spans="1:6" ht="14.15" customHeight="1" x14ac:dyDescent="0.3">
      <c r="A7" s="5"/>
      <c r="B7" s="7"/>
      <c r="C7" s="3"/>
      <c r="D7" s="135"/>
      <c r="E7" s="136"/>
      <c r="F7" s="137"/>
    </row>
    <row r="8" spans="1:6" ht="14.15" customHeight="1" x14ac:dyDescent="0.3">
      <c r="A8" s="13" t="s">
        <v>543</v>
      </c>
      <c r="B8" s="14" t="s">
        <v>544</v>
      </c>
      <c r="C8" s="3"/>
      <c r="D8" s="135"/>
      <c r="E8" s="136"/>
      <c r="F8" s="137"/>
    </row>
    <row r="9" spans="1:6" ht="14.15" customHeight="1" x14ac:dyDescent="0.3">
      <c r="A9" s="5"/>
      <c r="B9" s="14" t="s">
        <v>545</v>
      </c>
      <c r="C9" s="3"/>
      <c r="D9" s="135"/>
      <c r="E9" s="136"/>
      <c r="F9" s="137"/>
    </row>
    <row r="10" spans="1:6" ht="14.15" customHeight="1" x14ac:dyDescent="0.3">
      <c r="A10" s="5"/>
      <c r="B10" s="6"/>
      <c r="C10" s="3"/>
      <c r="D10" s="135"/>
      <c r="E10" s="136"/>
      <c r="F10" s="137"/>
    </row>
    <row r="11" spans="1:6" ht="14.15" customHeight="1" x14ac:dyDescent="0.3">
      <c r="A11" s="5"/>
      <c r="B11" s="6"/>
      <c r="C11" s="3"/>
      <c r="D11" s="135"/>
      <c r="E11" s="136"/>
      <c r="F11" s="137"/>
    </row>
    <row r="12" spans="1:6" ht="14.15" customHeight="1" x14ac:dyDescent="0.3">
      <c r="A12" s="5" t="s">
        <v>548</v>
      </c>
      <c r="B12" s="6" t="s">
        <v>2232</v>
      </c>
      <c r="C12" s="3" t="s">
        <v>1378</v>
      </c>
      <c r="D12" s="138">
        <v>2813</v>
      </c>
      <c r="E12" s="139"/>
      <c r="F12" s="140" t="str">
        <f>IF(TRIM(D12)="rate only","ro",IF(OR(ISBLANK(D12),ISBLANK(E12))," ",D12*E12))</f>
        <v xml:space="preserve"> </v>
      </c>
    </row>
    <row r="13" spans="1:6" ht="14.15" customHeight="1" x14ac:dyDescent="0.3">
      <c r="A13" s="5"/>
      <c r="B13" s="6"/>
      <c r="C13" s="3"/>
      <c r="D13" s="135"/>
      <c r="E13" s="136"/>
      <c r="F13" s="137"/>
    </row>
    <row r="14" spans="1:6" ht="14.15" customHeight="1" x14ac:dyDescent="0.3">
      <c r="A14" s="5" t="s">
        <v>549</v>
      </c>
      <c r="B14" s="6" t="s">
        <v>2233</v>
      </c>
      <c r="C14" s="3" t="s">
        <v>1378</v>
      </c>
      <c r="D14" s="138">
        <v>2813</v>
      </c>
      <c r="E14" s="139"/>
      <c r="F14" s="140" t="str">
        <f>IF(TRIM(D14)="rate only","ro",IF(ISBLANK(E14)," ",D14*E14))</f>
        <v xml:space="preserve"> </v>
      </c>
    </row>
    <row r="15" spans="1:6" ht="14.15" customHeight="1" x14ac:dyDescent="0.3">
      <c r="A15" s="5"/>
      <c r="B15" s="6"/>
      <c r="C15" s="3"/>
      <c r="D15" s="135"/>
      <c r="E15" s="136"/>
      <c r="F15" s="137"/>
    </row>
    <row r="16" spans="1:6" ht="14.15" customHeight="1" x14ac:dyDescent="0.3">
      <c r="A16" s="5"/>
      <c r="B16" s="212"/>
      <c r="C16" s="3"/>
      <c r="D16" s="135"/>
      <c r="E16" s="136"/>
      <c r="F16" s="137"/>
    </row>
    <row r="17" spans="1:6" ht="14.15" customHeight="1" x14ac:dyDescent="0.3">
      <c r="A17" s="5"/>
      <c r="B17" s="212"/>
      <c r="C17" s="3"/>
      <c r="D17" s="135"/>
      <c r="E17" s="211"/>
      <c r="F17" s="137"/>
    </row>
    <row r="18" spans="1:6" ht="14.15" customHeight="1" x14ac:dyDescent="0.3">
      <c r="A18" s="5"/>
      <c r="B18" s="6"/>
      <c r="C18" s="3"/>
      <c r="D18" s="135"/>
      <c r="E18" s="136"/>
      <c r="F18" s="137"/>
    </row>
    <row r="19" spans="1:6" ht="14.15" customHeight="1" x14ac:dyDescent="0.3">
      <c r="A19" s="5"/>
      <c r="B19" s="6"/>
      <c r="C19" s="3"/>
      <c r="D19" s="135"/>
      <c r="E19" s="211"/>
      <c r="F19" s="137"/>
    </row>
    <row r="20" spans="1:6" ht="14.15" customHeight="1" x14ac:dyDescent="0.3">
      <c r="A20" s="5"/>
      <c r="B20" s="6"/>
      <c r="C20" s="3"/>
      <c r="D20" s="135"/>
      <c r="E20" s="136"/>
      <c r="F20" s="137"/>
    </row>
    <row r="21" spans="1:6" ht="14.15" customHeight="1" x14ac:dyDescent="0.3">
      <c r="A21" s="5"/>
      <c r="B21" s="6"/>
      <c r="C21" s="3"/>
      <c r="D21" s="135"/>
      <c r="E21" s="136"/>
      <c r="F21" s="137"/>
    </row>
    <row r="22" spans="1:6" ht="14.15" customHeight="1" x14ac:dyDescent="0.3">
      <c r="A22" s="5"/>
      <c r="B22" s="6"/>
      <c r="C22" s="3"/>
      <c r="D22" s="135"/>
      <c r="E22" s="136"/>
      <c r="F22" s="137"/>
    </row>
    <row r="23" spans="1:6" ht="14.15" customHeight="1" x14ac:dyDescent="0.3">
      <c r="A23" s="5"/>
      <c r="B23" s="6"/>
      <c r="C23" s="3"/>
      <c r="D23" s="135"/>
      <c r="E23" s="136"/>
      <c r="F23" s="137"/>
    </row>
    <row r="24" spans="1:6" ht="14.15" customHeight="1" x14ac:dyDescent="0.3">
      <c r="A24" s="5"/>
      <c r="B24" s="6"/>
      <c r="C24" s="3"/>
      <c r="D24" s="135"/>
      <c r="E24" s="211"/>
      <c r="F24" s="137"/>
    </row>
    <row r="25" spans="1:6" ht="14.15" customHeight="1" x14ac:dyDescent="0.3">
      <c r="A25" s="5"/>
      <c r="B25" s="6"/>
      <c r="C25" s="3"/>
      <c r="D25" s="135"/>
      <c r="E25" s="136"/>
      <c r="F25" s="137"/>
    </row>
    <row r="26" spans="1:6" ht="14.15" customHeight="1" x14ac:dyDescent="0.3">
      <c r="A26" s="5"/>
      <c r="B26" s="6"/>
      <c r="C26" s="3"/>
      <c r="D26" s="135"/>
      <c r="E26" s="136"/>
      <c r="F26" s="137"/>
    </row>
    <row r="27" spans="1:6" ht="14.15" customHeight="1" x14ac:dyDescent="0.3">
      <c r="A27" s="13" t="s">
        <v>551</v>
      </c>
      <c r="B27" s="14" t="s">
        <v>547</v>
      </c>
      <c r="C27" s="3"/>
      <c r="D27" s="135"/>
      <c r="E27" s="136"/>
      <c r="F27" s="137"/>
    </row>
    <row r="28" spans="1:6" ht="14.15" customHeight="1" x14ac:dyDescent="0.3">
      <c r="A28" s="5"/>
      <c r="B28" s="14" t="s">
        <v>1436</v>
      </c>
      <c r="C28" s="3"/>
      <c r="D28" s="135"/>
      <c r="E28" s="136"/>
      <c r="F28" s="137"/>
    </row>
    <row r="29" spans="1:6" ht="14.15" customHeight="1" x14ac:dyDescent="0.3">
      <c r="A29" s="5"/>
      <c r="B29" s="6" t="s">
        <v>546</v>
      </c>
      <c r="C29" s="3"/>
      <c r="D29" s="135"/>
      <c r="E29" s="136"/>
      <c r="F29" s="137"/>
    </row>
    <row r="30" spans="1:6" ht="14.15" customHeight="1" x14ac:dyDescent="0.3">
      <c r="A30" s="5"/>
      <c r="B30" s="6"/>
      <c r="C30" s="3"/>
      <c r="D30" s="135"/>
      <c r="E30" s="136"/>
      <c r="F30" s="137"/>
    </row>
    <row r="31" spans="1:6" ht="14.15" customHeight="1" x14ac:dyDescent="0.3">
      <c r="A31" s="5" t="s">
        <v>567</v>
      </c>
      <c r="B31" s="6" t="s">
        <v>2125</v>
      </c>
      <c r="C31" s="3"/>
      <c r="D31" s="135"/>
      <c r="E31" s="136"/>
      <c r="F31" s="137"/>
    </row>
    <row r="32" spans="1:6" ht="14.15" customHeight="1" x14ac:dyDescent="0.3">
      <c r="A32" s="5"/>
      <c r="B32" s="6" t="s">
        <v>553</v>
      </c>
      <c r="C32" s="3" t="s">
        <v>1394</v>
      </c>
      <c r="D32" s="138">
        <f>D12*0.05</f>
        <v>140.65</v>
      </c>
      <c r="E32" s="139"/>
      <c r="F32" s="140" t="str">
        <f>IF(TRIM(D32)="rate only","ro",IF(ISBLANK(E32)," ",D32*E32))</f>
        <v xml:space="preserve"> </v>
      </c>
    </row>
    <row r="33" spans="1:6" ht="14.15" customHeight="1" x14ac:dyDescent="0.3">
      <c r="A33" s="5"/>
      <c r="B33" s="6"/>
      <c r="C33" s="3"/>
      <c r="D33" s="135"/>
      <c r="E33" s="136"/>
      <c r="F33" s="137"/>
    </row>
    <row r="34" spans="1:6" ht="14.15" customHeight="1" x14ac:dyDescent="0.3">
      <c r="A34" s="5" t="s">
        <v>568</v>
      </c>
      <c r="B34" s="6" t="s">
        <v>554</v>
      </c>
      <c r="C34" s="3"/>
      <c r="D34" s="135"/>
      <c r="E34" s="136"/>
      <c r="F34" s="137"/>
    </row>
    <row r="35" spans="1:6" ht="14.15" customHeight="1" x14ac:dyDescent="0.3">
      <c r="A35" s="5"/>
      <c r="B35" s="6" t="s">
        <v>552</v>
      </c>
      <c r="C35" s="3" t="s">
        <v>1394</v>
      </c>
      <c r="D35" s="138">
        <f>D32*0.1</f>
        <v>14.065000000000001</v>
      </c>
      <c r="E35" s="139"/>
      <c r="F35" s="140" t="str">
        <f>IF(TRIM(D35)="rate only","ro",IF(ISBLANK(E35)," ",D35*E35))</f>
        <v xml:space="preserve"> </v>
      </c>
    </row>
    <row r="36" spans="1:6" ht="14.15" customHeight="1" x14ac:dyDescent="0.3">
      <c r="A36" s="5"/>
      <c r="B36" s="6"/>
      <c r="C36" s="3"/>
      <c r="D36" s="135"/>
      <c r="E36" s="136"/>
      <c r="F36" s="137"/>
    </row>
    <row r="37" spans="1:6" ht="14.15" customHeight="1" x14ac:dyDescent="0.3">
      <c r="A37" s="5"/>
      <c r="B37" s="6"/>
      <c r="C37" s="3"/>
      <c r="D37" s="135"/>
      <c r="E37" s="136"/>
      <c r="F37" s="137"/>
    </row>
    <row r="38" spans="1:6" ht="14.15" customHeight="1" x14ac:dyDescent="0.3">
      <c r="A38" s="13" t="s">
        <v>555</v>
      </c>
      <c r="B38" s="14" t="s">
        <v>556</v>
      </c>
      <c r="C38" s="3"/>
      <c r="D38" s="135"/>
      <c r="E38" s="136"/>
      <c r="F38" s="137"/>
    </row>
    <row r="39" spans="1:6" ht="14.15" customHeight="1" x14ac:dyDescent="0.3">
      <c r="A39" s="5"/>
      <c r="B39" s="6" t="s">
        <v>557</v>
      </c>
      <c r="C39" s="3"/>
      <c r="D39" s="135"/>
      <c r="E39" s="136"/>
      <c r="F39" s="137"/>
    </row>
    <row r="40" spans="1:6" ht="14.15" customHeight="1" x14ac:dyDescent="0.3">
      <c r="A40" s="5"/>
      <c r="B40" s="6"/>
      <c r="C40" s="3"/>
      <c r="D40" s="135"/>
      <c r="E40" s="136"/>
      <c r="F40" s="137"/>
    </row>
    <row r="41" spans="1:6" ht="14.15" customHeight="1" x14ac:dyDescent="0.3">
      <c r="A41" s="5" t="s">
        <v>563</v>
      </c>
      <c r="B41" s="6" t="s">
        <v>559</v>
      </c>
      <c r="C41" s="3"/>
      <c r="D41" s="135"/>
      <c r="E41" s="136"/>
      <c r="F41" s="137"/>
    </row>
    <row r="42" spans="1:6" ht="14.15" customHeight="1" x14ac:dyDescent="0.3">
      <c r="A42" s="5"/>
      <c r="B42" s="6" t="s">
        <v>558</v>
      </c>
      <c r="C42" s="3" t="s">
        <v>1378</v>
      </c>
      <c r="D42" s="138">
        <v>10</v>
      </c>
      <c r="E42" s="139"/>
      <c r="F42" s="140" t="str">
        <f>IF(TRIM(D42)="rate only","ro",IF(ISBLANK(E42)," ",D42*E42))</f>
        <v xml:space="preserve"> </v>
      </c>
    </row>
    <row r="43" spans="1:6" ht="14.15" customHeight="1" x14ac:dyDescent="0.3">
      <c r="A43" s="5"/>
      <c r="B43" s="6"/>
      <c r="C43" s="3"/>
      <c r="D43" s="135"/>
      <c r="E43" s="136"/>
      <c r="F43" s="137"/>
    </row>
    <row r="44" spans="1:6" ht="14.15" customHeight="1" x14ac:dyDescent="0.3">
      <c r="A44" s="5" t="s">
        <v>564</v>
      </c>
      <c r="B44" s="6" t="s">
        <v>559</v>
      </c>
      <c r="C44" s="3"/>
      <c r="D44" s="135"/>
      <c r="E44" s="136"/>
      <c r="F44" s="137"/>
    </row>
    <row r="45" spans="1:6" ht="14.15" customHeight="1" x14ac:dyDescent="0.3">
      <c r="A45" s="5"/>
      <c r="B45" s="6" t="s">
        <v>560</v>
      </c>
      <c r="C45" s="3" t="s">
        <v>1378</v>
      </c>
      <c r="D45" s="138">
        <v>10</v>
      </c>
      <c r="E45" s="139"/>
      <c r="F45" s="140" t="str">
        <f>IF(TRIM(D45)="rate only","ro",IF(ISBLANK(E45)," ",D45*E45))</f>
        <v xml:space="preserve"> </v>
      </c>
    </row>
    <row r="46" spans="1:6" ht="14.15" customHeight="1" x14ac:dyDescent="0.3">
      <c r="A46" s="5"/>
      <c r="B46" s="6"/>
      <c r="C46" s="3"/>
      <c r="D46" s="135"/>
      <c r="E46" s="136"/>
      <c r="F46" s="137"/>
    </row>
    <row r="47" spans="1:6" ht="14.15" customHeight="1" x14ac:dyDescent="0.3">
      <c r="A47" s="5" t="s">
        <v>565</v>
      </c>
      <c r="B47" s="6" t="s">
        <v>559</v>
      </c>
      <c r="C47" s="3"/>
      <c r="D47" s="135"/>
      <c r="E47" s="136"/>
      <c r="F47" s="137"/>
    </row>
    <row r="48" spans="1:6" ht="14.15" customHeight="1" x14ac:dyDescent="0.3">
      <c r="A48" s="5"/>
      <c r="B48" s="6" t="s">
        <v>561</v>
      </c>
      <c r="C48" s="3" t="s">
        <v>1378</v>
      </c>
      <c r="D48" s="138">
        <v>10</v>
      </c>
      <c r="E48" s="139"/>
      <c r="F48" s="140" t="str">
        <f>IF(TRIM(D48)="rate only","ro",IF(ISBLANK(E48)," ",D48*E48))</f>
        <v xml:space="preserve"> </v>
      </c>
    </row>
    <row r="49" spans="1:6" ht="14.15" customHeight="1" thickBot="1" x14ac:dyDescent="0.35">
      <c r="A49" s="15"/>
      <c r="B49" s="16"/>
      <c r="C49" s="17"/>
      <c r="D49" s="141"/>
      <c r="E49" s="142"/>
      <c r="F49" s="143"/>
    </row>
    <row r="50" spans="1:6" ht="28.4" customHeight="1" thickBot="1" x14ac:dyDescent="0.35">
      <c r="A50" s="294" t="s">
        <v>1330</v>
      </c>
      <c r="B50" s="295"/>
      <c r="C50" s="295"/>
      <c r="D50" s="295"/>
      <c r="E50" s="296"/>
      <c r="F50" s="64">
        <f>SUM(F2:F49)</f>
        <v>0</v>
      </c>
    </row>
    <row r="51" spans="1:6" ht="14.15" customHeight="1" thickBot="1" x14ac:dyDescent="0.35">
      <c r="A51" s="20"/>
      <c r="B51" s="20"/>
      <c r="C51" s="20"/>
      <c r="D51" s="144"/>
      <c r="E51" s="145"/>
      <c r="F51" s="146"/>
    </row>
    <row r="52" spans="1:6" ht="28.4" customHeight="1" x14ac:dyDescent="0.3">
      <c r="A52" s="234" t="s">
        <v>1328</v>
      </c>
      <c r="B52" s="235"/>
      <c r="C52" s="235"/>
      <c r="D52" s="235"/>
      <c r="E52" s="236" t="s">
        <v>1329</v>
      </c>
      <c r="F52" s="237"/>
    </row>
    <row r="53" spans="1:6" ht="42" customHeight="1" thickBot="1" x14ac:dyDescent="0.35">
      <c r="A53" s="238"/>
      <c r="B53" s="239"/>
      <c r="C53" s="239"/>
      <c r="D53" s="239"/>
      <c r="E53" s="240"/>
      <c r="F53" s="241"/>
    </row>
    <row r="54" spans="1:6" ht="10.4" hidden="1" customHeight="1" thickBot="1" x14ac:dyDescent="0.35">
      <c r="A54" s="23"/>
      <c r="E54" s="148"/>
    </row>
    <row r="55" spans="1:6" ht="28.4" hidden="1" customHeight="1" thickBot="1" x14ac:dyDescent="0.35">
      <c r="A55" s="60" t="s">
        <v>1321</v>
      </c>
      <c r="B55" s="61" t="s">
        <v>1322</v>
      </c>
      <c r="C55" s="61" t="s">
        <v>1323</v>
      </c>
      <c r="D55" s="62" t="s">
        <v>1324</v>
      </c>
      <c r="E55" s="63" t="s">
        <v>1325</v>
      </c>
      <c r="F55" s="64" t="s">
        <v>1326</v>
      </c>
    </row>
    <row r="56" spans="1:6" ht="28.4" hidden="1" customHeight="1" x14ac:dyDescent="0.3">
      <c r="A56" s="291" t="s">
        <v>1331</v>
      </c>
      <c r="B56" s="292"/>
      <c r="C56" s="292"/>
      <c r="D56" s="292"/>
      <c r="E56" s="293"/>
      <c r="F56" s="163">
        <f>F50</f>
        <v>0</v>
      </c>
    </row>
    <row r="57" spans="1:6" ht="14.15" hidden="1" customHeight="1" x14ac:dyDescent="0.3">
      <c r="A57" s="5"/>
      <c r="B57" s="6"/>
      <c r="C57" s="3"/>
      <c r="D57" s="135"/>
      <c r="E57" s="136"/>
      <c r="F57" s="137"/>
    </row>
    <row r="58" spans="1:6" ht="14.15" hidden="1" customHeight="1" x14ac:dyDescent="0.3">
      <c r="A58" s="5" t="s">
        <v>566</v>
      </c>
      <c r="B58" s="6" t="s">
        <v>559</v>
      </c>
      <c r="C58" s="3"/>
      <c r="D58" s="135"/>
      <c r="E58" s="136"/>
      <c r="F58" s="137"/>
    </row>
    <row r="59" spans="1:6" ht="14.15" hidden="1" customHeight="1" x14ac:dyDescent="0.3">
      <c r="A59" s="5"/>
      <c r="B59" s="6" t="s">
        <v>562</v>
      </c>
      <c r="C59" s="3" t="s">
        <v>1378</v>
      </c>
      <c r="D59" s="138"/>
      <c r="E59" s="139"/>
      <c r="F59" s="140" t="str">
        <f>IF(TRIM(D59)="rate only","ro",IF(ISBLANK(E59)," ",D59*E59))</f>
        <v xml:space="preserve"> </v>
      </c>
    </row>
    <row r="60" spans="1:6" ht="14.15" hidden="1" customHeight="1" x14ac:dyDescent="0.3">
      <c r="A60" s="5"/>
      <c r="B60" s="6"/>
      <c r="C60" s="3"/>
      <c r="D60" s="135"/>
      <c r="E60" s="136"/>
      <c r="F60" s="137"/>
    </row>
    <row r="61" spans="1:6" ht="14.15" hidden="1" customHeight="1" x14ac:dyDescent="0.3">
      <c r="A61" s="5" t="s">
        <v>1701</v>
      </c>
      <c r="B61" s="6" t="s">
        <v>501</v>
      </c>
      <c r="C61" s="3"/>
      <c r="D61" s="135"/>
      <c r="E61" s="136"/>
      <c r="F61" s="137"/>
    </row>
    <row r="62" spans="1:6" ht="14.15" hidden="1" customHeight="1" x14ac:dyDescent="0.3">
      <c r="A62" s="5"/>
      <c r="B62" s="6" t="s">
        <v>502</v>
      </c>
      <c r="C62" s="3"/>
      <c r="D62" s="135"/>
      <c r="E62" s="136"/>
      <c r="F62" s="137"/>
    </row>
    <row r="63" spans="1:6" ht="14.15" hidden="1" customHeight="1" x14ac:dyDescent="0.3">
      <c r="A63" s="5"/>
      <c r="B63" s="6" t="s">
        <v>1215</v>
      </c>
      <c r="C63" s="3"/>
      <c r="D63" s="135"/>
      <c r="E63" s="136"/>
      <c r="F63" s="137"/>
    </row>
    <row r="64" spans="1:6" ht="14.15" hidden="1" customHeight="1" x14ac:dyDescent="0.3">
      <c r="A64" s="5"/>
      <c r="B64" s="6" t="s">
        <v>1702</v>
      </c>
      <c r="C64" s="3" t="s">
        <v>1334</v>
      </c>
      <c r="D64" s="138"/>
      <c r="E64" s="139"/>
      <c r="F64" s="140" t="str">
        <f>IF(TRIM(D64)="rate only","ro",IF(ISBLANK(E64)," ",D64*E64))</f>
        <v xml:space="preserve"> </v>
      </c>
    </row>
    <row r="65" spans="1:6" ht="14.15" hidden="1" customHeight="1" x14ac:dyDescent="0.3">
      <c r="A65" s="5"/>
      <c r="B65" s="6"/>
      <c r="C65" s="3"/>
      <c r="D65" s="135"/>
      <c r="E65" s="136"/>
      <c r="F65" s="137"/>
    </row>
    <row r="66" spans="1:6" ht="14.15" hidden="1" customHeight="1" x14ac:dyDescent="0.3">
      <c r="A66" s="5"/>
      <c r="B66" s="6"/>
      <c r="C66" s="3"/>
      <c r="D66" s="135"/>
      <c r="E66" s="136"/>
      <c r="F66" s="137"/>
    </row>
    <row r="67" spans="1:6" ht="14.15" hidden="1" customHeight="1" x14ac:dyDescent="0.3">
      <c r="A67" s="5"/>
      <c r="B67" s="6"/>
      <c r="C67" s="3"/>
      <c r="D67" s="135"/>
      <c r="E67" s="136"/>
      <c r="F67" s="137"/>
    </row>
    <row r="68" spans="1:6" ht="14.15" hidden="1" customHeight="1" x14ac:dyDescent="0.3">
      <c r="A68" s="5"/>
      <c r="B68" s="6"/>
      <c r="C68" s="3"/>
      <c r="D68" s="135"/>
      <c r="E68" s="136"/>
      <c r="F68" s="137"/>
    </row>
    <row r="69" spans="1:6" ht="14.15" hidden="1" customHeight="1" x14ac:dyDescent="0.3">
      <c r="A69" s="5"/>
      <c r="B69" s="6"/>
      <c r="C69" s="3"/>
      <c r="D69" s="135"/>
      <c r="E69" s="136"/>
      <c r="F69" s="137"/>
    </row>
    <row r="70" spans="1:6" ht="14.15" hidden="1" customHeight="1" x14ac:dyDescent="0.3">
      <c r="A70" s="5"/>
      <c r="B70" s="6"/>
      <c r="C70" s="3"/>
      <c r="D70" s="135"/>
      <c r="E70" s="136"/>
      <c r="F70" s="137"/>
    </row>
    <row r="71" spans="1:6" ht="14.15" hidden="1" customHeight="1" x14ac:dyDescent="0.3">
      <c r="A71" s="5"/>
      <c r="B71" s="6"/>
      <c r="C71" s="3"/>
      <c r="D71" s="135"/>
      <c r="E71" s="136"/>
      <c r="F71" s="137"/>
    </row>
    <row r="72" spans="1:6" ht="14.15" hidden="1" customHeight="1" x14ac:dyDescent="0.3">
      <c r="A72" s="5"/>
      <c r="B72" s="6"/>
      <c r="C72" s="3"/>
      <c r="D72" s="135"/>
      <c r="E72" s="136"/>
      <c r="F72" s="137"/>
    </row>
    <row r="73" spans="1:6" ht="14.15" hidden="1" customHeight="1" x14ac:dyDescent="0.3">
      <c r="A73" s="5"/>
      <c r="B73" s="6"/>
      <c r="C73" s="3"/>
      <c r="D73" s="135"/>
      <c r="E73" s="136"/>
      <c r="F73" s="137"/>
    </row>
    <row r="74" spans="1:6" ht="14.15" hidden="1" customHeight="1" x14ac:dyDescent="0.3">
      <c r="A74" s="5"/>
      <c r="B74" s="6"/>
      <c r="C74" s="3"/>
      <c r="D74" s="135"/>
      <c r="E74" s="136"/>
      <c r="F74" s="137"/>
    </row>
    <row r="75" spans="1:6" ht="14.15" hidden="1" customHeight="1" x14ac:dyDescent="0.3">
      <c r="A75" s="5"/>
      <c r="B75" s="6"/>
      <c r="C75" s="3"/>
      <c r="D75" s="135"/>
      <c r="E75" s="136"/>
      <c r="F75" s="137"/>
    </row>
    <row r="76" spans="1:6" ht="14.15" hidden="1" customHeight="1" x14ac:dyDescent="0.3">
      <c r="A76" s="5"/>
      <c r="B76" s="6"/>
      <c r="C76" s="3"/>
      <c r="D76" s="135"/>
      <c r="E76" s="136"/>
      <c r="F76" s="137"/>
    </row>
    <row r="77" spans="1:6" ht="14.15" hidden="1" customHeight="1" x14ac:dyDescent="0.3">
      <c r="A77" s="5"/>
      <c r="B77" s="6"/>
      <c r="C77" s="3"/>
      <c r="D77" s="135"/>
      <c r="E77" s="136"/>
      <c r="F77" s="137"/>
    </row>
    <row r="78" spans="1:6" ht="14.15" hidden="1" customHeight="1" x14ac:dyDescent="0.3">
      <c r="A78" s="5"/>
      <c r="B78" s="6"/>
      <c r="C78" s="3"/>
      <c r="D78" s="135"/>
      <c r="E78" s="136"/>
      <c r="F78" s="137"/>
    </row>
    <row r="79" spans="1:6" ht="14.15" hidden="1" customHeight="1" x14ac:dyDescent="0.3">
      <c r="A79" s="5"/>
      <c r="B79" s="6"/>
      <c r="C79" s="3"/>
      <c r="D79" s="135"/>
      <c r="E79" s="136"/>
      <c r="F79" s="137"/>
    </row>
    <row r="80" spans="1:6" ht="14.15" hidden="1" customHeight="1" x14ac:dyDescent="0.3">
      <c r="A80" s="5"/>
      <c r="B80" s="6"/>
      <c r="C80" s="3"/>
      <c r="D80" s="135"/>
      <c r="E80" s="136"/>
      <c r="F80" s="137"/>
    </row>
    <row r="81" spans="1:6" ht="14.15" hidden="1" customHeight="1" x14ac:dyDescent="0.3">
      <c r="A81" s="5"/>
      <c r="B81" s="6"/>
      <c r="C81" s="3"/>
      <c r="D81" s="135"/>
      <c r="E81" s="136"/>
      <c r="F81" s="137"/>
    </row>
    <row r="82" spans="1:6" ht="14.15" hidden="1" customHeight="1" x14ac:dyDescent="0.3">
      <c r="A82" s="5"/>
      <c r="B82" s="6"/>
      <c r="C82" s="3"/>
      <c r="D82" s="135"/>
      <c r="E82" s="136"/>
      <c r="F82" s="137"/>
    </row>
    <row r="83" spans="1:6" ht="14.15" hidden="1" customHeight="1" x14ac:dyDescent="0.3">
      <c r="A83" s="5"/>
      <c r="B83" s="6"/>
      <c r="C83" s="3"/>
      <c r="D83" s="135"/>
      <c r="E83" s="136"/>
      <c r="F83" s="137"/>
    </row>
    <row r="84" spans="1:6" ht="14.15" hidden="1" customHeight="1" x14ac:dyDescent="0.3">
      <c r="A84" s="5"/>
      <c r="B84" s="6"/>
      <c r="C84" s="3"/>
      <c r="D84" s="135"/>
      <c r="E84" s="136"/>
      <c r="F84" s="137"/>
    </row>
    <row r="85" spans="1:6" ht="14.15" hidden="1" customHeight="1" x14ac:dyDescent="0.3">
      <c r="A85" s="5"/>
      <c r="B85" s="6"/>
      <c r="C85" s="3"/>
      <c r="D85" s="135"/>
      <c r="E85" s="136"/>
      <c r="F85" s="137"/>
    </row>
    <row r="86" spans="1:6" ht="14.15" hidden="1" customHeight="1" x14ac:dyDescent="0.3">
      <c r="A86" s="5"/>
      <c r="B86" s="6"/>
      <c r="C86" s="3"/>
      <c r="D86" s="135"/>
      <c r="E86" s="136"/>
      <c r="F86" s="137"/>
    </row>
    <row r="87" spans="1:6" ht="14.15" hidden="1" customHeight="1" x14ac:dyDescent="0.3">
      <c r="A87" s="5"/>
      <c r="B87" s="6"/>
      <c r="C87" s="3"/>
      <c r="D87" s="135"/>
      <c r="E87" s="136"/>
      <c r="F87" s="137"/>
    </row>
    <row r="88" spans="1:6" ht="14.15" hidden="1" customHeight="1" x14ac:dyDescent="0.3">
      <c r="A88" s="5"/>
      <c r="B88" s="6"/>
      <c r="C88" s="3"/>
      <c r="D88" s="135"/>
      <c r="E88" s="136"/>
      <c r="F88" s="137"/>
    </row>
    <row r="89" spans="1:6" ht="14.15" hidden="1" customHeight="1" x14ac:dyDescent="0.3">
      <c r="A89" s="5"/>
      <c r="B89" s="6"/>
      <c r="C89" s="3"/>
      <c r="D89" s="135"/>
      <c r="E89" s="136"/>
      <c r="F89" s="137"/>
    </row>
    <row r="90" spans="1:6" ht="14.15" hidden="1" customHeight="1" x14ac:dyDescent="0.3">
      <c r="A90" s="5"/>
      <c r="B90" s="6"/>
      <c r="C90" s="3"/>
      <c r="D90" s="135"/>
      <c r="E90" s="136"/>
      <c r="F90" s="137"/>
    </row>
    <row r="91" spans="1:6" ht="14.15" hidden="1" customHeight="1" x14ac:dyDescent="0.3">
      <c r="A91" s="5"/>
      <c r="B91" s="6"/>
      <c r="C91" s="3"/>
      <c r="D91" s="135"/>
      <c r="E91" s="136"/>
      <c r="F91" s="137"/>
    </row>
    <row r="92" spans="1:6" ht="14.15" hidden="1" customHeight="1" x14ac:dyDescent="0.3">
      <c r="A92" s="5"/>
      <c r="B92" s="6"/>
      <c r="C92" s="3"/>
      <c r="D92" s="135"/>
      <c r="E92" s="136"/>
      <c r="F92" s="137"/>
    </row>
    <row r="93" spans="1:6" ht="14.15" hidden="1" customHeight="1" x14ac:dyDescent="0.3">
      <c r="A93" s="5"/>
      <c r="B93" s="6"/>
      <c r="C93" s="3"/>
      <c r="D93" s="135"/>
      <c r="E93" s="136"/>
      <c r="F93" s="137"/>
    </row>
    <row r="94" spans="1:6" ht="14.15" hidden="1" customHeight="1" x14ac:dyDescent="0.3">
      <c r="A94" s="5"/>
      <c r="B94" s="6"/>
      <c r="C94" s="3"/>
      <c r="D94" s="135"/>
      <c r="E94" s="136"/>
      <c r="F94" s="137"/>
    </row>
    <row r="95" spans="1:6" ht="14.15" hidden="1" customHeight="1" x14ac:dyDescent="0.3">
      <c r="A95" s="5"/>
      <c r="B95" s="6"/>
      <c r="C95" s="3"/>
      <c r="D95" s="135"/>
      <c r="E95" s="136"/>
      <c r="F95" s="137"/>
    </row>
    <row r="96" spans="1:6" ht="14.15" hidden="1" customHeight="1" x14ac:dyDescent="0.3">
      <c r="A96" s="5"/>
      <c r="B96" s="6"/>
      <c r="C96" s="3"/>
      <c r="D96" s="135"/>
      <c r="E96" s="136"/>
      <c r="F96" s="137"/>
    </row>
    <row r="97" spans="1:6" ht="14.15" hidden="1" customHeight="1" x14ac:dyDescent="0.3">
      <c r="A97" s="5"/>
      <c r="B97" s="6"/>
      <c r="C97" s="3"/>
      <c r="D97" s="135"/>
      <c r="E97" s="136"/>
      <c r="F97" s="137"/>
    </row>
    <row r="98" spans="1:6" ht="14.15" hidden="1" customHeight="1" x14ac:dyDescent="0.3">
      <c r="A98" s="5"/>
      <c r="B98" s="6"/>
      <c r="C98" s="3"/>
      <c r="D98" s="135"/>
      <c r="E98" s="136"/>
      <c r="F98" s="137"/>
    </row>
    <row r="99" spans="1:6" ht="14.15" hidden="1" customHeight="1" x14ac:dyDescent="0.3">
      <c r="A99" s="5"/>
      <c r="B99" s="6"/>
      <c r="C99" s="3"/>
      <c r="D99" s="135"/>
      <c r="E99" s="136"/>
      <c r="F99" s="137"/>
    </row>
    <row r="100" spans="1:6" ht="14.15" hidden="1" customHeight="1" x14ac:dyDescent="0.3">
      <c r="A100" s="5"/>
      <c r="B100" s="6"/>
      <c r="C100" s="3"/>
      <c r="D100" s="135"/>
      <c r="E100" s="136"/>
      <c r="F100" s="137"/>
    </row>
    <row r="101" spans="1:6" ht="14.15" hidden="1" customHeight="1" thickBot="1" x14ac:dyDescent="0.35">
      <c r="A101" s="15"/>
      <c r="B101" s="16"/>
      <c r="C101" s="17"/>
      <c r="D101" s="141"/>
      <c r="E101" s="142"/>
      <c r="F101" s="143"/>
    </row>
    <row r="102" spans="1:6" ht="28.4" hidden="1" customHeight="1" thickBot="1" x14ac:dyDescent="0.35">
      <c r="A102" s="294" t="s">
        <v>1327</v>
      </c>
      <c r="B102" s="295"/>
      <c r="C102" s="295"/>
      <c r="D102" s="295"/>
      <c r="E102" s="296"/>
      <c r="F102" s="64">
        <f>SUM(F56:F101)</f>
        <v>0</v>
      </c>
    </row>
    <row r="103" spans="1:6" ht="14.15" hidden="1" customHeight="1" thickBot="1" x14ac:dyDescent="0.35">
      <c r="A103" s="23"/>
      <c r="C103" s="35"/>
      <c r="E103" s="148"/>
      <c r="F103" s="148"/>
    </row>
    <row r="104" spans="1:6" ht="28.4" hidden="1" customHeight="1" x14ac:dyDescent="0.3">
      <c r="A104" s="234" t="s">
        <v>1328</v>
      </c>
      <c r="B104" s="235"/>
      <c r="C104" s="235"/>
      <c r="D104" s="235"/>
      <c r="E104" s="236" t="s">
        <v>1329</v>
      </c>
      <c r="F104" s="237"/>
    </row>
    <row r="105" spans="1:6" ht="42" hidden="1" customHeight="1" thickBot="1" x14ac:dyDescent="0.35">
      <c r="A105" s="238"/>
      <c r="B105" s="239"/>
      <c r="C105" s="239"/>
      <c r="D105" s="239"/>
      <c r="E105" s="240"/>
      <c r="F105" s="241"/>
    </row>
    <row r="106" spans="1:6" ht="10.4" hidden="1" customHeight="1" x14ac:dyDescent="0.3"/>
    <row r="107" spans="1:6" ht="28.4" hidden="1" customHeight="1" x14ac:dyDescent="0.3"/>
    <row r="108" spans="1:6" ht="28.4" hidden="1" customHeight="1" x14ac:dyDescent="0.3"/>
    <row r="109" spans="1:6" ht="14.15" hidden="1" customHeight="1" x14ac:dyDescent="0.3"/>
    <row r="110" spans="1:6" ht="14.15" hidden="1" customHeight="1" x14ac:dyDescent="0.3"/>
    <row r="111" spans="1:6" ht="14.15" hidden="1" customHeight="1" x14ac:dyDescent="0.3"/>
    <row r="112" spans="1:6" ht="14.15" hidden="1" customHeight="1" x14ac:dyDescent="0.3"/>
    <row r="113" ht="14.15" hidden="1" customHeight="1" x14ac:dyDescent="0.3"/>
    <row r="114" ht="14.15" hidden="1" customHeight="1" x14ac:dyDescent="0.3"/>
    <row r="115" ht="14.15" hidden="1" customHeight="1" x14ac:dyDescent="0.3"/>
    <row r="116" ht="14.15" hidden="1" customHeight="1" x14ac:dyDescent="0.3"/>
    <row r="117" ht="14.15" hidden="1" customHeight="1" x14ac:dyDescent="0.3"/>
    <row r="118" ht="14.15" hidden="1" customHeight="1" x14ac:dyDescent="0.3"/>
    <row r="119" ht="14.15" hidden="1" customHeight="1" x14ac:dyDescent="0.3"/>
    <row r="120" ht="14.15" hidden="1" customHeight="1" x14ac:dyDescent="0.3"/>
    <row r="121" ht="14.15" hidden="1" customHeight="1" x14ac:dyDescent="0.3"/>
    <row r="122" ht="14.15" hidden="1" customHeight="1" x14ac:dyDescent="0.3"/>
    <row r="123" ht="14.15" hidden="1" customHeight="1" x14ac:dyDescent="0.3"/>
    <row r="124" ht="14.15" hidden="1" customHeight="1" x14ac:dyDescent="0.3"/>
    <row r="125" ht="14.15" hidden="1" customHeight="1" x14ac:dyDescent="0.3"/>
    <row r="126" ht="14.15" hidden="1" customHeight="1" x14ac:dyDescent="0.3"/>
    <row r="127" ht="14.15" hidden="1" customHeight="1" x14ac:dyDescent="0.3"/>
    <row r="128" ht="14.15" hidden="1" customHeight="1" x14ac:dyDescent="0.3"/>
    <row r="129" ht="14.15" hidden="1" customHeight="1" x14ac:dyDescent="0.3"/>
    <row r="130" ht="14.15" customHeight="1" x14ac:dyDescent="0.3"/>
    <row r="131" ht="14.15" customHeight="1" x14ac:dyDescent="0.3"/>
    <row r="132" ht="14.15" customHeight="1" x14ac:dyDescent="0.3"/>
    <row r="133" ht="14.15" customHeight="1" x14ac:dyDescent="0.3"/>
    <row r="134" ht="14.15" customHeight="1" x14ac:dyDescent="0.3"/>
    <row r="135" ht="14.15" customHeight="1" x14ac:dyDescent="0.3"/>
    <row r="136" ht="14.15" customHeight="1" x14ac:dyDescent="0.3"/>
    <row r="137" ht="14.15" customHeight="1" x14ac:dyDescent="0.3"/>
    <row r="138" ht="14.15" customHeight="1" x14ac:dyDescent="0.3"/>
    <row r="139" ht="14.15" customHeight="1" x14ac:dyDescent="0.3"/>
    <row r="140" ht="14.15" customHeight="1" x14ac:dyDescent="0.3"/>
    <row r="141" ht="14.15" customHeight="1" x14ac:dyDescent="0.3"/>
    <row r="142" ht="14.15" customHeight="1" x14ac:dyDescent="0.3"/>
    <row r="143" ht="14.15" customHeight="1" x14ac:dyDescent="0.3"/>
    <row r="144" ht="14.15" customHeight="1" x14ac:dyDescent="0.3"/>
    <row r="145" ht="14.15" customHeight="1" x14ac:dyDescent="0.3"/>
    <row r="146" ht="14.15" customHeight="1" x14ac:dyDescent="0.3"/>
    <row r="147" ht="14.15" customHeight="1" x14ac:dyDescent="0.3"/>
    <row r="148" ht="14.15" customHeight="1" x14ac:dyDescent="0.3"/>
    <row r="149" ht="14.15" customHeight="1" x14ac:dyDescent="0.3"/>
    <row r="150" ht="14.15" customHeight="1" x14ac:dyDescent="0.3"/>
    <row r="151" ht="14.15" customHeight="1" x14ac:dyDescent="0.3"/>
    <row r="152" ht="14.15" customHeight="1" x14ac:dyDescent="0.3"/>
    <row r="153" ht="14.15" customHeight="1" x14ac:dyDescent="0.3"/>
    <row r="154" ht="28.4" customHeight="1" x14ac:dyDescent="0.3"/>
    <row r="155" ht="14.15" customHeight="1" x14ac:dyDescent="0.3"/>
    <row r="156" ht="28.4" customHeight="1" x14ac:dyDescent="0.3"/>
    <row r="157" ht="42" customHeight="1" x14ac:dyDescent="0.3"/>
    <row r="158" ht="10.4" customHeight="1" x14ac:dyDescent="0.3"/>
    <row r="159" ht="28.4" customHeight="1" x14ac:dyDescent="0.3"/>
    <row r="160" ht="28.4" customHeight="1" x14ac:dyDescent="0.3"/>
    <row r="161" ht="14.15" customHeight="1" x14ac:dyDescent="0.3"/>
    <row r="162" ht="14.15" customHeight="1" x14ac:dyDescent="0.3"/>
    <row r="163" ht="14.15" customHeight="1" x14ac:dyDescent="0.3"/>
    <row r="164" ht="14.15" customHeight="1" x14ac:dyDescent="0.3"/>
    <row r="165" ht="14.15" customHeight="1" x14ac:dyDescent="0.3"/>
    <row r="166" ht="14.15" customHeight="1" x14ac:dyDescent="0.3"/>
    <row r="167" ht="14.15" customHeight="1" x14ac:dyDescent="0.3"/>
    <row r="168" ht="14.15" customHeight="1" x14ac:dyDescent="0.3"/>
    <row r="169" ht="14.15" customHeight="1" x14ac:dyDescent="0.3"/>
    <row r="170" ht="14.15" customHeight="1" x14ac:dyDescent="0.3"/>
    <row r="171" ht="14.15" customHeight="1" x14ac:dyDescent="0.3"/>
    <row r="172" ht="14.15" customHeight="1" x14ac:dyDescent="0.3"/>
    <row r="173" ht="14.15" customHeight="1" x14ac:dyDescent="0.3"/>
    <row r="174" ht="14.15" customHeight="1" x14ac:dyDescent="0.3"/>
    <row r="175" ht="14.15" customHeight="1" x14ac:dyDescent="0.3"/>
    <row r="176" ht="14.15" customHeight="1" x14ac:dyDescent="0.3"/>
    <row r="177" ht="14.15" customHeight="1" x14ac:dyDescent="0.3"/>
    <row r="178" ht="14.15" customHeight="1" x14ac:dyDescent="0.3"/>
    <row r="179" ht="14.15" customHeight="1" x14ac:dyDescent="0.3"/>
    <row r="180" ht="14.15" customHeight="1" x14ac:dyDescent="0.3"/>
    <row r="181" ht="14.15" customHeight="1" x14ac:dyDescent="0.3"/>
    <row r="182" ht="14.15" customHeight="1" x14ac:dyDescent="0.3"/>
    <row r="183" ht="14.15" customHeight="1" x14ac:dyDescent="0.3"/>
    <row r="184" ht="14.15" customHeight="1" x14ac:dyDescent="0.3"/>
    <row r="185" ht="14.15" customHeight="1" x14ac:dyDescent="0.3"/>
    <row r="186" ht="14.15" customHeight="1" x14ac:dyDescent="0.3"/>
    <row r="187" ht="14.15" customHeight="1" x14ac:dyDescent="0.3"/>
    <row r="188" ht="14.15" customHeight="1" x14ac:dyDescent="0.3"/>
    <row r="189" ht="14.15" customHeight="1" x14ac:dyDescent="0.3"/>
    <row r="190" ht="14.15" customHeight="1" x14ac:dyDescent="0.3"/>
    <row r="191" ht="14.15" customHeight="1" x14ac:dyDescent="0.3"/>
    <row r="192" ht="14.15" customHeight="1" x14ac:dyDescent="0.3"/>
    <row r="193" ht="14.15" customHeight="1" x14ac:dyDescent="0.3"/>
    <row r="194" ht="14.15" customHeight="1" x14ac:dyDescent="0.3"/>
    <row r="195" ht="14.15" customHeight="1" x14ac:dyDescent="0.3"/>
    <row r="196" ht="14.15" customHeight="1" x14ac:dyDescent="0.3"/>
    <row r="197" ht="14.15" customHeight="1" x14ac:dyDescent="0.3"/>
    <row r="198" ht="14.15" customHeight="1" x14ac:dyDescent="0.3"/>
    <row r="199" ht="14.15" customHeight="1" x14ac:dyDescent="0.3"/>
    <row r="200" ht="14.15" customHeight="1" x14ac:dyDescent="0.3"/>
    <row r="201" ht="14.15" customHeight="1" x14ac:dyDescent="0.3"/>
    <row r="202" ht="14.15" customHeight="1" x14ac:dyDescent="0.3"/>
    <row r="203" ht="14.15" customHeight="1" x14ac:dyDescent="0.3"/>
    <row r="204" ht="14.15" customHeight="1" x14ac:dyDescent="0.3"/>
    <row r="205" ht="14.15" customHeight="1" x14ac:dyDescent="0.3"/>
    <row r="206" ht="28.4" customHeight="1" x14ac:dyDescent="0.3"/>
    <row r="207" ht="14.15" customHeight="1" x14ac:dyDescent="0.3"/>
    <row r="208" ht="28.4" customHeight="1" x14ac:dyDescent="0.3"/>
    <row r="209" ht="42" customHeight="1" x14ac:dyDescent="0.3"/>
    <row r="210" ht="10.4" customHeight="1" x14ac:dyDescent="0.3"/>
    <row r="211" ht="28.4" customHeight="1" x14ac:dyDescent="0.3"/>
    <row r="212" ht="28.4" customHeight="1" x14ac:dyDescent="0.3"/>
    <row r="213" ht="14.15" customHeight="1" x14ac:dyDescent="0.3"/>
    <row r="214" ht="14.15" customHeight="1" x14ac:dyDescent="0.3"/>
    <row r="215" ht="14.15" customHeight="1" x14ac:dyDescent="0.3"/>
    <row r="216" ht="14.15" customHeight="1" x14ac:dyDescent="0.3"/>
    <row r="217" ht="14.15" customHeight="1" x14ac:dyDescent="0.3"/>
    <row r="218" ht="14.15" customHeight="1" x14ac:dyDescent="0.3"/>
    <row r="219" ht="14.15" customHeight="1" x14ac:dyDescent="0.3"/>
    <row r="220" ht="14.15" customHeight="1" x14ac:dyDescent="0.3"/>
    <row r="221" ht="14.15" customHeight="1" x14ac:dyDescent="0.3"/>
    <row r="222" ht="14.15" customHeight="1" x14ac:dyDescent="0.3"/>
    <row r="223" ht="14.15" customHeight="1" x14ac:dyDescent="0.3"/>
    <row r="224" ht="14.15" customHeight="1" x14ac:dyDescent="0.3"/>
    <row r="225" ht="14.15" customHeight="1" x14ac:dyDescent="0.3"/>
    <row r="226" ht="14.15" customHeight="1" x14ac:dyDescent="0.3"/>
    <row r="227" ht="14.15" customHeight="1" x14ac:dyDescent="0.3"/>
    <row r="228" ht="14.15" customHeight="1" x14ac:dyDescent="0.3"/>
    <row r="229" ht="14.15" customHeight="1" x14ac:dyDescent="0.3"/>
    <row r="230" ht="14.15" customHeight="1" x14ac:dyDescent="0.3"/>
    <row r="231" ht="14.15" customHeight="1" x14ac:dyDescent="0.3"/>
    <row r="232" ht="14.15" customHeight="1" x14ac:dyDescent="0.3"/>
    <row r="233" ht="14.15" customHeight="1" x14ac:dyDescent="0.3"/>
    <row r="234" ht="14.15" customHeight="1" x14ac:dyDescent="0.3"/>
    <row r="235" ht="14.15" customHeight="1" x14ac:dyDescent="0.3"/>
    <row r="236" ht="14.15" customHeight="1" x14ac:dyDescent="0.3"/>
    <row r="237" ht="14.15" customHeight="1" x14ac:dyDescent="0.3"/>
    <row r="238" ht="14.15" customHeight="1" x14ac:dyDescent="0.3"/>
    <row r="239" ht="14.15" customHeight="1" x14ac:dyDescent="0.3"/>
    <row r="240" ht="14.15" customHeight="1" x14ac:dyDescent="0.3"/>
    <row r="241" ht="14.15" customHeight="1" x14ac:dyDescent="0.3"/>
    <row r="242" ht="14.15" customHeight="1" x14ac:dyDescent="0.3"/>
    <row r="243" ht="14.15" customHeight="1" x14ac:dyDescent="0.3"/>
    <row r="244" ht="14.15" customHeight="1" x14ac:dyDescent="0.3"/>
    <row r="245" ht="14.15" customHeight="1" x14ac:dyDescent="0.3"/>
    <row r="246" ht="14.15" customHeight="1" x14ac:dyDescent="0.3"/>
    <row r="247" ht="14.15" customHeight="1" x14ac:dyDescent="0.3"/>
    <row r="248" ht="14.15" customHeight="1" x14ac:dyDescent="0.3"/>
    <row r="249" ht="14.15" customHeight="1" x14ac:dyDescent="0.3"/>
    <row r="250" ht="14.15" customHeight="1" x14ac:dyDescent="0.3"/>
    <row r="251" ht="14.15" customHeight="1" x14ac:dyDescent="0.3"/>
    <row r="252" ht="14.15" customHeight="1" x14ac:dyDescent="0.3"/>
    <row r="253" ht="14.15" customHeight="1" x14ac:dyDescent="0.3"/>
    <row r="254" ht="14.15" customHeight="1" x14ac:dyDescent="0.3"/>
    <row r="255" ht="14.15" customHeight="1" x14ac:dyDescent="0.3"/>
    <row r="256" ht="14.15" customHeight="1" x14ac:dyDescent="0.3"/>
    <row r="257" ht="14.15" customHeight="1" x14ac:dyDescent="0.3"/>
    <row r="258" ht="28.4" customHeight="1" x14ac:dyDescent="0.3"/>
    <row r="259" ht="14.15" customHeight="1" x14ac:dyDescent="0.3"/>
    <row r="260" ht="28.4" customHeight="1" x14ac:dyDescent="0.3"/>
    <row r="261" ht="42" customHeight="1" x14ac:dyDescent="0.3"/>
    <row r="262" ht="10.4" customHeight="1" x14ac:dyDescent="0.3"/>
    <row r="263" ht="28.4" customHeight="1" x14ac:dyDescent="0.3"/>
    <row r="264" ht="28.4" customHeight="1" x14ac:dyDescent="0.3"/>
    <row r="265" ht="14.15" customHeight="1" x14ac:dyDescent="0.3"/>
    <row r="266" ht="14.15" customHeight="1" x14ac:dyDescent="0.3"/>
    <row r="267" ht="14.15" customHeight="1" x14ac:dyDescent="0.3"/>
    <row r="268" ht="14.15" customHeight="1" x14ac:dyDescent="0.3"/>
    <row r="269" ht="14.15" customHeight="1" x14ac:dyDescent="0.3"/>
    <row r="270" ht="14.15" customHeight="1" x14ac:dyDescent="0.3"/>
    <row r="271" ht="14.15" customHeight="1" x14ac:dyDescent="0.3"/>
    <row r="272" ht="14.15" customHeight="1" x14ac:dyDescent="0.3"/>
    <row r="273" ht="14.15" customHeight="1" x14ac:dyDescent="0.3"/>
    <row r="274" ht="14.15" customHeight="1" x14ac:dyDescent="0.3"/>
    <row r="275" ht="14.15" customHeight="1" x14ac:dyDescent="0.3"/>
    <row r="276" ht="14.15" customHeight="1" x14ac:dyDescent="0.3"/>
    <row r="277" ht="14.15" customHeight="1" x14ac:dyDescent="0.3"/>
    <row r="278" ht="14.15" customHeight="1" x14ac:dyDescent="0.3"/>
    <row r="279" ht="14.15" customHeight="1" x14ac:dyDescent="0.3"/>
    <row r="280" ht="14.15" customHeight="1" x14ac:dyDescent="0.3"/>
    <row r="281" ht="14.15" customHeight="1" x14ac:dyDescent="0.3"/>
    <row r="282" ht="14.15" customHeight="1" x14ac:dyDescent="0.3"/>
    <row r="283" ht="14.15" customHeight="1" x14ac:dyDescent="0.3"/>
    <row r="284" ht="14.15" customHeight="1" x14ac:dyDescent="0.3"/>
    <row r="285" ht="14.15" customHeight="1" x14ac:dyDescent="0.3"/>
    <row r="286" ht="14.15" customHeight="1" x14ac:dyDescent="0.3"/>
    <row r="287" ht="14.15" customHeight="1" x14ac:dyDescent="0.3"/>
    <row r="288" ht="14.15" customHeight="1" x14ac:dyDescent="0.3"/>
    <row r="289" ht="14.15" customHeight="1" x14ac:dyDescent="0.3"/>
    <row r="290" ht="14.15" customHeight="1" x14ac:dyDescent="0.3"/>
    <row r="291" ht="14.15" customHeight="1" x14ac:dyDescent="0.3"/>
    <row r="292" ht="14.15" customHeight="1" x14ac:dyDescent="0.3"/>
    <row r="293" ht="14.15" customHeight="1" x14ac:dyDescent="0.3"/>
    <row r="294" ht="14.15" customHeight="1" x14ac:dyDescent="0.3"/>
    <row r="295" ht="14.15" customHeight="1" x14ac:dyDescent="0.3"/>
    <row r="296" ht="14.15" customHeight="1" x14ac:dyDescent="0.3"/>
    <row r="297" ht="14.15" customHeight="1" x14ac:dyDescent="0.3"/>
    <row r="298" ht="14.15" customHeight="1" x14ac:dyDescent="0.3"/>
    <row r="299" ht="14.15" customHeight="1" x14ac:dyDescent="0.3"/>
    <row r="300" ht="14.15" customHeight="1" x14ac:dyDescent="0.3"/>
    <row r="301" ht="14.15" customHeight="1" x14ac:dyDescent="0.3"/>
    <row r="302" ht="14.15" customHeight="1" x14ac:dyDescent="0.3"/>
    <row r="303" ht="14.15" customHeight="1" x14ac:dyDescent="0.3"/>
    <row r="304" ht="14.15" customHeight="1" x14ac:dyDescent="0.3"/>
    <row r="305" ht="14.15" customHeight="1" x14ac:dyDescent="0.3"/>
    <row r="306" ht="14.15" customHeight="1" x14ac:dyDescent="0.3"/>
    <row r="307" ht="14.15" customHeight="1" x14ac:dyDescent="0.3"/>
    <row r="308" ht="14.15" customHeight="1" x14ac:dyDescent="0.3"/>
    <row r="309" ht="14.15" customHeight="1" x14ac:dyDescent="0.3"/>
    <row r="310" ht="28.4" customHeight="1" x14ac:dyDescent="0.3"/>
    <row r="311" ht="14.15" customHeight="1" x14ac:dyDescent="0.3"/>
    <row r="312" ht="28.4" customHeight="1" x14ac:dyDescent="0.3"/>
    <row r="313" ht="42" customHeight="1" x14ac:dyDescent="0.3"/>
    <row r="314" ht="10.4" customHeight="1" x14ac:dyDescent="0.3"/>
    <row r="315" ht="28.4" customHeight="1" x14ac:dyDescent="0.3"/>
    <row r="316" ht="28.4" customHeight="1" x14ac:dyDescent="0.3"/>
    <row r="317" ht="14.15" customHeight="1" x14ac:dyDescent="0.3"/>
    <row r="318" ht="14.15" customHeight="1" x14ac:dyDescent="0.3"/>
    <row r="319" ht="14.15" customHeight="1" x14ac:dyDescent="0.3"/>
    <row r="320" ht="14.15" customHeight="1" x14ac:dyDescent="0.3"/>
    <row r="321" ht="14.15" customHeight="1" x14ac:dyDescent="0.3"/>
    <row r="322" ht="14.15" customHeight="1" x14ac:dyDescent="0.3"/>
    <row r="323" ht="14.15" customHeight="1" x14ac:dyDescent="0.3"/>
    <row r="324" ht="14.15" customHeight="1" x14ac:dyDescent="0.3"/>
    <row r="325" ht="14.15" customHeight="1" x14ac:dyDescent="0.3"/>
    <row r="326" ht="14.15" customHeight="1" x14ac:dyDescent="0.3"/>
    <row r="327" ht="14.15" customHeight="1" x14ac:dyDescent="0.3"/>
    <row r="328" ht="14.15" customHeight="1" x14ac:dyDescent="0.3"/>
    <row r="329" ht="14.15" customHeight="1" x14ac:dyDescent="0.3"/>
    <row r="330" ht="14.15" customHeight="1" x14ac:dyDescent="0.3"/>
    <row r="331" ht="14.15" customHeight="1" x14ac:dyDescent="0.3"/>
    <row r="332" ht="14.15" customHeight="1" x14ac:dyDescent="0.3"/>
    <row r="333" ht="14.15" customHeight="1" x14ac:dyDescent="0.3"/>
    <row r="334" ht="14.15" customHeight="1" x14ac:dyDescent="0.3"/>
    <row r="335" ht="14.15" customHeight="1" x14ac:dyDescent="0.3"/>
    <row r="336" ht="14.15" customHeight="1" x14ac:dyDescent="0.3"/>
    <row r="337" ht="14.15" customHeight="1" x14ac:dyDescent="0.3"/>
    <row r="338" ht="14.15" customHeight="1" x14ac:dyDescent="0.3"/>
    <row r="339" ht="14.15" customHeight="1" x14ac:dyDescent="0.3"/>
    <row r="340" ht="14.15" customHeight="1" x14ac:dyDescent="0.3"/>
    <row r="341" ht="14.15" customHeight="1" x14ac:dyDescent="0.3"/>
    <row r="342" ht="14.15" customHeight="1" x14ac:dyDescent="0.3"/>
    <row r="343" ht="14.15" customHeight="1" x14ac:dyDescent="0.3"/>
    <row r="344" ht="14.15" customHeight="1" x14ac:dyDescent="0.3"/>
    <row r="345" ht="14.15" customHeight="1" x14ac:dyDescent="0.3"/>
    <row r="346" ht="14.15" customHeight="1" x14ac:dyDescent="0.3"/>
    <row r="347" ht="14.15" customHeight="1" x14ac:dyDescent="0.3"/>
    <row r="348" ht="14.15" customHeight="1" x14ac:dyDescent="0.3"/>
    <row r="349" ht="14.15" customHeight="1" x14ac:dyDescent="0.3"/>
    <row r="350" ht="14.15" customHeight="1" x14ac:dyDescent="0.3"/>
    <row r="351" ht="14.15" customHeight="1" x14ac:dyDescent="0.3"/>
    <row r="352" ht="14.15" customHeight="1" x14ac:dyDescent="0.3"/>
    <row r="353" ht="14.15" customHeight="1" x14ac:dyDescent="0.3"/>
    <row r="354" ht="14.15" customHeight="1" x14ac:dyDescent="0.3"/>
    <row r="355" ht="14.15" customHeight="1" x14ac:dyDescent="0.3"/>
    <row r="356" ht="14.15" customHeight="1" x14ac:dyDescent="0.3"/>
    <row r="357" ht="14.15" customHeight="1" x14ac:dyDescent="0.3"/>
    <row r="358" ht="14.15" customHeight="1" x14ac:dyDescent="0.3"/>
    <row r="359" ht="14.15" customHeight="1" x14ac:dyDescent="0.3"/>
    <row r="360" ht="14.15" customHeight="1" x14ac:dyDescent="0.3"/>
    <row r="361" ht="14.15" customHeight="1" x14ac:dyDescent="0.3"/>
    <row r="362" ht="28.4" customHeight="1" x14ac:dyDescent="0.3"/>
    <row r="363" ht="14.15" customHeight="1" x14ac:dyDescent="0.3"/>
    <row r="364" ht="28.4" customHeight="1" x14ac:dyDescent="0.3"/>
    <row r="365" ht="42" customHeight="1" x14ac:dyDescent="0.3"/>
    <row r="366" ht="10.4" customHeight="1" x14ac:dyDescent="0.3"/>
    <row r="367" ht="28.4" customHeight="1" x14ac:dyDescent="0.3"/>
    <row r="368" ht="28.4" customHeight="1" x14ac:dyDescent="0.3"/>
    <row r="369" ht="14.15" customHeight="1" x14ac:dyDescent="0.3"/>
    <row r="370" ht="14.15" customHeight="1" x14ac:dyDescent="0.3"/>
    <row r="371" ht="14.15" customHeight="1" x14ac:dyDescent="0.3"/>
    <row r="372" ht="14.15" customHeight="1" x14ac:dyDescent="0.3"/>
    <row r="373" ht="14.15" customHeight="1" x14ac:dyDescent="0.3"/>
    <row r="374" ht="14.15" customHeight="1" x14ac:dyDescent="0.3"/>
    <row r="375" ht="14.15" customHeight="1" x14ac:dyDescent="0.3"/>
    <row r="376" ht="14.15" customHeight="1" x14ac:dyDescent="0.3"/>
    <row r="377" ht="14.15" customHeight="1" x14ac:dyDescent="0.3"/>
    <row r="378" ht="14.15" customHeight="1" x14ac:dyDescent="0.3"/>
    <row r="379" ht="14.15" customHeight="1" x14ac:dyDescent="0.3"/>
    <row r="380" ht="14.15" customHeight="1" x14ac:dyDescent="0.3"/>
    <row r="381" ht="14.15" customHeight="1" x14ac:dyDescent="0.3"/>
    <row r="382" ht="14.15" customHeight="1" x14ac:dyDescent="0.3"/>
    <row r="383" ht="14.15" customHeight="1" x14ac:dyDescent="0.3"/>
    <row r="384" ht="14.15" customHeight="1" x14ac:dyDescent="0.3"/>
    <row r="385" ht="14.15" customHeight="1" x14ac:dyDescent="0.3"/>
    <row r="386" ht="14.15" customHeight="1" x14ac:dyDescent="0.3"/>
    <row r="387" ht="14.15" customHeight="1" x14ac:dyDescent="0.3"/>
    <row r="388" ht="14.15" customHeight="1" x14ac:dyDescent="0.3"/>
    <row r="389" ht="14.15" customHeight="1" x14ac:dyDescent="0.3"/>
    <row r="390" ht="14.15" customHeight="1" x14ac:dyDescent="0.3"/>
    <row r="391" ht="14.15" customHeight="1" x14ac:dyDescent="0.3"/>
    <row r="392" ht="14.15" customHeight="1" x14ac:dyDescent="0.3"/>
    <row r="393" ht="14.15" customHeight="1" x14ac:dyDescent="0.3"/>
    <row r="394" ht="14.15" customHeight="1" x14ac:dyDescent="0.3"/>
    <row r="395" ht="14.15" customHeight="1" x14ac:dyDescent="0.3"/>
    <row r="396" ht="14.15" customHeight="1" x14ac:dyDescent="0.3"/>
    <row r="397" ht="14.15" customHeight="1" x14ac:dyDescent="0.3"/>
    <row r="398" ht="14.15" customHeight="1" x14ac:dyDescent="0.3"/>
    <row r="399" ht="14.15" customHeight="1" x14ac:dyDescent="0.3"/>
    <row r="400" ht="14.15" customHeight="1" x14ac:dyDescent="0.3"/>
    <row r="401" ht="14.15" customHeight="1" x14ac:dyDescent="0.3"/>
    <row r="402" ht="14.15" customHeight="1" x14ac:dyDescent="0.3"/>
    <row r="403" ht="14.15" customHeight="1" x14ac:dyDescent="0.3"/>
    <row r="404" ht="14.15" customHeight="1" x14ac:dyDescent="0.3"/>
    <row r="405" ht="14.15" customHeight="1" x14ac:dyDescent="0.3"/>
    <row r="406" ht="14.15" customHeight="1" x14ac:dyDescent="0.3"/>
    <row r="407" ht="14.15" customHeight="1" x14ac:dyDescent="0.3"/>
    <row r="408" ht="14.15" customHeight="1" x14ac:dyDescent="0.3"/>
    <row r="409" ht="14.15" customHeight="1" x14ac:dyDescent="0.3"/>
    <row r="410" ht="14.15" customHeight="1" x14ac:dyDescent="0.3"/>
    <row r="411" ht="14.15" customHeight="1" x14ac:dyDescent="0.3"/>
    <row r="412" ht="14.15" customHeight="1" x14ac:dyDescent="0.3"/>
    <row r="413" ht="14.15" customHeight="1" x14ac:dyDescent="0.3"/>
    <row r="414" ht="28.4" customHeight="1" x14ac:dyDescent="0.3"/>
    <row r="415" ht="14.15" customHeight="1" x14ac:dyDescent="0.3"/>
    <row r="416" ht="28.4" customHeight="1" x14ac:dyDescent="0.3"/>
    <row r="417" ht="42" customHeight="1" x14ac:dyDescent="0.3"/>
    <row r="418" ht="10.4" customHeight="1" x14ac:dyDescent="0.3"/>
    <row r="419" ht="28.4" customHeight="1" x14ac:dyDescent="0.3"/>
    <row r="420" ht="28.4" customHeight="1" x14ac:dyDescent="0.3"/>
    <row r="421" ht="14.15" customHeight="1" x14ac:dyDescent="0.3"/>
    <row r="422" ht="14.15" customHeight="1" x14ac:dyDescent="0.3"/>
    <row r="423" ht="14.15" customHeight="1" x14ac:dyDescent="0.3"/>
    <row r="424" ht="14.15" customHeight="1" x14ac:dyDescent="0.3"/>
    <row r="425" ht="14.15" customHeight="1" x14ac:dyDescent="0.3"/>
    <row r="426" ht="14.15" customHeight="1" x14ac:dyDescent="0.3"/>
    <row r="427" ht="14.15" customHeight="1" x14ac:dyDescent="0.3"/>
    <row r="428" ht="14.15" customHeight="1" x14ac:dyDescent="0.3"/>
    <row r="429" ht="14.15" customHeight="1" x14ac:dyDescent="0.3"/>
    <row r="430" ht="14.15" customHeight="1" x14ac:dyDescent="0.3"/>
    <row r="431" ht="14.15" customHeight="1" x14ac:dyDescent="0.3"/>
    <row r="432" ht="14.15" customHeight="1" x14ac:dyDescent="0.3"/>
    <row r="433" ht="14.15" customHeight="1" x14ac:dyDescent="0.3"/>
    <row r="434" ht="14.15" customHeight="1" x14ac:dyDescent="0.3"/>
    <row r="435" ht="14.15" customHeight="1" x14ac:dyDescent="0.3"/>
    <row r="436" ht="14.15" customHeight="1" x14ac:dyDescent="0.3"/>
    <row r="437" ht="14.15" customHeight="1" x14ac:dyDescent="0.3"/>
    <row r="438" ht="14.15" customHeight="1" x14ac:dyDescent="0.3"/>
    <row r="439" ht="14.15" customHeight="1" x14ac:dyDescent="0.3"/>
    <row r="440" ht="14.15" customHeight="1" x14ac:dyDescent="0.3"/>
    <row r="441" ht="14.15" customHeight="1" x14ac:dyDescent="0.3"/>
    <row r="442" ht="14.15" customHeight="1" x14ac:dyDescent="0.3"/>
    <row r="443" ht="14.15" customHeight="1" x14ac:dyDescent="0.3"/>
    <row r="444" ht="14.15" customHeight="1" x14ac:dyDescent="0.3"/>
    <row r="445" ht="14.15" customHeight="1" x14ac:dyDescent="0.3"/>
    <row r="446" ht="14.15" customHeight="1" x14ac:dyDescent="0.3"/>
    <row r="447" ht="14.15" customHeight="1" x14ac:dyDescent="0.3"/>
    <row r="448" ht="14.15" customHeight="1" x14ac:dyDescent="0.3"/>
    <row r="449" ht="14.15" customHeight="1" x14ac:dyDescent="0.3"/>
    <row r="450" ht="14.15" customHeight="1" x14ac:dyDescent="0.3"/>
    <row r="451" ht="14.15" customHeight="1" x14ac:dyDescent="0.3"/>
    <row r="452" ht="14.15" customHeight="1" x14ac:dyDescent="0.3"/>
    <row r="453" ht="14.15" customHeight="1" x14ac:dyDescent="0.3"/>
    <row r="454" ht="14.15" customHeight="1" x14ac:dyDescent="0.3"/>
    <row r="455" ht="14.15" customHeight="1" x14ac:dyDescent="0.3"/>
    <row r="456" ht="14.15" customHeight="1" x14ac:dyDescent="0.3"/>
    <row r="457" ht="14.15" customHeight="1" x14ac:dyDescent="0.3"/>
    <row r="458" ht="14.15" customHeight="1" x14ac:dyDescent="0.3"/>
    <row r="459" ht="14.15" customHeight="1" x14ac:dyDescent="0.3"/>
    <row r="460" ht="14.15" customHeight="1" x14ac:dyDescent="0.3"/>
    <row r="461" ht="14.15" customHeight="1" x14ac:dyDescent="0.3"/>
    <row r="462" ht="14.15" customHeight="1" x14ac:dyDescent="0.3"/>
    <row r="463" ht="14.15" customHeight="1" x14ac:dyDescent="0.3"/>
    <row r="464" ht="14.15" customHeight="1" x14ac:dyDescent="0.3"/>
    <row r="465" ht="14.15" customHeight="1" x14ac:dyDescent="0.3"/>
    <row r="466" ht="28.4" customHeight="1" x14ac:dyDescent="0.3"/>
    <row r="467" ht="14.15" customHeight="1" x14ac:dyDescent="0.3"/>
    <row r="468" ht="28.4" customHeight="1" x14ac:dyDescent="0.3"/>
    <row r="469" ht="42" customHeight="1" x14ac:dyDescent="0.3"/>
    <row r="470" ht="10.4" customHeight="1" x14ac:dyDescent="0.3"/>
  </sheetData>
  <mergeCells count="11">
    <mergeCell ref="A50:E50"/>
    <mergeCell ref="A52:D52"/>
    <mergeCell ref="E52:F52"/>
    <mergeCell ref="A53:D53"/>
    <mergeCell ref="E53:F53"/>
    <mergeCell ref="A105:D105"/>
    <mergeCell ref="E105:F105"/>
    <mergeCell ref="A56:E56"/>
    <mergeCell ref="A102:E102"/>
    <mergeCell ref="A104:D104"/>
    <mergeCell ref="E104:F104"/>
  </mergeCells>
  <phoneticPr fontId="1" type="noConversion"/>
  <conditionalFormatting sqref="D12 D14 D17 D19 D24 D32 D35 D42 D45 D48 D59 D64">
    <cfRule type="cellIs" dxfId="121" priority="1" operator="greaterThan">
      <formula>0</formula>
    </cfRule>
  </conditionalFormatting>
  <conditionalFormatting sqref="E12 E14 E17 E19 E24 E32 E35 E42 E45 E48 E59 E64">
    <cfRule type="cellIs" dxfId="120" priority="2" operator="greaterThan">
      <formula>0</formula>
    </cfRule>
  </conditionalFormatting>
  <conditionalFormatting sqref="F12 F14 F17 F19 F24 F32 F35 F42 F45 F48 F59 F64">
    <cfRule type="cellIs" dxfId="119" priority="3" stopIfTrue="1" operator="equal">
      <formula>"ro"</formula>
    </cfRule>
    <cfRule type="cellIs" dxfId="118" priority="4" stopIfTrue="1" operator="equal">
      <formula>" "</formula>
    </cfRule>
  </conditionalFormatting>
  <printOptions horizontalCentered="1"/>
  <pageMargins left="0.78740157480314965" right="0.59055118110236227" top="0.98425196850393704" bottom="0.39370078740157483" header="0.39370078740157483" footer="0.19685039370078741"/>
  <pageSetup paperSize="9" scale="92" orientation="portrait" blackAndWhite="1" useFirstPageNumber="1" r:id="rId1"/>
  <headerFooter alignWithMargins="0">
    <oddHeader>&amp;L&amp;"-,Italic"&amp;8RTD01-2016/2017-TIDC32&amp;"-,Regular"
Part C2.2: Pricing Schedule&amp;R
&amp;"-,Regular"&amp;8Section503: Page &amp;P of &amp;N</oddHeader>
  </headerFooter>
  <rowBreaks count="2" manualBreakCount="2">
    <brk id="53" max="5" man="1"/>
    <brk id="105" max="5" man="1"/>
  </rowBreaks>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indexed="44"/>
  </sheetPr>
  <dimension ref="A1:F573"/>
  <sheetViews>
    <sheetView showZeros="0" view="pageBreakPreview" zoomScale="120" zoomScaleNormal="100" zoomScaleSheetLayoutView="120" workbookViewId="0">
      <selection activeCell="D144" sqref="D144"/>
    </sheetView>
  </sheetViews>
  <sheetFormatPr defaultColWidth="9.1796875" defaultRowHeight="12" customHeight="1" x14ac:dyDescent="0.3"/>
  <cols>
    <col min="1" max="1" width="12.54296875" style="2" customWidth="1"/>
    <col min="2" max="2" width="28.54296875" style="2" customWidth="1"/>
    <col min="3" max="3" width="10.54296875" style="2" customWidth="1"/>
    <col min="4" max="4" width="12.54296875" style="147" customWidth="1"/>
    <col min="5" max="5" width="13.54296875" style="35" customWidth="1"/>
    <col min="6" max="6" width="15.54296875" style="35" customWidth="1"/>
    <col min="7" max="16384" width="9.1796875" style="2"/>
  </cols>
  <sheetData>
    <row r="1" spans="1:6" ht="28.4" customHeight="1" thickBot="1" x14ac:dyDescent="0.35">
      <c r="A1" s="60" t="s">
        <v>1321</v>
      </c>
      <c r="B1" s="61" t="s">
        <v>1322</v>
      </c>
      <c r="C1" s="61" t="s">
        <v>1323</v>
      </c>
      <c r="D1" s="62" t="s">
        <v>1324</v>
      </c>
      <c r="E1" s="63" t="s">
        <v>1325</v>
      </c>
      <c r="F1" s="64" t="s">
        <v>1326</v>
      </c>
    </row>
    <row r="2" spans="1:6" ht="14.15" customHeight="1" x14ac:dyDescent="0.3">
      <c r="A2" s="8"/>
      <c r="B2" s="9"/>
      <c r="C2" s="10"/>
      <c r="D2" s="132"/>
      <c r="E2" s="133"/>
      <c r="F2" s="134"/>
    </row>
    <row r="3" spans="1:6" ht="14.15" customHeight="1" x14ac:dyDescent="0.3">
      <c r="A3" s="13" t="s">
        <v>1354</v>
      </c>
      <c r="B3" s="14" t="s">
        <v>213</v>
      </c>
      <c r="C3" s="3"/>
      <c r="D3" s="135"/>
      <c r="E3" s="136"/>
      <c r="F3" s="137"/>
    </row>
    <row r="4" spans="1:6" ht="14.15" customHeight="1" x14ac:dyDescent="0.3">
      <c r="A4" s="5"/>
      <c r="B4" s="14" t="s">
        <v>212</v>
      </c>
      <c r="C4" s="3"/>
      <c r="D4" s="135"/>
      <c r="E4" s="136"/>
      <c r="F4" s="137"/>
    </row>
    <row r="5" spans="1:6" ht="14.15" customHeight="1" x14ac:dyDescent="0.3">
      <c r="A5" s="5"/>
      <c r="B5" s="3"/>
      <c r="C5" s="3"/>
      <c r="D5" s="135"/>
      <c r="E5" s="136"/>
      <c r="F5" s="137"/>
    </row>
    <row r="6" spans="1:6" ht="14.15" customHeight="1" x14ac:dyDescent="0.3">
      <c r="A6" s="13" t="s">
        <v>579</v>
      </c>
      <c r="B6" s="14" t="s">
        <v>1305</v>
      </c>
      <c r="C6" s="3"/>
      <c r="D6" s="135"/>
      <c r="E6" s="136"/>
      <c r="F6" s="137"/>
    </row>
    <row r="7" spans="1:6" ht="14.15" customHeight="1" x14ac:dyDescent="0.3">
      <c r="A7" s="5"/>
      <c r="B7" s="6"/>
      <c r="C7" s="3"/>
      <c r="D7" s="135"/>
      <c r="E7" s="136"/>
      <c r="F7" s="137"/>
    </row>
    <row r="8" spans="1:6" ht="14.15" customHeight="1" x14ac:dyDescent="0.3">
      <c r="A8" s="13" t="s">
        <v>1703</v>
      </c>
      <c r="B8" s="14" t="s">
        <v>1704</v>
      </c>
      <c r="C8" s="3"/>
      <c r="D8" s="135"/>
      <c r="E8" s="136"/>
      <c r="F8" s="137"/>
    </row>
    <row r="9" spans="1:6" ht="14.15" customHeight="1" x14ac:dyDescent="0.3">
      <c r="A9" s="5"/>
      <c r="B9" s="6"/>
      <c r="C9" s="3"/>
      <c r="D9" s="135"/>
      <c r="E9" s="136"/>
      <c r="F9" s="137"/>
    </row>
    <row r="10" spans="1:6" ht="14.15" customHeight="1" x14ac:dyDescent="0.3">
      <c r="A10" s="5" t="s">
        <v>1705</v>
      </c>
      <c r="B10" s="6" t="s">
        <v>1706</v>
      </c>
      <c r="C10" s="3" t="s">
        <v>1334</v>
      </c>
      <c r="D10" s="138">
        <v>50</v>
      </c>
      <c r="E10" s="139"/>
      <c r="F10" s="140" t="str">
        <f>IF(TRIM(D10)="rate only","ro",IF(OR(ISBLANK(D10),ISBLANK(E10))," ",D10*E10))</f>
        <v xml:space="preserve"> </v>
      </c>
    </row>
    <row r="11" spans="1:6" ht="14.15" customHeight="1" x14ac:dyDescent="0.3">
      <c r="A11" s="5"/>
      <c r="B11" s="6"/>
      <c r="C11" s="3"/>
      <c r="D11" s="135"/>
      <c r="E11" s="136"/>
      <c r="F11" s="137"/>
    </row>
    <row r="12" spans="1:6" ht="14.15" customHeight="1" x14ac:dyDescent="0.3">
      <c r="A12" s="5" t="s">
        <v>1707</v>
      </c>
      <c r="B12" s="6" t="s">
        <v>1708</v>
      </c>
      <c r="C12" s="3" t="s">
        <v>1334</v>
      </c>
      <c r="D12" s="138">
        <v>50</v>
      </c>
      <c r="E12" s="139"/>
      <c r="F12" s="140" t="str">
        <f>IF(TRIM(D12)="rate only","ro",IF(ISBLANK(E12)," ",D12*E12))</f>
        <v xml:space="preserve"> </v>
      </c>
    </row>
    <row r="13" spans="1:6" ht="14.15" customHeight="1" x14ac:dyDescent="0.3">
      <c r="A13" s="5"/>
      <c r="B13" s="6"/>
      <c r="C13" s="3"/>
      <c r="D13" s="135"/>
      <c r="E13" s="136"/>
      <c r="F13" s="137"/>
    </row>
    <row r="14" spans="1:6" ht="14.15" customHeight="1" x14ac:dyDescent="0.3">
      <c r="A14" s="5"/>
      <c r="B14" s="6"/>
      <c r="C14" s="3"/>
      <c r="D14" s="135"/>
      <c r="E14" s="136"/>
      <c r="F14" s="137"/>
    </row>
    <row r="15" spans="1:6" ht="14.15" customHeight="1" x14ac:dyDescent="0.3">
      <c r="A15" s="13" t="s">
        <v>580</v>
      </c>
      <c r="B15" s="14" t="s">
        <v>581</v>
      </c>
      <c r="C15" s="3"/>
      <c r="D15" s="135"/>
      <c r="E15" s="136"/>
      <c r="F15" s="137"/>
    </row>
    <row r="16" spans="1:6" ht="14.15" customHeight="1" x14ac:dyDescent="0.3">
      <c r="A16" s="5"/>
      <c r="B16" s="6" t="s">
        <v>582</v>
      </c>
      <c r="C16" s="3"/>
      <c r="D16" s="135"/>
      <c r="E16" s="136"/>
      <c r="F16" s="137"/>
    </row>
    <row r="17" spans="1:6" ht="14.15" customHeight="1" x14ac:dyDescent="0.3">
      <c r="A17" s="5"/>
      <c r="B17" s="6"/>
      <c r="C17" s="3"/>
      <c r="D17" s="135"/>
      <c r="E17" s="136"/>
      <c r="F17" s="137"/>
    </row>
    <row r="18" spans="1:6" ht="14.15" customHeight="1" x14ac:dyDescent="0.3">
      <c r="A18" s="5" t="s">
        <v>591</v>
      </c>
      <c r="B18" s="6" t="s">
        <v>585</v>
      </c>
      <c r="C18" s="3"/>
      <c r="D18" s="135"/>
      <c r="E18" s="136"/>
      <c r="F18" s="137"/>
    </row>
    <row r="19" spans="1:6" ht="14.15" customHeight="1" x14ac:dyDescent="0.3">
      <c r="A19" s="5"/>
      <c r="B19" s="6" t="s">
        <v>583</v>
      </c>
      <c r="C19" s="3" t="s">
        <v>1394</v>
      </c>
      <c r="D19" s="138">
        <f>'Earthworks-Layerworks'!B27*0.1</f>
        <v>397.1</v>
      </c>
      <c r="E19" s="139"/>
      <c r="F19" s="140" t="str">
        <f>IF(TRIM(D19)="rate only","ro",IF(ISBLANK(E19)," ",D19*E19))</f>
        <v xml:space="preserve"> </v>
      </c>
    </row>
    <row r="20" spans="1:6" ht="14.15" customHeight="1" x14ac:dyDescent="0.3">
      <c r="A20" s="5"/>
      <c r="B20" s="6"/>
      <c r="C20" s="3"/>
      <c r="D20" s="135"/>
      <c r="E20" s="136"/>
      <c r="F20" s="137"/>
    </row>
    <row r="21" spans="1:6" ht="14.15" hidden="1" customHeight="1" x14ac:dyDescent="0.3">
      <c r="A21" s="5" t="s">
        <v>592</v>
      </c>
      <c r="B21" s="6" t="s">
        <v>586</v>
      </c>
      <c r="C21" s="3"/>
      <c r="D21" s="135"/>
      <c r="E21" s="136"/>
      <c r="F21" s="137"/>
    </row>
    <row r="22" spans="1:6" ht="14.15" hidden="1" customHeight="1" x14ac:dyDescent="0.3">
      <c r="A22" s="5"/>
      <c r="B22" s="6" t="s">
        <v>583</v>
      </c>
      <c r="C22" s="3" t="s">
        <v>1394</v>
      </c>
      <c r="D22" s="138">
        <v>0</v>
      </c>
      <c r="E22" s="139"/>
      <c r="F22" s="140" t="str">
        <f>IF(TRIM(D22)="rate only","ro",IF(ISBLANK(E22)," ",D22*E22))</f>
        <v xml:space="preserve"> </v>
      </c>
    </row>
    <row r="23" spans="1:6" ht="14.15" hidden="1" customHeight="1" x14ac:dyDescent="0.3">
      <c r="A23" s="5"/>
      <c r="B23" s="6"/>
      <c r="C23" s="3"/>
      <c r="D23" s="135"/>
      <c r="E23" s="136"/>
      <c r="F23" s="137"/>
    </row>
    <row r="24" spans="1:6" ht="14.15" hidden="1" customHeight="1" x14ac:dyDescent="0.3">
      <c r="A24" s="5" t="s">
        <v>593</v>
      </c>
      <c r="B24" s="6" t="s">
        <v>584</v>
      </c>
      <c r="C24" s="3"/>
      <c r="D24" s="135"/>
      <c r="E24" s="136"/>
      <c r="F24" s="137"/>
    </row>
    <row r="25" spans="1:6" ht="14.15" hidden="1" customHeight="1" x14ac:dyDescent="0.3">
      <c r="A25" s="5"/>
      <c r="B25" s="6" t="s">
        <v>583</v>
      </c>
      <c r="C25" s="3" t="s">
        <v>1394</v>
      </c>
      <c r="D25" s="138"/>
      <c r="E25" s="139"/>
      <c r="F25" s="140" t="str">
        <f>IF(TRIM(D25)="rate only","ro",IF(ISBLANK(E25)," ",D25*E25))</f>
        <v xml:space="preserve"> </v>
      </c>
    </row>
    <row r="26" spans="1:6" ht="14.15" hidden="1" customHeight="1" x14ac:dyDescent="0.3">
      <c r="A26" s="5"/>
      <c r="B26" s="6"/>
      <c r="C26" s="3"/>
      <c r="D26" s="135"/>
      <c r="E26" s="136"/>
      <c r="F26" s="137"/>
    </row>
    <row r="27" spans="1:6" ht="14.15" hidden="1" customHeight="1" x14ac:dyDescent="0.3">
      <c r="A27" s="5" t="s">
        <v>594</v>
      </c>
      <c r="B27" s="6" t="s">
        <v>587</v>
      </c>
      <c r="C27" s="3"/>
      <c r="D27" s="135"/>
      <c r="E27" s="136"/>
      <c r="F27" s="137"/>
    </row>
    <row r="28" spans="1:6" ht="14.15" hidden="1" customHeight="1" x14ac:dyDescent="0.3">
      <c r="A28" s="5"/>
      <c r="B28" s="6" t="s">
        <v>583</v>
      </c>
      <c r="C28" s="3" t="s">
        <v>1394</v>
      </c>
      <c r="D28" s="138"/>
      <c r="E28" s="139"/>
      <c r="F28" s="140" t="str">
        <f>IF(TRIM(D28)="rate only","ro",IF(ISBLANK(E28)," ",D28*E28))</f>
        <v xml:space="preserve"> </v>
      </c>
    </row>
    <row r="29" spans="1:6" ht="14.15" hidden="1" customHeight="1" x14ac:dyDescent="0.3">
      <c r="A29" s="5"/>
      <c r="B29" s="6"/>
      <c r="C29" s="3"/>
      <c r="D29" s="135"/>
      <c r="E29" s="136"/>
      <c r="F29" s="137"/>
    </row>
    <row r="30" spans="1:6" ht="14.15" hidden="1" customHeight="1" x14ac:dyDescent="0.3">
      <c r="A30" s="5" t="s">
        <v>595</v>
      </c>
      <c r="B30" s="6" t="s">
        <v>588</v>
      </c>
      <c r="C30" s="3"/>
      <c r="D30" s="135"/>
      <c r="E30" s="136"/>
      <c r="F30" s="137"/>
    </row>
    <row r="31" spans="1:6" ht="14.15" hidden="1" customHeight="1" x14ac:dyDescent="0.3">
      <c r="A31" s="5"/>
      <c r="B31" s="6" t="s">
        <v>583</v>
      </c>
      <c r="C31" s="3" t="s">
        <v>1394</v>
      </c>
      <c r="D31" s="138"/>
      <c r="E31" s="139"/>
      <c r="F31" s="140" t="str">
        <f>IF(TRIM(D31)="rate only","ro",IF(ISBLANK(E31)," ",D31*E31))</f>
        <v xml:space="preserve"> </v>
      </c>
    </row>
    <row r="32" spans="1:6" ht="14.15" hidden="1" customHeight="1" x14ac:dyDescent="0.3">
      <c r="A32" s="5"/>
      <c r="B32" s="6"/>
      <c r="C32" s="3"/>
      <c r="D32" s="135"/>
      <c r="E32" s="136"/>
      <c r="F32" s="137"/>
    </row>
    <row r="33" spans="1:6" ht="14.15" hidden="1" customHeight="1" x14ac:dyDescent="0.3">
      <c r="A33" s="5" t="s">
        <v>596</v>
      </c>
      <c r="B33" s="6" t="s">
        <v>589</v>
      </c>
      <c r="C33" s="3"/>
      <c r="D33" s="135"/>
      <c r="E33" s="136"/>
      <c r="F33" s="137"/>
    </row>
    <row r="34" spans="1:6" ht="14.15" hidden="1" customHeight="1" x14ac:dyDescent="0.3">
      <c r="A34" s="5"/>
      <c r="B34" s="6" t="s">
        <v>813</v>
      </c>
      <c r="C34" s="3"/>
      <c r="D34" s="135"/>
      <c r="E34" s="136"/>
      <c r="F34" s="137"/>
    </row>
    <row r="35" spans="1:6" ht="14.15" hidden="1" customHeight="1" x14ac:dyDescent="0.3">
      <c r="A35" s="5"/>
      <c r="B35" s="6" t="s">
        <v>590</v>
      </c>
      <c r="C35" s="3" t="s">
        <v>1394</v>
      </c>
      <c r="D35" s="138"/>
      <c r="E35" s="139"/>
      <c r="F35" s="140" t="str">
        <f>IF(TRIM(D35)="rate only","ro",IF(ISBLANK(E35)," ",D35*E35))</f>
        <v xml:space="preserve"> </v>
      </c>
    </row>
    <row r="36" spans="1:6" ht="14.15" hidden="1" customHeight="1" x14ac:dyDescent="0.3">
      <c r="A36" s="5"/>
      <c r="B36" s="6"/>
      <c r="C36" s="3"/>
      <c r="D36" s="135"/>
      <c r="E36" s="136"/>
      <c r="F36" s="137"/>
    </row>
    <row r="37" spans="1:6" ht="14.15" hidden="1" customHeight="1" x14ac:dyDescent="0.3">
      <c r="A37" s="5"/>
      <c r="B37" s="38"/>
      <c r="C37" s="3"/>
      <c r="D37" s="135"/>
      <c r="E37" s="136"/>
      <c r="F37" s="137"/>
    </row>
    <row r="38" spans="1:6" ht="14.15" hidden="1" customHeight="1" x14ac:dyDescent="0.3">
      <c r="A38" s="13" t="s">
        <v>1713</v>
      </c>
      <c r="B38" s="14" t="s">
        <v>2126</v>
      </c>
      <c r="C38" s="3"/>
      <c r="D38" s="135"/>
      <c r="E38" s="136"/>
      <c r="F38" s="137"/>
    </row>
    <row r="39" spans="1:6" ht="14.15" hidden="1" customHeight="1" x14ac:dyDescent="0.3">
      <c r="A39" s="5"/>
      <c r="B39" s="6"/>
      <c r="C39" s="3"/>
      <c r="D39" s="135"/>
      <c r="E39" s="136"/>
      <c r="F39" s="137"/>
    </row>
    <row r="40" spans="1:6" ht="14.15" hidden="1" customHeight="1" x14ac:dyDescent="0.3">
      <c r="A40" s="5" t="s">
        <v>1714</v>
      </c>
      <c r="B40" s="38" t="s">
        <v>1715</v>
      </c>
      <c r="C40" s="3"/>
      <c r="D40" s="135"/>
      <c r="E40" s="136"/>
      <c r="F40" s="137"/>
    </row>
    <row r="41" spans="1:6" ht="14.15" hidden="1" customHeight="1" x14ac:dyDescent="0.3">
      <c r="A41" s="5"/>
      <c r="B41" s="38" t="s">
        <v>1716</v>
      </c>
      <c r="C41" s="3" t="s">
        <v>1394</v>
      </c>
      <c r="D41" s="138"/>
      <c r="E41" s="139"/>
      <c r="F41" s="140" t="str">
        <f>IF(TRIM(D41)="rate only","ro",IF(ISBLANK(E41)," ",D41*E41))</f>
        <v xml:space="preserve"> </v>
      </c>
    </row>
    <row r="42" spans="1:6" ht="14.15" hidden="1" customHeight="1" x14ac:dyDescent="0.3">
      <c r="A42" s="5"/>
      <c r="B42" s="38" t="s">
        <v>508</v>
      </c>
      <c r="C42" s="3"/>
      <c r="D42" s="135"/>
      <c r="E42" s="136"/>
      <c r="F42" s="137"/>
    </row>
    <row r="43" spans="1:6" ht="14.15" hidden="1" customHeight="1" x14ac:dyDescent="0.3">
      <c r="A43" s="5"/>
      <c r="B43" s="6"/>
      <c r="C43" s="3"/>
      <c r="D43" s="135"/>
      <c r="E43" s="136"/>
      <c r="F43" s="137"/>
    </row>
    <row r="44" spans="1:6" ht="14.15" hidden="1" customHeight="1" x14ac:dyDescent="0.3">
      <c r="A44" s="5" t="s">
        <v>1717</v>
      </c>
      <c r="B44" s="38" t="s">
        <v>1718</v>
      </c>
      <c r="C44" s="3"/>
      <c r="D44" s="135"/>
      <c r="E44" s="136"/>
      <c r="F44" s="137"/>
    </row>
    <row r="45" spans="1:6" ht="14.15" hidden="1" customHeight="1" x14ac:dyDescent="0.3">
      <c r="A45" s="5"/>
      <c r="B45" s="6"/>
      <c r="C45" s="3"/>
      <c r="D45" s="135"/>
      <c r="E45" s="136"/>
      <c r="F45" s="137"/>
    </row>
    <row r="46" spans="1:6" ht="14.15" customHeight="1" x14ac:dyDescent="0.3">
      <c r="A46" s="5"/>
      <c r="B46" s="6"/>
      <c r="C46" s="3"/>
      <c r="D46" s="135"/>
      <c r="E46" s="136"/>
      <c r="F46" s="137"/>
    </row>
    <row r="47" spans="1:6" ht="14.15" customHeight="1" x14ac:dyDescent="0.3">
      <c r="A47" s="5"/>
      <c r="B47" s="6"/>
      <c r="C47" s="3"/>
      <c r="D47" s="135"/>
      <c r="E47" s="136"/>
      <c r="F47" s="137"/>
    </row>
    <row r="48" spans="1:6" ht="14.15" customHeight="1" thickBot="1" x14ac:dyDescent="0.35">
      <c r="A48" s="15"/>
      <c r="B48" s="16"/>
      <c r="C48" s="17"/>
      <c r="D48" s="141"/>
      <c r="E48" s="142"/>
      <c r="F48" s="143"/>
    </row>
    <row r="49" spans="1:6" ht="28.4" customHeight="1" thickBot="1" x14ac:dyDescent="0.35">
      <c r="A49" s="294" t="s">
        <v>1330</v>
      </c>
      <c r="B49" s="295"/>
      <c r="C49" s="295"/>
      <c r="D49" s="295"/>
      <c r="E49" s="296"/>
      <c r="F49" s="64">
        <f>SUM(F2:F48)</f>
        <v>0</v>
      </c>
    </row>
    <row r="50" spans="1:6" ht="14.15" customHeight="1" thickBot="1" x14ac:dyDescent="0.35">
      <c r="A50" s="20"/>
      <c r="B50" s="20"/>
      <c r="C50" s="20"/>
      <c r="D50" s="144"/>
      <c r="E50" s="145"/>
      <c r="F50" s="146"/>
    </row>
    <row r="51" spans="1:6" ht="28.4" customHeight="1" x14ac:dyDescent="0.3">
      <c r="A51" s="234" t="s">
        <v>1328</v>
      </c>
      <c r="B51" s="235"/>
      <c r="C51" s="235"/>
      <c r="D51" s="235"/>
      <c r="E51" s="236" t="s">
        <v>1329</v>
      </c>
      <c r="F51" s="237"/>
    </row>
    <row r="52" spans="1:6" ht="42" customHeight="1" thickBot="1" x14ac:dyDescent="0.35">
      <c r="A52" s="238"/>
      <c r="B52" s="239"/>
      <c r="C52" s="239"/>
      <c r="D52" s="239"/>
      <c r="E52" s="240"/>
      <c r="F52" s="241"/>
    </row>
    <row r="53" spans="1:6" ht="10.4" customHeight="1" thickBot="1" x14ac:dyDescent="0.35">
      <c r="A53" s="23"/>
      <c r="E53" s="148"/>
    </row>
    <row r="54" spans="1:6" ht="28.4" customHeight="1" thickBot="1" x14ac:dyDescent="0.35">
      <c r="A54" s="60" t="s">
        <v>1321</v>
      </c>
      <c r="B54" s="61" t="s">
        <v>1322</v>
      </c>
      <c r="C54" s="61" t="s">
        <v>1323</v>
      </c>
      <c r="D54" s="62" t="s">
        <v>1324</v>
      </c>
      <c r="E54" s="63" t="s">
        <v>1325</v>
      </c>
      <c r="F54" s="64" t="s">
        <v>1326</v>
      </c>
    </row>
    <row r="55" spans="1:6" ht="28.4" customHeight="1" x14ac:dyDescent="0.3">
      <c r="A55" s="291" t="s">
        <v>1331</v>
      </c>
      <c r="B55" s="292"/>
      <c r="C55" s="292"/>
      <c r="D55" s="292"/>
      <c r="E55" s="293"/>
      <c r="F55" s="163">
        <f>F49</f>
        <v>0</v>
      </c>
    </row>
    <row r="56" spans="1:6" ht="14.15" customHeight="1" x14ac:dyDescent="0.3">
      <c r="A56" s="5"/>
      <c r="B56" s="6"/>
      <c r="C56" s="3"/>
      <c r="D56" s="135"/>
      <c r="E56" s="136"/>
      <c r="F56" s="137"/>
    </row>
    <row r="57" spans="1:6" ht="14.15" customHeight="1" x14ac:dyDescent="0.3">
      <c r="A57" s="13" t="s">
        <v>1719</v>
      </c>
      <c r="B57" s="14" t="s">
        <v>1720</v>
      </c>
      <c r="C57" s="3"/>
      <c r="D57" s="135"/>
      <c r="E57" s="136"/>
      <c r="F57" s="137"/>
    </row>
    <row r="58" spans="1:6" ht="14.15" customHeight="1" x14ac:dyDescent="0.3">
      <c r="A58" s="5"/>
      <c r="B58" s="14" t="s">
        <v>1721</v>
      </c>
      <c r="C58" s="3"/>
      <c r="D58" s="135"/>
      <c r="E58" s="136"/>
      <c r="F58" s="137"/>
    </row>
    <row r="59" spans="1:6" ht="14.15" customHeight="1" x14ac:dyDescent="0.3">
      <c r="A59" s="5"/>
      <c r="B59" s="14" t="s">
        <v>1722</v>
      </c>
      <c r="C59" s="3"/>
      <c r="D59" s="135"/>
      <c r="E59" s="136"/>
      <c r="F59" s="137"/>
    </row>
    <row r="60" spans="1:6" ht="14.15" customHeight="1" x14ac:dyDescent="0.3">
      <c r="A60" s="5"/>
      <c r="B60" s="6" t="s">
        <v>1723</v>
      </c>
      <c r="C60" s="3"/>
      <c r="D60" s="135"/>
      <c r="E60" s="136"/>
      <c r="F60" s="137"/>
    </row>
    <row r="61" spans="1:6" ht="14.15" customHeight="1" x14ac:dyDescent="0.3">
      <c r="A61" s="5"/>
      <c r="B61" s="6"/>
      <c r="C61" s="3"/>
      <c r="D61" s="135"/>
      <c r="E61" s="136"/>
      <c r="F61" s="137"/>
    </row>
    <row r="62" spans="1:6" ht="14.15" customHeight="1" x14ac:dyDescent="0.3">
      <c r="A62" s="5" t="s">
        <v>1724</v>
      </c>
      <c r="B62" s="6" t="s">
        <v>1725</v>
      </c>
      <c r="C62" s="3" t="s">
        <v>1334</v>
      </c>
      <c r="D62" s="138">
        <f>D19*1.2*0.3</f>
        <v>142.95599999999999</v>
      </c>
      <c r="E62" s="139"/>
      <c r="F62" s="140" t="str">
        <f>IF(TRIM(D62)="rate only","ro",IF(ISBLANK(E62)," ",D62*E62))</f>
        <v xml:space="preserve"> </v>
      </c>
    </row>
    <row r="63" spans="1:6" ht="14.15" customHeight="1" x14ac:dyDescent="0.3">
      <c r="A63" s="5"/>
      <c r="B63" s="6"/>
      <c r="C63" s="3"/>
      <c r="D63" s="135"/>
      <c r="E63" s="136"/>
      <c r="F63" s="137"/>
    </row>
    <row r="64" spans="1:6" ht="14.15" customHeight="1" x14ac:dyDescent="0.3">
      <c r="A64" s="5" t="s">
        <v>1726</v>
      </c>
      <c r="B64" s="6" t="s">
        <v>1727</v>
      </c>
      <c r="C64" s="3"/>
      <c r="D64" s="135"/>
      <c r="E64" s="136"/>
      <c r="F64" s="137"/>
    </row>
    <row r="65" spans="1:6" ht="14.15" customHeight="1" x14ac:dyDescent="0.3">
      <c r="A65" s="5"/>
      <c r="B65" s="6" t="s">
        <v>1728</v>
      </c>
      <c r="C65" s="3" t="s">
        <v>1369</v>
      </c>
      <c r="D65" s="138">
        <f>D62/1.2</f>
        <v>119.13</v>
      </c>
      <c r="E65" s="139"/>
      <c r="F65" s="140" t="str">
        <f>IF(TRIM(D65)="rate only","ro",IF(ISBLANK(E65)," ",D65*E65))</f>
        <v xml:space="preserve"> </v>
      </c>
    </row>
    <row r="66" spans="1:6" ht="14.15" customHeight="1" x14ac:dyDescent="0.3">
      <c r="A66" s="5"/>
      <c r="B66" s="6"/>
      <c r="C66" s="3"/>
      <c r="D66" s="135"/>
      <c r="E66" s="136"/>
      <c r="F66" s="137"/>
    </row>
    <row r="67" spans="1:6" ht="14.15" customHeight="1" x14ac:dyDescent="0.3">
      <c r="A67" s="5" t="s">
        <v>1729</v>
      </c>
      <c r="B67" s="6" t="s">
        <v>1730</v>
      </c>
      <c r="C67" s="3"/>
      <c r="D67" s="135"/>
      <c r="E67" s="136"/>
      <c r="F67" s="137"/>
    </row>
    <row r="68" spans="1:6" ht="14.15" customHeight="1" x14ac:dyDescent="0.3">
      <c r="A68" s="5"/>
      <c r="B68" s="6" t="s">
        <v>1731</v>
      </c>
      <c r="C68" s="3"/>
      <c r="D68" s="135"/>
      <c r="E68" s="136"/>
      <c r="F68" s="137"/>
    </row>
    <row r="69" spans="1:6" ht="14.15" customHeight="1" x14ac:dyDescent="0.3">
      <c r="A69" s="5"/>
      <c r="B69" s="6" t="s">
        <v>1732</v>
      </c>
      <c r="C69" s="3" t="s">
        <v>1334</v>
      </c>
      <c r="D69" s="138">
        <f>D65*0.1</f>
        <v>11.913</v>
      </c>
      <c r="E69" s="139"/>
      <c r="F69" s="140" t="str">
        <f>IF(TRIM(D69)="rate only","ro",IF(ISBLANK(E69)," ",D69*E69))</f>
        <v xml:space="preserve"> </v>
      </c>
    </row>
    <row r="70" spans="1:6" ht="14.15" customHeight="1" x14ac:dyDescent="0.3">
      <c r="A70" s="5"/>
      <c r="B70" s="38" t="s">
        <v>1733</v>
      </c>
      <c r="C70" s="3"/>
      <c r="D70" s="135"/>
      <c r="E70" s="136"/>
      <c r="F70" s="137"/>
    </row>
    <row r="71" spans="1:6" ht="14.15" customHeight="1" x14ac:dyDescent="0.3">
      <c r="A71" s="5"/>
      <c r="B71" s="38" t="s">
        <v>1734</v>
      </c>
      <c r="C71" s="3"/>
      <c r="D71" s="135"/>
      <c r="E71" s="136"/>
      <c r="F71" s="137"/>
    </row>
    <row r="72" spans="1:6" ht="14.15" customHeight="1" x14ac:dyDescent="0.3">
      <c r="A72" s="5"/>
      <c r="B72" s="6"/>
      <c r="C72" s="3"/>
      <c r="D72" s="135"/>
      <c r="E72" s="136"/>
      <c r="F72" s="137"/>
    </row>
    <row r="73" spans="1:6" ht="14.15" customHeight="1" x14ac:dyDescent="0.3">
      <c r="A73" s="5" t="s">
        <v>1735</v>
      </c>
      <c r="B73" s="6" t="s">
        <v>1736</v>
      </c>
      <c r="C73" s="3"/>
      <c r="D73" s="135"/>
      <c r="E73" s="136"/>
      <c r="F73" s="137"/>
    </row>
    <row r="74" spans="1:6" ht="14.15" customHeight="1" x14ac:dyDescent="0.3">
      <c r="A74" s="5"/>
      <c r="B74" s="38" t="s">
        <v>1737</v>
      </c>
      <c r="C74" s="3"/>
      <c r="D74" s="135"/>
      <c r="E74" s="136"/>
      <c r="F74" s="137"/>
    </row>
    <row r="75" spans="1:6" ht="14.15" customHeight="1" x14ac:dyDescent="0.3">
      <c r="A75" s="5"/>
      <c r="B75" s="6"/>
      <c r="C75" s="3"/>
      <c r="D75" s="135"/>
      <c r="E75" s="136"/>
      <c r="F75" s="137"/>
    </row>
    <row r="76" spans="1:6" ht="14.15" customHeight="1" x14ac:dyDescent="0.3">
      <c r="A76" s="5" t="s">
        <v>1738</v>
      </c>
      <c r="B76" s="6" t="s">
        <v>1739</v>
      </c>
      <c r="C76" s="3"/>
      <c r="D76" s="135"/>
      <c r="E76" s="136"/>
      <c r="F76" s="137"/>
    </row>
    <row r="77" spans="1:6" ht="14.15" customHeight="1" x14ac:dyDescent="0.3">
      <c r="A77" s="5"/>
      <c r="B77" s="38" t="s">
        <v>1740</v>
      </c>
      <c r="C77" s="3" t="s">
        <v>1369</v>
      </c>
      <c r="D77" s="138">
        <f>D19*0.1*2</f>
        <v>79.420000000000016</v>
      </c>
      <c r="E77" s="139"/>
      <c r="F77" s="140" t="str">
        <f>IF(TRIM(D77)="rate only","ro",IF(ISBLANK(E77)," ",D77*E77))</f>
        <v xml:space="preserve"> </v>
      </c>
    </row>
    <row r="78" spans="1:6" ht="14.15" customHeight="1" x14ac:dyDescent="0.3">
      <c r="A78" s="5"/>
      <c r="B78" s="6"/>
      <c r="C78" s="3"/>
      <c r="D78" s="135"/>
      <c r="E78" s="136"/>
      <c r="F78" s="137"/>
    </row>
    <row r="79" spans="1:6" ht="14.15" hidden="1" customHeight="1" x14ac:dyDescent="0.3">
      <c r="A79" s="5" t="s">
        <v>1741</v>
      </c>
      <c r="B79" s="6" t="s">
        <v>1742</v>
      </c>
      <c r="C79" s="3"/>
      <c r="D79" s="135"/>
      <c r="E79" s="136"/>
      <c r="F79" s="137"/>
    </row>
    <row r="80" spans="1:6" ht="14.15" hidden="1" customHeight="1" x14ac:dyDescent="0.3">
      <c r="A80" s="5"/>
      <c r="B80" s="38" t="s">
        <v>1740</v>
      </c>
      <c r="C80" s="3" t="s">
        <v>1369</v>
      </c>
      <c r="D80" s="138"/>
      <c r="E80" s="139"/>
      <c r="F80" s="140" t="str">
        <f>IF(TRIM(D80)="rate only","ro",IF(ISBLANK(E80)," ",D80*E80))</f>
        <v xml:space="preserve"> </v>
      </c>
    </row>
    <row r="81" spans="1:6" ht="14.15" hidden="1" customHeight="1" x14ac:dyDescent="0.3">
      <c r="A81" s="5"/>
      <c r="B81" s="6"/>
      <c r="C81" s="3"/>
      <c r="D81" s="135"/>
      <c r="E81" s="136"/>
      <c r="F81" s="137"/>
    </row>
    <row r="82" spans="1:6" ht="14.15" hidden="1" customHeight="1" x14ac:dyDescent="0.3">
      <c r="A82" s="5" t="s">
        <v>1743</v>
      </c>
      <c r="B82" s="6" t="s">
        <v>1744</v>
      </c>
      <c r="C82" s="3"/>
      <c r="D82" s="135"/>
      <c r="E82" s="136"/>
      <c r="F82" s="137"/>
    </row>
    <row r="83" spans="1:6" ht="14.15" hidden="1" customHeight="1" x14ac:dyDescent="0.3">
      <c r="A83" s="5"/>
      <c r="B83" s="6" t="s">
        <v>2127</v>
      </c>
      <c r="C83" s="3" t="s">
        <v>1369</v>
      </c>
      <c r="D83" s="138"/>
      <c r="E83" s="139"/>
      <c r="F83" s="140" t="str">
        <f>IF(TRIM(D83)="rate only","ro",IF(ISBLANK(E83)," ",D83*E83))</f>
        <v xml:space="preserve"> </v>
      </c>
    </row>
    <row r="84" spans="1:6" ht="14.15" hidden="1" customHeight="1" x14ac:dyDescent="0.3">
      <c r="A84" s="5"/>
      <c r="B84" s="6"/>
      <c r="C84" s="3"/>
      <c r="D84" s="135"/>
      <c r="E84" s="136"/>
      <c r="F84" s="137"/>
    </row>
    <row r="85" spans="1:6" ht="14.15" hidden="1" customHeight="1" x14ac:dyDescent="0.3">
      <c r="A85" s="5" t="s">
        <v>1745</v>
      </c>
      <c r="B85" s="6" t="s">
        <v>1746</v>
      </c>
      <c r="C85" s="3" t="s">
        <v>1369</v>
      </c>
      <c r="D85" s="138"/>
      <c r="E85" s="139"/>
      <c r="F85" s="140" t="str">
        <f>IF(TRIM(D85)="rate only","ro",IF(ISBLANK(E85)," ",D85*E85))</f>
        <v xml:space="preserve"> </v>
      </c>
    </row>
    <row r="86" spans="1:6" ht="14.15" hidden="1" customHeight="1" x14ac:dyDescent="0.3">
      <c r="A86" s="5"/>
      <c r="B86" s="6"/>
      <c r="C86" s="3"/>
      <c r="D86" s="135"/>
      <c r="E86" s="136"/>
      <c r="F86" s="137"/>
    </row>
    <row r="87" spans="1:6" ht="14.15" hidden="1" customHeight="1" x14ac:dyDescent="0.3">
      <c r="A87" s="5" t="s">
        <v>1747</v>
      </c>
      <c r="B87" s="6" t="s">
        <v>1748</v>
      </c>
      <c r="C87" s="3"/>
      <c r="D87" s="135"/>
      <c r="E87" s="136"/>
      <c r="F87" s="137"/>
    </row>
    <row r="88" spans="1:6" ht="14.15" hidden="1" customHeight="1" x14ac:dyDescent="0.3">
      <c r="A88" s="5"/>
      <c r="B88" s="6" t="s">
        <v>1749</v>
      </c>
      <c r="C88" s="3" t="s">
        <v>1369</v>
      </c>
      <c r="D88" s="138"/>
      <c r="E88" s="139"/>
      <c r="F88" s="140" t="str">
        <f>IF(TRIM(D88)="rate only","ro",IF(ISBLANK(E88)," ",D88*E88))</f>
        <v xml:space="preserve"> </v>
      </c>
    </row>
    <row r="89" spans="1:6" ht="14.15" customHeight="1" x14ac:dyDescent="0.3">
      <c r="A89" s="5"/>
      <c r="B89" s="6"/>
      <c r="C89" s="3"/>
      <c r="D89" s="135"/>
      <c r="E89" s="136"/>
      <c r="F89" s="137"/>
    </row>
    <row r="90" spans="1:6" ht="14.15" customHeight="1" x14ac:dyDescent="0.3">
      <c r="A90" s="5"/>
      <c r="B90" s="6"/>
      <c r="C90" s="3"/>
      <c r="D90" s="135"/>
      <c r="E90" s="136"/>
      <c r="F90" s="137"/>
    </row>
    <row r="91" spans="1:6" ht="14.15" customHeight="1" x14ac:dyDescent="0.3">
      <c r="A91" s="5" t="s">
        <v>1750</v>
      </c>
      <c r="B91" s="6" t="s">
        <v>1751</v>
      </c>
      <c r="C91" s="3"/>
      <c r="D91" s="135"/>
      <c r="E91" s="136"/>
      <c r="F91" s="137"/>
    </row>
    <row r="92" spans="1:6" ht="14.15" customHeight="1" x14ac:dyDescent="0.3">
      <c r="A92" s="5"/>
      <c r="B92" s="6" t="s">
        <v>1752</v>
      </c>
      <c r="C92" s="3"/>
      <c r="D92" s="135"/>
      <c r="E92" s="136"/>
      <c r="F92" s="137"/>
    </row>
    <row r="93" spans="1:6" ht="14.15" customHeight="1" x14ac:dyDescent="0.3">
      <c r="A93" s="5"/>
      <c r="B93" s="6"/>
      <c r="C93" s="3"/>
      <c r="D93" s="135"/>
      <c r="E93" s="136"/>
      <c r="F93" s="137"/>
    </row>
    <row r="94" spans="1:6" ht="14.15" customHeight="1" x14ac:dyDescent="0.3">
      <c r="A94" s="5" t="s">
        <v>1753</v>
      </c>
      <c r="B94" s="6" t="s">
        <v>2161</v>
      </c>
      <c r="C94" s="3" t="s">
        <v>1394</v>
      </c>
      <c r="D94" s="138">
        <f>D19/2*1.2</f>
        <v>238.26</v>
      </c>
      <c r="E94" s="139"/>
      <c r="F94" s="140" t="str">
        <f>IF(TRIM(D94)="rate only","ro",IF(ISBLANK(E94)," ",D94*E94))</f>
        <v xml:space="preserve"> </v>
      </c>
    </row>
    <row r="95" spans="1:6" ht="14.15" customHeight="1" x14ac:dyDescent="0.3">
      <c r="A95" s="5"/>
      <c r="B95" s="6" t="s">
        <v>582</v>
      </c>
      <c r="C95" s="3"/>
      <c r="D95" s="135"/>
      <c r="E95" s="136"/>
      <c r="F95" s="137"/>
    </row>
    <row r="96" spans="1:6" ht="14.15" customHeight="1" x14ac:dyDescent="0.3">
      <c r="A96" s="5"/>
      <c r="B96" s="6"/>
      <c r="C96" s="3"/>
      <c r="D96" s="135"/>
      <c r="E96" s="136"/>
      <c r="F96" s="137"/>
    </row>
    <row r="97" spans="1:6" ht="14.15" customHeight="1" x14ac:dyDescent="0.3">
      <c r="A97" s="5"/>
      <c r="B97" s="6"/>
      <c r="C97" s="3"/>
      <c r="D97" s="135"/>
      <c r="E97" s="136"/>
      <c r="F97" s="137"/>
    </row>
    <row r="98" spans="1:6" ht="14.15" customHeight="1" x14ac:dyDescent="0.3">
      <c r="A98" s="5"/>
      <c r="B98" s="6"/>
      <c r="C98" s="3"/>
      <c r="D98" s="135"/>
      <c r="E98" s="136"/>
      <c r="F98" s="137"/>
    </row>
    <row r="99" spans="1:6" ht="14.15" customHeight="1" x14ac:dyDescent="0.3">
      <c r="A99" s="5"/>
      <c r="B99" s="6"/>
      <c r="C99" s="3"/>
      <c r="D99" s="135"/>
      <c r="E99" s="136"/>
      <c r="F99" s="137"/>
    </row>
    <row r="100" spans="1:6" ht="14.15" customHeight="1" thickBot="1" x14ac:dyDescent="0.35">
      <c r="A100" s="15"/>
      <c r="B100" s="16"/>
      <c r="C100" s="17"/>
      <c r="D100" s="141"/>
      <c r="E100" s="142"/>
      <c r="F100" s="143"/>
    </row>
    <row r="101" spans="1:6" ht="28.4" customHeight="1" thickBot="1" x14ac:dyDescent="0.35">
      <c r="A101" s="294" t="s">
        <v>1330</v>
      </c>
      <c r="B101" s="295"/>
      <c r="C101" s="295"/>
      <c r="D101" s="295"/>
      <c r="E101" s="296"/>
      <c r="F101" s="64">
        <f>SUM(F54:F100)</f>
        <v>0</v>
      </c>
    </row>
    <row r="102" spans="1:6" ht="14.15" customHeight="1" thickBot="1" x14ac:dyDescent="0.35">
      <c r="A102" s="23"/>
      <c r="C102" s="35"/>
      <c r="E102" s="148"/>
      <c r="F102" s="148"/>
    </row>
    <row r="103" spans="1:6" ht="28.4" customHeight="1" x14ac:dyDescent="0.3">
      <c r="A103" s="234" t="s">
        <v>1328</v>
      </c>
      <c r="B103" s="235"/>
      <c r="C103" s="235"/>
      <c r="D103" s="235"/>
      <c r="E103" s="236" t="s">
        <v>1329</v>
      </c>
      <c r="F103" s="237"/>
    </row>
    <row r="104" spans="1:6" ht="42" customHeight="1" thickBot="1" x14ac:dyDescent="0.35">
      <c r="A104" s="238"/>
      <c r="B104" s="239"/>
      <c r="C104" s="239"/>
      <c r="D104" s="239"/>
      <c r="E104" s="240"/>
      <c r="F104" s="241"/>
    </row>
    <row r="105" spans="1:6" ht="10.4" customHeight="1" thickBot="1" x14ac:dyDescent="0.35"/>
    <row r="106" spans="1:6" ht="28.4" customHeight="1" thickBot="1" x14ac:dyDescent="0.35">
      <c r="A106" s="60" t="s">
        <v>1321</v>
      </c>
      <c r="B106" s="61" t="s">
        <v>1322</v>
      </c>
      <c r="C106" s="61" t="s">
        <v>1323</v>
      </c>
      <c r="D106" s="62" t="s">
        <v>1324</v>
      </c>
      <c r="E106" s="63" t="s">
        <v>1325</v>
      </c>
      <c r="F106" s="64" t="s">
        <v>1326</v>
      </c>
    </row>
    <row r="107" spans="1:6" ht="28.4" customHeight="1" x14ac:dyDescent="0.3">
      <c r="A107" s="291" t="s">
        <v>1331</v>
      </c>
      <c r="B107" s="292"/>
      <c r="C107" s="292"/>
      <c r="D107" s="292"/>
      <c r="E107" s="293"/>
      <c r="F107" s="163">
        <f>F101</f>
        <v>0</v>
      </c>
    </row>
    <row r="108" spans="1:6" ht="14.15" customHeight="1" x14ac:dyDescent="0.3">
      <c r="A108" s="5"/>
      <c r="B108" s="6"/>
      <c r="C108" s="3"/>
      <c r="D108" s="135"/>
      <c r="E108" s="136"/>
      <c r="F108" s="137"/>
    </row>
    <row r="109" spans="1:6" ht="14.15" customHeight="1" x14ac:dyDescent="0.3">
      <c r="A109" s="5" t="s">
        <v>1754</v>
      </c>
      <c r="B109" s="14" t="s">
        <v>477</v>
      </c>
      <c r="C109" s="3"/>
      <c r="D109" s="135"/>
      <c r="E109" s="136"/>
      <c r="F109" s="137"/>
    </row>
    <row r="110" spans="1:6" ht="14.15" customHeight="1" x14ac:dyDescent="0.3">
      <c r="A110" s="5"/>
      <c r="B110" s="6"/>
      <c r="C110" s="3"/>
      <c r="D110" s="135"/>
      <c r="E110" s="136"/>
      <c r="F110" s="137"/>
    </row>
    <row r="111" spans="1:6" ht="14.15" hidden="1" customHeight="1" x14ac:dyDescent="0.3">
      <c r="A111" s="5" t="s">
        <v>1755</v>
      </c>
      <c r="B111" s="6" t="s">
        <v>478</v>
      </c>
      <c r="C111" s="3" t="s">
        <v>1508</v>
      </c>
      <c r="D111" s="138"/>
      <c r="E111" s="139"/>
      <c r="F111" s="140" t="str">
        <f>IF(TRIM(D111)="rate only","ro",IF(ISBLANK(E111)," ",D111*E111))</f>
        <v xml:space="preserve"> </v>
      </c>
    </row>
    <row r="112" spans="1:6" ht="14.15" hidden="1" customHeight="1" x14ac:dyDescent="0.3">
      <c r="A112" s="5"/>
      <c r="B112" s="6"/>
      <c r="C112" s="3"/>
      <c r="D112" s="135"/>
      <c r="E112" s="136"/>
      <c r="F112" s="137"/>
    </row>
    <row r="113" spans="1:6" ht="14.15" hidden="1" customHeight="1" x14ac:dyDescent="0.3">
      <c r="A113" s="5" t="s">
        <v>1756</v>
      </c>
      <c r="B113" s="6" t="s">
        <v>479</v>
      </c>
      <c r="C113" s="3" t="s">
        <v>1508</v>
      </c>
      <c r="D113" s="138"/>
      <c r="E113" s="139"/>
      <c r="F113" s="140" t="str">
        <f>IF(TRIM(D113)="rate only","ro",IF(ISBLANK(E113)," ",D113*E113))</f>
        <v xml:space="preserve"> </v>
      </c>
    </row>
    <row r="114" spans="1:6" ht="14.15" hidden="1" customHeight="1" x14ac:dyDescent="0.3">
      <c r="A114" s="5"/>
      <c r="B114" s="6"/>
      <c r="C114" s="3"/>
      <c r="D114" s="135"/>
      <c r="E114" s="136"/>
      <c r="F114" s="137"/>
    </row>
    <row r="115" spans="1:6" ht="14.15" customHeight="1" x14ac:dyDescent="0.3">
      <c r="A115" s="5" t="s">
        <v>1757</v>
      </c>
      <c r="B115" s="6" t="s">
        <v>480</v>
      </c>
      <c r="C115" s="3" t="s">
        <v>1508</v>
      </c>
      <c r="D115" s="138">
        <f>3.95*D69/0.1</f>
        <v>470.56349999999998</v>
      </c>
      <c r="E115" s="139"/>
      <c r="F115" s="140" t="str">
        <f>IF(TRIM(D115)="rate only","ro",IF(ISBLANK(E115)," ",D115*E115))</f>
        <v xml:space="preserve"> </v>
      </c>
    </row>
    <row r="116" spans="1:6" ht="14.15" customHeight="1" x14ac:dyDescent="0.3">
      <c r="A116" s="5"/>
      <c r="B116" s="6"/>
      <c r="C116" s="3"/>
      <c r="D116" s="135"/>
      <c r="E116" s="136"/>
      <c r="F116" s="137"/>
    </row>
    <row r="117" spans="1:6" ht="14.15" customHeight="1" x14ac:dyDescent="0.3">
      <c r="A117" s="5" t="s">
        <v>1758</v>
      </c>
      <c r="B117" s="38" t="s">
        <v>1759</v>
      </c>
      <c r="C117" s="3"/>
      <c r="D117" s="135"/>
      <c r="E117" s="136"/>
      <c r="F117" s="137"/>
    </row>
    <row r="118" spans="1:6" ht="14.15" customHeight="1" x14ac:dyDescent="0.3">
      <c r="A118" s="5"/>
      <c r="B118" s="6"/>
      <c r="C118" s="3"/>
      <c r="D118" s="135"/>
      <c r="E118" s="136"/>
      <c r="F118" s="137"/>
    </row>
    <row r="119" spans="1:6" ht="14.15" customHeight="1" x14ac:dyDescent="0.3">
      <c r="A119" s="5"/>
      <c r="B119" s="6"/>
      <c r="C119" s="3"/>
      <c r="D119" s="135"/>
      <c r="E119" s="136"/>
      <c r="F119" s="137"/>
    </row>
    <row r="120" spans="1:6" ht="14.15" customHeight="1" x14ac:dyDescent="0.3">
      <c r="A120" s="5"/>
      <c r="B120" s="6"/>
      <c r="C120" s="3"/>
      <c r="D120" s="135"/>
      <c r="E120" s="136"/>
      <c r="F120" s="137"/>
    </row>
    <row r="121" spans="1:6" ht="14.15" customHeight="1" x14ac:dyDescent="0.3">
      <c r="A121" s="5"/>
      <c r="B121" s="6"/>
      <c r="C121" s="3"/>
      <c r="D121" s="135"/>
      <c r="E121" s="136"/>
      <c r="F121" s="137"/>
    </row>
    <row r="122" spans="1:6" ht="14.15" customHeight="1" x14ac:dyDescent="0.3">
      <c r="A122" s="5" t="s">
        <v>1760</v>
      </c>
      <c r="B122" s="6" t="s">
        <v>483</v>
      </c>
      <c r="C122" s="3"/>
      <c r="D122" s="135"/>
      <c r="E122" s="136"/>
      <c r="F122" s="137"/>
    </row>
    <row r="123" spans="1:6" ht="14.15" customHeight="1" x14ac:dyDescent="0.3">
      <c r="A123" s="5"/>
      <c r="B123" s="6"/>
      <c r="C123" s="3"/>
      <c r="D123" s="135"/>
      <c r="E123" s="136"/>
      <c r="F123" s="137"/>
    </row>
    <row r="124" spans="1:6" ht="14.15" customHeight="1" x14ac:dyDescent="0.3">
      <c r="A124" s="5" t="s">
        <v>1761</v>
      </c>
      <c r="B124" s="6" t="s">
        <v>1661</v>
      </c>
      <c r="C124" s="3" t="s">
        <v>1496</v>
      </c>
      <c r="D124" s="138">
        <v>1</v>
      </c>
      <c r="E124" s="139"/>
      <c r="F124" s="140" t="str">
        <f>IF(TRIM(D124)="rate only","ro",IF(ISBLANK(E124)," ",D124*E124))</f>
        <v xml:space="preserve"> </v>
      </c>
    </row>
    <row r="125" spans="1:6" ht="14.15" customHeight="1" x14ac:dyDescent="0.3">
      <c r="A125" s="5"/>
      <c r="B125" s="6"/>
      <c r="C125" s="3"/>
      <c r="D125" s="135"/>
      <c r="E125" s="136"/>
      <c r="F125" s="137"/>
    </row>
    <row r="126" spans="1:6" ht="14.15" customHeight="1" x14ac:dyDescent="0.3">
      <c r="A126" s="5" t="s">
        <v>1762</v>
      </c>
      <c r="B126" s="6" t="s">
        <v>1662</v>
      </c>
      <c r="C126" s="3" t="s">
        <v>1496</v>
      </c>
      <c r="D126" s="138">
        <v>1</v>
      </c>
      <c r="E126" s="139"/>
      <c r="F126" s="140" t="str">
        <f>IF(TRIM(D126)="rate only","ro",IF(ISBLANK(E126)," ",D126*E126))</f>
        <v xml:space="preserve"> </v>
      </c>
    </row>
    <row r="127" spans="1:6" ht="14.15" customHeight="1" x14ac:dyDescent="0.3">
      <c r="A127" s="5"/>
      <c r="B127" s="6"/>
      <c r="C127" s="3"/>
      <c r="D127" s="135"/>
      <c r="E127" s="136"/>
      <c r="F127" s="137"/>
    </row>
    <row r="128" spans="1:6" ht="14.15" customHeight="1" x14ac:dyDescent="0.3">
      <c r="A128" s="5" t="s">
        <v>1763</v>
      </c>
      <c r="B128" s="6" t="s">
        <v>1663</v>
      </c>
      <c r="C128" s="3" t="s">
        <v>1496</v>
      </c>
      <c r="D128" s="138">
        <v>1</v>
      </c>
      <c r="E128" s="139"/>
      <c r="F128" s="140" t="str">
        <f>IF(TRIM(D128)="rate only","ro",IF(ISBLANK(E128)," ",D128*E128))</f>
        <v xml:space="preserve"> </v>
      </c>
    </row>
    <row r="129" spans="1:6" ht="14.15" customHeight="1" x14ac:dyDescent="0.3">
      <c r="A129" s="5"/>
      <c r="B129" s="6"/>
      <c r="C129" s="3"/>
      <c r="D129" s="135"/>
      <c r="E129" s="136"/>
      <c r="F129" s="137"/>
    </row>
    <row r="130" spans="1:6" ht="14.15" customHeight="1" x14ac:dyDescent="0.3">
      <c r="A130" s="5" t="s">
        <v>1769</v>
      </c>
      <c r="B130" s="38" t="s">
        <v>1770</v>
      </c>
      <c r="C130" s="3"/>
      <c r="D130" s="135"/>
      <c r="E130" s="136"/>
      <c r="F130" s="137"/>
    </row>
    <row r="131" spans="1:6" ht="14.15" customHeight="1" x14ac:dyDescent="0.3">
      <c r="A131" s="5"/>
      <c r="B131" s="6"/>
      <c r="C131" s="3"/>
      <c r="D131" s="135"/>
      <c r="E131" s="136"/>
      <c r="F131" s="137"/>
    </row>
    <row r="132" spans="1:6" ht="14.15" customHeight="1" x14ac:dyDescent="0.3">
      <c r="A132" s="5"/>
      <c r="B132" s="6"/>
      <c r="C132" s="3"/>
      <c r="D132" s="135"/>
      <c r="E132" s="136"/>
      <c r="F132" s="137"/>
    </row>
    <row r="133" spans="1:6" ht="14.15" customHeight="1" x14ac:dyDescent="0.3">
      <c r="A133" s="5"/>
      <c r="B133" s="6"/>
      <c r="C133" s="3"/>
      <c r="D133" s="135"/>
      <c r="E133" s="136"/>
      <c r="F133" s="137"/>
    </row>
    <row r="134" spans="1:6" ht="14.15" customHeight="1" x14ac:dyDescent="0.3">
      <c r="A134" s="5"/>
      <c r="B134" s="6"/>
      <c r="C134" s="3"/>
      <c r="D134" s="135"/>
      <c r="E134" s="136"/>
      <c r="F134" s="137"/>
    </row>
    <row r="135" spans="1:6" ht="14.15" customHeight="1" x14ac:dyDescent="0.3">
      <c r="A135" s="5" t="s">
        <v>1764</v>
      </c>
      <c r="B135" s="6" t="s">
        <v>1149</v>
      </c>
      <c r="C135" s="3"/>
      <c r="D135" s="135"/>
      <c r="E135" s="136"/>
      <c r="F135" s="137"/>
    </row>
    <row r="136" spans="1:6" ht="14.15" customHeight="1" x14ac:dyDescent="0.3">
      <c r="A136" s="5"/>
      <c r="B136" s="6"/>
      <c r="C136" s="3"/>
      <c r="D136" s="135"/>
      <c r="E136" s="136"/>
      <c r="F136" s="137"/>
    </row>
    <row r="137" spans="1:6" ht="14.15" customHeight="1" x14ac:dyDescent="0.3">
      <c r="A137" s="5" t="s">
        <v>1765</v>
      </c>
      <c r="B137" s="6" t="s">
        <v>1661</v>
      </c>
      <c r="C137" s="3" t="s">
        <v>1496</v>
      </c>
      <c r="D137" s="138">
        <v>1</v>
      </c>
      <c r="E137" s="139"/>
      <c r="F137" s="140" t="str">
        <f>IF(TRIM(D137)="rate only","ro",IF(ISBLANK(E137)," ",D137*E137))</f>
        <v xml:space="preserve"> </v>
      </c>
    </row>
    <row r="138" spans="1:6" ht="14.15" customHeight="1" x14ac:dyDescent="0.3">
      <c r="A138" s="5"/>
      <c r="B138" s="6"/>
      <c r="C138" s="3"/>
      <c r="D138" s="135"/>
      <c r="E138" s="136"/>
      <c r="F138" s="137"/>
    </row>
    <row r="139" spans="1:6" ht="14.15" customHeight="1" x14ac:dyDescent="0.3">
      <c r="A139" s="5" t="s">
        <v>1766</v>
      </c>
      <c r="B139" s="6" t="s">
        <v>1662</v>
      </c>
      <c r="C139" s="3" t="s">
        <v>1496</v>
      </c>
      <c r="D139" s="138">
        <v>1</v>
      </c>
      <c r="E139" s="139"/>
      <c r="F139" s="140" t="str">
        <f>IF(TRIM(D139)="rate only","ro",IF(ISBLANK(E139)," ",D139*E139))</f>
        <v xml:space="preserve"> </v>
      </c>
    </row>
    <row r="140" spans="1:6" ht="14.15" customHeight="1" x14ac:dyDescent="0.3">
      <c r="A140" s="5"/>
      <c r="B140" s="6"/>
      <c r="C140" s="3"/>
      <c r="D140" s="135"/>
      <c r="E140" s="136"/>
      <c r="F140" s="137"/>
    </row>
    <row r="141" spans="1:6" ht="14.15" customHeight="1" x14ac:dyDescent="0.3">
      <c r="A141" s="5" t="s">
        <v>1767</v>
      </c>
      <c r="B141" s="6" t="s">
        <v>1663</v>
      </c>
      <c r="C141" s="3" t="s">
        <v>1496</v>
      </c>
      <c r="D141" s="138">
        <v>1</v>
      </c>
      <c r="E141" s="139"/>
      <c r="F141" s="140" t="str">
        <f>IF(TRIM(D141)="rate only","ro",IF(ISBLANK(E141)," ",D141*E141))</f>
        <v xml:space="preserve"> </v>
      </c>
    </row>
    <row r="142" spans="1:6" ht="14.15" customHeight="1" x14ac:dyDescent="0.3">
      <c r="A142" s="5"/>
      <c r="B142" s="6"/>
      <c r="C142" s="3"/>
      <c r="D142" s="135"/>
      <c r="E142" s="136"/>
      <c r="F142" s="137"/>
    </row>
    <row r="143" spans="1:6" ht="14.15" customHeight="1" x14ac:dyDescent="0.3">
      <c r="A143" s="5" t="s">
        <v>1768</v>
      </c>
      <c r="B143" s="6" t="s">
        <v>1664</v>
      </c>
      <c r="C143" s="3" t="s">
        <v>1496</v>
      </c>
      <c r="D143" s="138">
        <v>1</v>
      </c>
      <c r="E143" s="139"/>
      <c r="F143" s="140" t="str">
        <f>IF(TRIM(D143)="rate only","ro",IF(ISBLANK(E143)," ",D143*E143))</f>
        <v xml:space="preserve"> </v>
      </c>
    </row>
    <row r="144" spans="1:6" ht="14.15" customHeight="1" x14ac:dyDescent="0.3">
      <c r="A144" s="5"/>
      <c r="B144" s="6"/>
      <c r="C144" s="3"/>
      <c r="D144" s="135"/>
      <c r="E144" s="136"/>
      <c r="F144" s="137"/>
    </row>
    <row r="145" spans="1:6" ht="14.15" customHeight="1" x14ac:dyDescent="0.3">
      <c r="A145" s="5" t="s">
        <v>1768</v>
      </c>
      <c r="B145" s="38" t="s">
        <v>1770</v>
      </c>
      <c r="C145" s="3"/>
      <c r="D145" s="135"/>
      <c r="E145" s="136"/>
      <c r="F145" s="137"/>
    </row>
    <row r="146" spans="1:6" ht="14.15" customHeight="1" x14ac:dyDescent="0.3">
      <c r="A146" s="5"/>
      <c r="B146" s="6"/>
      <c r="C146" s="3"/>
      <c r="D146" s="135"/>
      <c r="E146" s="136"/>
      <c r="F146" s="137"/>
    </row>
    <row r="147" spans="1:6" ht="14.15" customHeight="1" x14ac:dyDescent="0.3">
      <c r="A147" s="5"/>
      <c r="B147" s="6"/>
      <c r="C147" s="3"/>
      <c r="D147" s="135"/>
      <c r="E147" s="136"/>
      <c r="F147" s="137"/>
    </row>
    <row r="148" spans="1:6" ht="14.15" customHeight="1" x14ac:dyDescent="0.3">
      <c r="A148" s="5"/>
      <c r="B148" s="6"/>
      <c r="C148" s="3"/>
      <c r="D148" s="135"/>
      <c r="E148" s="136"/>
      <c r="F148" s="137"/>
    </row>
    <row r="149" spans="1:6" ht="14.15" customHeight="1" x14ac:dyDescent="0.3">
      <c r="A149" s="5"/>
      <c r="B149" s="6"/>
      <c r="C149" s="3"/>
      <c r="D149" s="135"/>
      <c r="E149" s="136"/>
      <c r="F149" s="137"/>
    </row>
    <row r="150" spans="1:6" ht="14.15" customHeight="1" x14ac:dyDescent="0.3">
      <c r="A150" s="5"/>
      <c r="B150" s="6"/>
      <c r="C150" s="3"/>
      <c r="D150" s="135"/>
      <c r="E150" s="136"/>
      <c r="F150" s="137"/>
    </row>
    <row r="151" spans="1:6" ht="14.15" customHeight="1" x14ac:dyDescent="0.3">
      <c r="A151" s="5"/>
      <c r="B151" s="6"/>
      <c r="C151" s="3"/>
      <c r="D151" s="135"/>
      <c r="E151" s="136"/>
      <c r="F151" s="137"/>
    </row>
    <row r="152" spans="1:6" ht="14.15" customHeight="1" thickBot="1" x14ac:dyDescent="0.35">
      <c r="A152" s="15"/>
      <c r="B152" s="16"/>
      <c r="C152" s="17"/>
      <c r="D152" s="141"/>
      <c r="E152" s="142"/>
      <c r="F152" s="143"/>
    </row>
    <row r="153" spans="1:6" ht="28.4" customHeight="1" thickBot="1" x14ac:dyDescent="0.35">
      <c r="A153" s="294" t="s">
        <v>1330</v>
      </c>
      <c r="B153" s="295"/>
      <c r="C153" s="295"/>
      <c r="D153" s="295"/>
      <c r="E153" s="296"/>
      <c r="F153" s="64">
        <f>SUM(F106:F152)</f>
        <v>0</v>
      </c>
    </row>
    <row r="154" spans="1:6" ht="14.15" customHeight="1" thickBot="1" x14ac:dyDescent="0.35">
      <c r="A154" s="23"/>
      <c r="C154" s="35"/>
      <c r="E154" s="148"/>
      <c r="F154" s="148"/>
    </row>
    <row r="155" spans="1:6" ht="28.4" customHeight="1" x14ac:dyDescent="0.3">
      <c r="A155" s="234" t="s">
        <v>1328</v>
      </c>
      <c r="B155" s="235"/>
      <c r="C155" s="235"/>
      <c r="D155" s="235"/>
      <c r="E155" s="236" t="s">
        <v>1329</v>
      </c>
      <c r="F155" s="237"/>
    </row>
    <row r="156" spans="1:6" ht="42" customHeight="1" thickBot="1" x14ac:dyDescent="0.35">
      <c r="A156" s="238"/>
      <c r="B156" s="239"/>
      <c r="C156" s="239"/>
      <c r="D156" s="239"/>
      <c r="E156" s="240"/>
      <c r="F156" s="241"/>
    </row>
    <row r="157" spans="1:6" ht="10.4" customHeight="1" thickBot="1" x14ac:dyDescent="0.35"/>
    <row r="158" spans="1:6" ht="28.4" customHeight="1" thickBot="1" x14ac:dyDescent="0.35">
      <c r="A158" s="60" t="s">
        <v>1321</v>
      </c>
      <c r="B158" s="61" t="s">
        <v>1322</v>
      </c>
      <c r="C158" s="61" t="s">
        <v>1323</v>
      </c>
      <c r="D158" s="62" t="s">
        <v>1324</v>
      </c>
      <c r="E158" s="63" t="s">
        <v>1325</v>
      </c>
      <c r="F158" s="64" t="s">
        <v>1326</v>
      </c>
    </row>
    <row r="159" spans="1:6" ht="28.4" customHeight="1" x14ac:dyDescent="0.3">
      <c r="A159" s="291" t="s">
        <v>1331</v>
      </c>
      <c r="B159" s="292"/>
      <c r="C159" s="292"/>
      <c r="D159" s="292"/>
      <c r="E159" s="293"/>
      <c r="F159" s="163">
        <f>F153</f>
        <v>0</v>
      </c>
    </row>
    <row r="160" spans="1:6" ht="14.15" customHeight="1" x14ac:dyDescent="0.3">
      <c r="A160" s="5"/>
      <c r="B160" s="6"/>
      <c r="C160" s="3"/>
      <c r="D160" s="135"/>
      <c r="E160" s="136"/>
      <c r="F160" s="137"/>
    </row>
    <row r="161" spans="1:6" ht="14.15" customHeight="1" x14ac:dyDescent="0.3">
      <c r="A161" s="13" t="s">
        <v>1771</v>
      </c>
      <c r="B161" s="14" t="s">
        <v>1772</v>
      </c>
      <c r="C161" s="3"/>
      <c r="D161" s="135"/>
      <c r="E161" s="136"/>
      <c r="F161" s="137"/>
    </row>
    <row r="162" spans="1:6" ht="14.15" customHeight="1" x14ac:dyDescent="0.3">
      <c r="A162" s="13"/>
      <c r="B162" s="14" t="s">
        <v>1773</v>
      </c>
      <c r="C162" s="3" t="s">
        <v>1369</v>
      </c>
      <c r="D162" s="138">
        <f>D19*1.2</f>
        <v>476.52</v>
      </c>
      <c r="E162" s="139"/>
      <c r="F162" s="140" t="str">
        <f>IF(TRIM(D162)="rate only","ro",IF(ISBLANK(E162)," ",D162*E162))</f>
        <v xml:space="preserve"> </v>
      </c>
    </row>
    <row r="163" spans="1:6" ht="14.15" customHeight="1" x14ac:dyDescent="0.3">
      <c r="A163" s="5"/>
      <c r="B163" s="6"/>
      <c r="C163" s="3"/>
      <c r="D163" s="135"/>
      <c r="E163" s="136"/>
      <c r="F163" s="137"/>
    </row>
    <row r="164" spans="1:6" ht="14.15" customHeight="1" x14ac:dyDescent="0.3">
      <c r="A164" s="13" t="s">
        <v>597</v>
      </c>
      <c r="B164" s="14" t="s">
        <v>598</v>
      </c>
      <c r="C164" s="3"/>
      <c r="D164" s="135"/>
      <c r="E164" s="136"/>
      <c r="F164" s="137"/>
    </row>
    <row r="165" spans="1:6" ht="14.15" customHeight="1" x14ac:dyDescent="0.3">
      <c r="A165" s="5"/>
      <c r="B165" s="14" t="s">
        <v>599</v>
      </c>
      <c r="C165" s="3"/>
      <c r="D165" s="135"/>
      <c r="E165" s="136"/>
      <c r="F165" s="137"/>
    </row>
    <row r="166" spans="1:6" ht="14.15" customHeight="1" x14ac:dyDescent="0.3">
      <c r="A166" s="5"/>
      <c r="B166" s="14" t="s">
        <v>600</v>
      </c>
      <c r="C166" s="3" t="s">
        <v>1334</v>
      </c>
      <c r="D166" s="138">
        <f>D62*0.1</f>
        <v>14.2956</v>
      </c>
      <c r="E166" s="139"/>
      <c r="F166" s="140" t="str">
        <f>IF(TRIM(D166)="rate only","ro",IF(ISBLANK(E166)," ",D166*E166))</f>
        <v xml:space="preserve"> </v>
      </c>
    </row>
    <row r="167" spans="1:6" ht="14.15" customHeight="1" x14ac:dyDescent="0.3">
      <c r="A167" s="5"/>
      <c r="B167" s="6"/>
      <c r="C167" s="3"/>
      <c r="D167" s="135"/>
      <c r="E167" s="136"/>
      <c r="F167" s="137"/>
    </row>
    <row r="168" spans="1:6" ht="14.15" customHeight="1" x14ac:dyDescent="0.3">
      <c r="A168" s="13" t="s">
        <v>1774</v>
      </c>
      <c r="B168" s="14" t="s">
        <v>1775</v>
      </c>
      <c r="C168" s="3"/>
      <c r="D168" s="135"/>
      <c r="E168" s="136"/>
      <c r="F168" s="137"/>
    </row>
    <row r="169" spans="1:6" ht="14.15" customHeight="1" x14ac:dyDescent="0.3">
      <c r="A169" s="13"/>
      <c r="B169" s="14" t="s">
        <v>1776</v>
      </c>
      <c r="C169" s="3" t="s">
        <v>1334</v>
      </c>
      <c r="D169" s="138">
        <f>D62</f>
        <v>142.95599999999999</v>
      </c>
      <c r="E169" s="139"/>
      <c r="F169" s="140" t="str">
        <f>IF(TRIM(D169)="rate only","ro",IF(ISBLANK(E169)," ",D169*E169))</f>
        <v xml:space="preserve"> </v>
      </c>
    </row>
    <row r="170" spans="1:6" ht="14.15" customHeight="1" x14ac:dyDescent="0.3">
      <c r="A170" s="5"/>
      <c r="B170" s="6"/>
      <c r="C170" s="3"/>
      <c r="D170" s="135"/>
      <c r="E170" s="136"/>
      <c r="F170" s="137"/>
    </row>
    <row r="171" spans="1:6" ht="14.15" customHeight="1" x14ac:dyDescent="0.3">
      <c r="A171" s="5"/>
      <c r="B171" s="6"/>
      <c r="C171" s="3"/>
      <c r="D171" s="135"/>
      <c r="E171" s="136"/>
      <c r="F171" s="137"/>
    </row>
    <row r="172" spans="1:6" ht="14.15" customHeight="1" x14ac:dyDescent="0.3">
      <c r="A172" s="5"/>
      <c r="B172" s="6"/>
      <c r="C172" s="3"/>
      <c r="D172" s="135"/>
      <c r="E172" s="136"/>
      <c r="F172" s="137"/>
    </row>
    <row r="173" spans="1:6" ht="14.15" customHeight="1" x14ac:dyDescent="0.3">
      <c r="A173" s="5"/>
      <c r="B173" s="6"/>
      <c r="C173" s="3"/>
      <c r="D173" s="135"/>
      <c r="E173" s="136"/>
      <c r="F173" s="137"/>
    </row>
    <row r="174" spans="1:6" ht="14.15" customHeight="1" x14ac:dyDescent="0.3">
      <c r="A174" s="5"/>
      <c r="B174" s="6"/>
      <c r="C174" s="3"/>
      <c r="D174" s="135"/>
      <c r="E174" s="136"/>
      <c r="F174" s="137"/>
    </row>
    <row r="175" spans="1:6" ht="14.15" customHeight="1" x14ac:dyDescent="0.3">
      <c r="A175" s="5"/>
      <c r="B175" s="6"/>
      <c r="C175" s="3"/>
      <c r="D175" s="135"/>
      <c r="E175" s="136"/>
      <c r="F175" s="137"/>
    </row>
    <row r="176" spans="1:6" ht="14.15" customHeight="1" x14ac:dyDescent="0.3">
      <c r="A176" s="5"/>
      <c r="B176" s="6"/>
      <c r="C176" s="3"/>
      <c r="D176" s="135"/>
      <c r="E176" s="136"/>
      <c r="F176" s="137"/>
    </row>
    <row r="177" spans="1:6" ht="14.15" customHeight="1" x14ac:dyDescent="0.3">
      <c r="A177" s="5"/>
      <c r="B177" s="6"/>
      <c r="C177" s="3"/>
      <c r="D177" s="135"/>
      <c r="E177" s="136"/>
      <c r="F177" s="137"/>
    </row>
    <row r="178" spans="1:6" ht="14.15" customHeight="1" x14ac:dyDescent="0.3">
      <c r="A178" s="5"/>
      <c r="B178" s="6"/>
      <c r="C178" s="3"/>
      <c r="D178" s="135"/>
      <c r="E178" s="136"/>
      <c r="F178" s="137"/>
    </row>
    <row r="179" spans="1:6" ht="14.15" customHeight="1" x14ac:dyDescent="0.3">
      <c r="A179" s="5"/>
      <c r="B179" s="6"/>
      <c r="C179" s="3"/>
      <c r="D179" s="135"/>
      <c r="E179" s="136"/>
      <c r="F179" s="137"/>
    </row>
    <row r="180" spans="1:6" ht="14.15" customHeight="1" x14ac:dyDescent="0.3">
      <c r="A180" s="5"/>
      <c r="B180" s="6"/>
      <c r="C180" s="3"/>
      <c r="D180" s="135"/>
      <c r="E180" s="136"/>
      <c r="F180" s="137"/>
    </row>
    <row r="181" spans="1:6" ht="14.15" customHeight="1" x14ac:dyDescent="0.3">
      <c r="A181" s="5"/>
      <c r="B181" s="6"/>
      <c r="C181" s="3"/>
      <c r="D181" s="135"/>
      <c r="E181" s="136"/>
      <c r="F181" s="137"/>
    </row>
    <row r="182" spans="1:6" ht="14.15" customHeight="1" x14ac:dyDescent="0.3">
      <c r="A182" s="5"/>
      <c r="B182" s="6"/>
      <c r="C182" s="3"/>
      <c r="D182" s="135"/>
      <c r="E182" s="136"/>
      <c r="F182" s="137"/>
    </row>
    <row r="183" spans="1:6" ht="14.15" customHeight="1" x14ac:dyDescent="0.3">
      <c r="A183" s="5"/>
      <c r="B183" s="6"/>
      <c r="C183" s="3"/>
      <c r="D183" s="135"/>
      <c r="E183" s="136"/>
      <c r="F183" s="137"/>
    </row>
    <row r="184" spans="1:6" ht="14.15" customHeight="1" x14ac:dyDescent="0.3">
      <c r="A184" s="5"/>
      <c r="B184" s="6"/>
      <c r="C184" s="3"/>
      <c r="D184" s="135"/>
      <c r="E184" s="136"/>
      <c r="F184" s="137"/>
    </row>
    <row r="185" spans="1:6" ht="14.15" customHeight="1" x14ac:dyDescent="0.3">
      <c r="A185" s="5"/>
      <c r="B185" s="6"/>
      <c r="C185" s="3"/>
      <c r="D185" s="135"/>
      <c r="E185" s="136"/>
      <c r="F185" s="137"/>
    </row>
    <row r="186" spans="1:6" ht="14.15" customHeight="1" x14ac:dyDescent="0.3">
      <c r="A186" s="5"/>
      <c r="B186" s="6"/>
      <c r="C186" s="3"/>
      <c r="D186" s="135"/>
      <c r="E186" s="136"/>
      <c r="F186" s="137"/>
    </row>
    <row r="187" spans="1:6" ht="14.15" customHeight="1" x14ac:dyDescent="0.3">
      <c r="A187" s="5"/>
      <c r="B187" s="6"/>
      <c r="C187" s="3"/>
      <c r="D187" s="135"/>
      <c r="E187" s="136"/>
      <c r="F187" s="137"/>
    </row>
    <row r="188" spans="1:6" ht="14.15" customHeight="1" x14ac:dyDescent="0.3">
      <c r="A188" s="5"/>
      <c r="B188" s="6"/>
      <c r="C188" s="3"/>
      <c r="D188" s="135"/>
      <c r="E188" s="136"/>
      <c r="F188" s="137"/>
    </row>
    <row r="189" spans="1:6" ht="14.15" customHeight="1" x14ac:dyDescent="0.3">
      <c r="A189" s="5"/>
      <c r="B189" s="6"/>
      <c r="C189" s="3"/>
      <c r="D189" s="135"/>
      <c r="E189" s="136"/>
      <c r="F189" s="137"/>
    </row>
    <row r="190" spans="1:6" ht="14.15" customHeight="1" x14ac:dyDescent="0.3">
      <c r="A190" s="5"/>
      <c r="B190" s="6"/>
      <c r="C190" s="3"/>
      <c r="D190" s="135"/>
      <c r="E190" s="136"/>
      <c r="F190" s="137"/>
    </row>
    <row r="191" spans="1:6" ht="14.15" customHeight="1" x14ac:dyDescent="0.3">
      <c r="A191" s="5"/>
      <c r="B191" s="6"/>
      <c r="C191" s="3"/>
      <c r="D191" s="135"/>
      <c r="E191" s="136"/>
      <c r="F191" s="137"/>
    </row>
    <row r="192" spans="1:6" ht="14.15" customHeight="1" x14ac:dyDescent="0.3">
      <c r="A192" s="5"/>
      <c r="B192" s="6"/>
      <c r="C192" s="3"/>
      <c r="D192" s="135"/>
      <c r="E192" s="136"/>
      <c r="F192" s="137"/>
    </row>
    <row r="193" spans="1:6" ht="14.15" customHeight="1" x14ac:dyDescent="0.3">
      <c r="A193" s="5"/>
      <c r="B193" s="6"/>
      <c r="C193" s="3"/>
      <c r="D193" s="135"/>
      <c r="E193" s="136"/>
      <c r="F193" s="137"/>
    </row>
    <row r="194" spans="1:6" ht="14.15" customHeight="1" x14ac:dyDescent="0.3">
      <c r="A194" s="5"/>
      <c r="B194" s="6"/>
      <c r="C194" s="3"/>
      <c r="D194" s="135"/>
      <c r="E194" s="136"/>
      <c r="F194" s="137"/>
    </row>
    <row r="195" spans="1:6" ht="14.15" customHeight="1" x14ac:dyDescent="0.3">
      <c r="A195" s="5"/>
      <c r="B195" s="6"/>
      <c r="C195" s="3"/>
      <c r="D195" s="135"/>
      <c r="E195" s="136"/>
      <c r="F195" s="137"/>
    </row>
    <row r="196" spans="1:6" ht="14.15" customHeight="1" x14ac:dyDescent="0.3">
      <c r="A196" s="5"/>
      <c r="B196" s="6"/>
      <c r="C196" s="3"/>
      <c r="D196" s="135"/>
      <c r="E196" s="136"/>
      <c r="F196" s="137"/>
    </row>
    <row r="197" spans="1:6" ht="14.15" customHeight="1" x14ac:dyDescent="0.3">
      <c r="A197" s="5"/>
      <c r="B197" s="6"/>
      <c r="C197" s="3"/>
      <c r="D197" s="135"/>
      <c r="E197" s="136"/>
      <c r="F197" s="137"/>
    </row>
    <row r="198" spans="1:6" ht="14.15" customHeight="1" x14ac:dyDescent="0.3">
      <c r="A198" s="5"/>
      <c r="B198" s="6"/>
      <c r="C198" s="3"/>
      <c r="D198" s="135"/>
      <c r="E198" s="136"/>
      <c r="F198" s="137"/>
    </row>
    <row r="199" spans="1:6" ht="14.15" customHeight="1" x14ac:dyDescent="0.3">
      <c r="A199" s="5"/>
      <c r="B199" s="6"/>
      <c r="C199" s="3"/>
      <c r="D199" s="135"/>
      <c r="E199" s="136"/>
      <c r="F199" s="137"/>
    </row>
    <row r="200" spans="1:6" ht="14.15" customHeight="1" x14ac:dyDescent="0.3">
      <c r="A200" s="5"/>
      <c r="B200" s="6"/>
      <c r="C200" s="3"/>
      <c r="D200" s="135"/>
      <c r="E200" s="136"/>
      <c r="F200" s="137"/>
    </row>
    <row r="201" spans="1:6" ht="14.15" customHeight="1" x14ac:dyDescent="0.3">
      <c r="A201" s="5"/>
      <c r="B201" s="6"/>
      <c r="C201" s="3"/>
      <c r="D201" s="135"/>
      <c r="E201" s="136"/>
      <c r="F201" s="137"/>
    </row>
    <row r="202" spans="1:6" ht="14.15" customHeight="1" x14ac:dyDescent="0.3">
      <c r="A202" s="5"/>
      <c r="B202" s="6"/>
      <c r="C202" s="3"/>
      <c r="D202" s="135"/>
      <c r="E202" s="136"/>
      <c r="F202" s="137"/>
    </row>
    <row r="203" spans="1:6" ht="14.15" customHeight="1" x14ac:dyDescent="0.3">
      <c r="A203" s="5"/>
      <c r="B203" s="6"/>
      <c r="C203" s="3"/>
      <c r="D203" s="135"/>
      <c r="E203" s="136"/>
      <c r="F203" s="137"/>
    </row>
    <row r="204" spans="1:6" ht="14.15" customHeight="1" thickBot="1" x14ac:dyDescent="0.35">
      <c r="A204" s="15"/>
      <c r="B204" s="16"/>
      <c r="C204" s="17"/>
      <c r="D204" s="141"/>
      <c r="E204" s="142"/>
      <c r="F204" s="143"/>
    </row>
    <row r="205" spans="1:6" ht="28.4" customHeight="1" thickBot="1" x14ac:dyDescent="0.35">
      <c r="A205" s="294" t="s">
        <v>1327</v>
      </c>
      <c r="B205" s="295"/>
      <c r="C205" s="295"/>
      <c r="D205" s="295"/>
      <c r="E205" s="296"/>
      <c r="F205" s="64">
        <f>SUM(F159:F204)</f>
        <v>0</v>
      </c>
    </row>
    <row r="206" spans="1:6" ht="14.15" customHeight="1" thickBot="1" x14ac:dyDescent="0.35">
      <c r="A206" s="23"/>
      <c r="C206" s="35"/>
      <c r="E206" s="148"/>
      <c r="F206" s="148"/>
    </row>
    <row r="207" spans="1:6" ht="28.4" customHeight="1" x14ac:dyDescent="0.3">
      <c r="A207" s="234" t="s">
        <v>1328</v>
      </c>
      <c r="B207" s="235"/>
      <c r="C207" s="235"/>
      <c r="D207" s="235"/>
      <c r="E207" s="236" t="s">
        <v>1329</v>
      </c>
      <c r="F207" s="237"/>
    </row>
    <row r="208" spans="1:6" ht="42" customHeight="1" thickBot="1" x14ac:dyDescent="0.35">
      <c r="A208" s="238"/>
      <c r="B208" s="239"/>
      <c r="C208" s="239"/>
      <c r="D208" s="239"/>
      <c r="E208" s="240"/>
      <c r="F208" s="241"/>
    </row>
    <row r="209" ht="10.4" customHeight="1" x14ac:dyDescent="0.3"/>
    <row r="210" ht="28.4" customHeight="1" x14ac:dyDescent="0.3"/>
    <row r="211" ht="28.4" customHeight="1" x14ac:dyDescent="0.3"/>
    <row r="212" ht="14.15" customHeight="1" x14ac:dyDescent="0.3"/>
    <row r="213" ht="14.15" customHeight="1" x14ac:dyDescent="0.3"/>
    <row r="214" ht="14.15" customHeight="1" x14ac:dyDescent="0.3"/>
    <row r="215" ht="14.15" customHeight="1" x14ac:dyDescent="0.3"/>
    <row r="216" ht="14.15" customHeight="1" x14ac:dyDescent="0.3"/>
    <row r="217" ht="14.15" customHeight="1" x14ac:dyDescent="0.3"/>
    <row r="218" ht="14.15" customHeight="1" x14ac:dyDescent="0.3"/>
    <row r="219" ht="14.15" customHeight="1" x14ac:dyDescent="0.3"/>
    <row r="220" ht="14.15" customHeight="1" x14ac:dyDescent="0.3"/>
    <row r="221" ht="14.15" customHeight="1" x14ac:dyDescent="0.3"/>
    <row r="222" ht="14.15" customHeight="1" x14ac:dyDescent="0.3"/>
    <row r="223" ht="14.15" customHeight="1" x14ac:dyDescent="0.3"/>
    <row r="224" ht="14.15" customHeight="1" x14ac:dyDescent="0.3"/>
    <row r="225" ht="14.15" customHeight="1" x14ac:dyDescent="0.3"/>
    <row r="226" ht="14.15" customHeight="1" x14ac:dyDescent="0.3"/>
    <row r="227" ht="14.15" customHeight="1" x14ac:dyDescent="0.3"/>
    <row r="228" ht="14.15" customHeight="1" x14ac:dyDescent="0.3"/>
    <row r="229" ht="14.15" customHeight="1" x14ac:dyDescent="0.3"/>
    <row r="230" ht="14.15" customHeight="1" x14ac:dyDescent="0.3"/>
    <row r="231" ht="14.15" customHeight="1" x14ac:dyDescent="0.3"/>
    <row r="232" ht="14.15" customHeight="1" x14ac:dyDescent="0.3"/>
    <row r="233" ht="14.15" customHeight="1" x14ac:dyDescent="0.3"/>
    <row r="234" ht="14.15" customHeight="1" x14ac:dyDescent="0.3"/>
    <row r="235" ht="14.15" customHeight="1" x14ac:dyDescent="0.3"/>
    <row r="236" ht="14.15" customHeight="1" x14ac:dyDescent="0.3"/>
    <row r="237" ht="14.15" customHeight="1" x14ac:dyDescent="0.3"/>
    <row r="238" ht="14.15" customHeight="1" x14ac:dyDescent="0.3"/>
    <row r="239" ht="14.15" customHeight="1" x14ac:dyDescent="0.3"/>
    <row r="240" ht="14.15" customHeight="1" x14ac:dyDescent="0.3"/>
    <row r="241" ht="14.15" customHeight="1" x14ac:dyDescent="0.3"/>
    <row r="242" ht="14.15" customHeight="1" x14ac:dyDescent="0.3"/>
    <row r="243" ht="14.15" customHeight="1" x14ac:dyDescent="0.3"/>
    <row r="244" ht="14.15" customHeight="1" x14ac:dyDescent="0.3"/>
    <row r="245" ht="14.15" customHeight="1" x14ac:dyDescent="0.3"/>
    <row r="246" ht="14.15" customHeight="1" x14ac:dyDescent="0.3"/>
    <row r="247" ht="14.15" customHeight="1" x14ac:dyDescent="0.3"/>
    <row r="248" ht="14.15" customHeight="1" x14ac:dyDescent="0.3"/>
    <row r="249" ht="14.15" customHeight="1" x14ac:dyDescent="0.3"/>
    <row r="250" ht="14.15" customHeight="1" x14ac:dyDescent="0.3"/>
    <row r="251" ht="14.15" customHeight="1" x14ac:dyDescent="0.3"/>
    <row r="252" ht="14.15" customHeight="1" x14ac:dyDescent="0.3"/>
    <row r="253" ht="14.15" customHeight="1" x14ac:dyDescent="0.3"/>
    <row r="254" ht="14.15" customHeight="1" x14ac:dyDescent="0.3"/>
    <row r="255" ht="14.15" customHeight="1" x14ac:dyDescent="0.3"/>
    <row r="256" ht="14.15" customHeight="1" x14ac:dyDescent="0.3"/>
    <row r="257" ht="28.4" customHeight="1" x14ac:dyDescent="0.3"/>
    <row r="258" ht="14.15" customHeight="1" x14ac:dyDescent="0.3"/>
    <row r="259" ht="28.4" customHeight="1" x14ac:dyDescent="0.3"/>
    <row r="260" ht="42" customHeight="1" x14ac:dyDescent="0.3"/>
    <row r="261" ht="10.4" customHeight="1" x14ac:dyDescent="0.3"/>
    <row r="262" ht="28.4" customHeight="1" x14ac:dyDescent="0.3"/>
    <row r="263" ht="28.4" customHeight="1" x14ac:dyDescent="0.3"/>
    <row r="264" ht="14.15" customHeight="1" x14ac:dyDescent="0.3"/>
    <row r="265" ht="14.15" customHeight="1" x14ac:dyDescent="0.3"/>
    <row r="266" ht="14.15" customHeight="1" x14ac:dyDescent="0.3"/>
    <row r="267" ht="14.15" customHeight="1" x14ac:dyDescent="0.3"/>
    <row r="268" ht="14.15" customHeight="1" x14ac:dyDescent="0.3"/>
    <row r="269" ht="14.15" customHeight="1" x14ac:dyDescent="0.3"/>
    <row r="270" ht="14.15" customHeight="1" x14ac:dyDescent="0.3"/>
    <row r="271" ht="14.15" customHeight="1" x14ac:dyDescent="0.3"/>
    <row r="272" ht="14.15" customHeight="1" x14ac:dyDescent="0.3"/>
    <row r="273" ht="14.15" customHeight="1" x14ac:dyDescent="0.3"/>
    <row r="274" ht="14.15" customHeight="1" x14ac:dyDescent="0.3"/>
    <row r="275" ht="14.15" customHeight="1" x14ac:dyDescent="0.3"/>
    <row r="276" ht="14.15" customHeight="1" x14ac:dyDescent="0.3"/>
    <row r="277" ht="14.15" customHeight="1" x14ac:dyDescent="0.3"/>
    <row r="278" ht="14.15" customHeight="1" x14ac:dyDescent="0.3"/>
    <row r="279" ht="14.15" customHeight="1" x14ac:dyDescent="0.3"/>
    <row r="280" ht="14.15" customHeight="1" x14ac:dyDescent="0.3"/>
    <row r="281" ht="14.15" customHeight="1" x14ac:dyDescent="0.3"/>
    <row r="282" ht="14.15" customHeight="1" x14ac:dyDescent="0.3"/>
    <row r="283" ht="14.15" customHeight="1" x14ac:dyDescent="0.3"/>
    <row r="284" ht="14.15" customHeight="1" x14ac:dyDescent="0.3"/>
    <row r="285" ht="14.15" customHeight="1" x14ac:dyDescent="0.3"/>
    <row r="286" ht="14.15" customHeight="1" x14ac:dyDescent="0.3"/>
    <row r="287" ht="14.15" customHeight="1" x14ac:dyDescent="0.3"/>
    <row r="288" ht="14.15" customHeight="1" x14ac:dyDescent="0.3"/>
    <row r="289" ht="14.15" customHeight="1" x14ac:dyDescent="0.3"/>
    <row r="290" ht="14.15" customHeight="1" x14ac:dyDescent="0.3"/>
    <row r="291" ht="14.15" customHeight="1" x14ac:dyDescent="0.3"/>
    <row r="292" ht="14.15" customHeight="1" x14ac:dyDescent="0.3"/>
    <row r="293" ht="14.15" customHeight="1" x14ac:dyDescent="0.3"/>
    <row r="294" ht="14.15" customHeight="1" x14ac:dyDescent="0.3"/>
    <row r="295" ht="14.15" customHeight="1" x14ac:dyDescent="0.3"/>
    <row r="296" ht="14.15" customHeight="1" x14ac:dyDescent="0.3"/>
    <row r="297" ht="14.15" customHeight="1" x14ac:dyDescent="0.3"/>
    <row r="298" ht="14.15" customHeight="1" x14ac:dyDescent="0.3"/>
    <row r="299" ht="14.15" customHeight="1" x14ac:dyDescent="0.3"/>
    <row r="300" ht="14.15" customHeight="1" x14ac:dyDescent="0.3"/>
    <row r="301" ht="14.15" customHeight="1" x14ac:dyDescent="0.3"/>
    <row r="302" ht="14.15" customHeight="1" x14ac:dyDescent="0.3"/>
    <row r="303" ht="14.15" customHeight="1" x14ac:dyDescent="0.3"/>
    <row r="304" ht="14.15" customHeight="1" x14ac:dyDescent="0.3"/>
    <row r="305" ht="14.15" customHeight="1" x14ac:dyDescent="0.3"/>
    <row r="306" ht="14.15" customHeight="1" x14ac:dyDescent="0.3"/>
    <row r="307" ht="14.15" customHeight="1" x14ac:dyDescent="0.3"/>
    <row r="308" ht="14.15" customHeight="1" x14ac:dyDescent="0.3"/>
    <row r="309" ht="28.4" customHeight="1" x14ac:dyDescent="0.3"/>
    <row r="310" ht="14.15" customHeight="1" x14ac:dyDescent="0.3"/>
    <row r="311" ht="28.4" customHeight="1" x14ac:dyDescent="0.3"/>
    <row r="312" ht="42" customHeight="1" x14ac:dyDescent="0.3"/>
    <row r="313" ht="10.4" customHeight="1" x14ac:dyDescent="0.3"/>
    <row r="314" ht="28.4" customHeight="1" x14ac:dyDescent="0.3"/>
    <row r="315" ht="28.4" customHeight="1" x14ac:dyDescent="0.3"/>
    <row r="316" ht="14.15" customHeight="1" x14ac:dyDescent="0.3"/>
    <row r="317" ht="14.15" customHeight="1" x14ac:dyDescent="0.3"/>
    <row r="318" ht="14.15" customHeight="1" x14ac:dyDescent="0.3"/>
    <row r="319" ht="14.15" customHeight="1" x14ac:dyDescent="0.3"/>
    <row r="320" ht="14.15" customHeight="1" x14ac:dyDescent="0.3"/>
    <row r="321" ht="14.15" customHeight="1" x14ac:dyDescent="0.3"/>
    <row r="322" ht="14.15" customHeight="1" x14ac:dyDescent="0.3"/>
    <row r="323" ht="14.15" customHeight="1" x14ac:dyDescent="0.3"/>
    <row r="324" ht="14.15" customHeight="1" x14ac:dyDescent="0.3"/>
    <row r="325" ht="14.15" customHeight="1" x14ac:dyDescent="0.3"/>
    <row r="326" ht="14.15" customHeight="1" x14ac:dyDescent="0.3"/>
    <row r="327" ht="14.15" customHeight="1" x14ac:dyDescent="0.3"/>
    <row r="328" ht="14.15" customHeight="1" x14ac:dyDescent="0.3"/>
    <row r="329" ht="14.15" customHeight="1" x14ac:dyDescent="0.3"/>
    <row r="330" ht="14.15" customHeight="1" x14ac:dyDescent="0.3"/>
    <row r="331" ht="14.15" customHeight="1" x14ac:dyDescent="0.3"/>
    <row r="332" ht="14.15" customHeight="1" x14ac:dyDescent="0.3"/>
    <row r="333" ht="14.15" customHeight="1" x14ac:dyDescent="0.3"/>
    <row r="334" ht="14.15" customHeight="1" x14ac:dyDescent="0.3"/>
    <row r="335" ht="14.15" customHeight="1" x14ac:dyDescent="0.3"/>
    <row r="336" ht="14.15" customHeight="1" x14ac:dyDescent="0.3"/>
    <row r="337" ht="14.15" customHeight="1" x14ac:dyDescent="0.3"/>
    <row r="338" ht="14.15" customHeight="1" x14ac:dyDescent="0.3"/>
    <row r="339" ht="14.15" customHeight="1" x14ac:dyDescent="0.3"/>
    <row r="340" ht="14.15" customHeight="1" x14ac:dyDescent="0.3"/>
    <row r="341" ht="14.15" customHeight="1" x14ac:dyDescent="0.3"/>
    <row r="342" ht="14.15" customHeight="1" x14ac:dyDescent="0.3"/>
    <row r="343" ht="14.15" customHeight="1" x14ac:dyDescent="0.3"/>
    <row r="344" ht="14.15" customHeight="1" x14ac:dyDescent="0.3"/>
    <row r="345" ht="14.15" customHeight="1" x14ac:dyDescent="0.3"/>
    <row r="346" ht="14.15" customHeight="1" x14ac:dyDescent="0.3"/>
    <row r="347" ht="14.15" customHeight="1" x14ac:dyDescent="0.3"/>
    <row r="348" ht="14.15" customHeight="1" x14ac:dyDescent="0.3"/>
    <row r="349" ht="14.15" customHeight="1" x14ac:dyDescent="0.3"/>
    <row r="350" ht="14.15" customHeight="1" x14ac:dyDescent="0.3"/>
    <row r="351" ht="14.15" customHeight="1" x14ac:dyDescent="0.3"/>
    <row r="352" ht="14.15" customHeight="1" x14ac:dyDescent="0.3"/>
    <row r="353" ht="14.15" customHeight="1" x14ac:dyDescent="0.3"/>
    <row r="354" ht="14.15" customHeight="1" x14ac:dyDescent="0.3"/>
    <row r="355" ht="14.15" customHeight="1" x14ac:dyDescent="0.3"/>
    <row r="356" ht="14.15" customHeight="1" x14ac:dyDescent="0.3"/>
    <row r="357" ht="14.15" customHeight="1" x14ac:dyDescent="0.3"/>
    <row r="358" ht="14.15" customHeight="1" x14ac:dyDescent="0.3"/>
    <row r="359" ht="14.15" customHeight="1" x14ac:dyDescent="0.3"/>
    <row r="360" ht="14.15" customHeight="1" x14ac:dyDescent="0.3"/>
    <row r="361" ht="28.4" customHeight="1" x14ac:dyDescent="0.3"/>
    <row r="362" ht="14.15" customHeight="1" x14ac:dyDescent="0.3"/>
    <row r="363" ht="28.4" customHeight="1" x14ac:dyDescent="0.3"/>
    <row r="364" ht="42" customHeight="1" x14ac:dyDescent="0.3"/>
    <row r="365" ht="10.4" customHeight="1" x14ac:dyDescent="0.3"/>
    <row r="366" ht="28.4" customHeight="1" x14ac:dyDescent="0.3"/>
    <row r="367" ht="28.4" customHeight="1" x14ac:dyDescent="0.3"/>
    <row r="368" ht="14.15" customHeight="1" x14ac:dyDescent="0.3"/>
    <row r="369" ht="14.15" customHeight="1" x14ac:dyDescent="0.3"/>
    <row r="370" ht="14.15" customHeight="1" x14ac:dyDescent="0.3"/>
    <row r="371" ht="14.15" customHeight="1" x14ac:dyDescent="0.3"/>
    <row r="372" ht="14.15" customHeight="1" x14ac:dyDescent="0.3"/>
    <row r="373" ht="14.15" customHeight="1" x14ac:dyDescent="0.3"/>
    <row r="374" ht="14.15" customHeight="1" x14ac:dyDescent="0.3"/>
    <row r="375" ht="14.15" customHeight="1" x14ac:dyDescent="0.3"/>
    <row r="376" ht="14.15" customHeight="1" x14ac:dyDescent="0.3"/>
    <row r="377" ht="14.15" customHeight="1" x14ac:dyDescent="0.3"/>
    <row r="378" ht="14.15" customHeight="1" x14ac:dyDescent="0.3"/>
    <row r="379" ht="14.15" customHeight="1" x14ac:dyDescent="0.3"/>
    <row r="380" ht="14.15" customHeight="1" x14ac:dyDescent="0.3"/>
    <row r="381" ht="14.15" customHeight="1" x14ac:dyDescent="0.3"/>
    <row r="382" ht="14.15" customHeight="1" x14ac:dyDescent="0.3"/>
    <row r="383" ht="14.15" customHeight="1" x14ac:dyDescent="0.3"/>
    <row r="384" ht="14.15" customHeight="1" x14ac:dyDescent="0.3"/>
    <row r="385" ht="14.15" customHeight="1" x14ac:dyDescent="0.3"/>
    <row r="386" ht="14.15" customHeight="1" x14ac:dyDescent="0.3"/>
    <row r="387" ht="14.15" customHeight="1" x14ac:dyDescent="0.3"/>
    <row r="388" ht="14.15" customHeight="1" x14ac:dyDescent="0.3"/>
    <row r="389" ht="14.15" customHeight="1" x14ac:dyDescent="0.3"/>
    <row r="390" ht="14.15" customHeight="1" x14ac:dyDescent="0.3"/>
    <row r="391" ht="14.15" customHeight="1" x14ac:dyDescent="0.3"/>
    <row r="392" ht="14.15" customHeight="1" x14ac:dyDescent="0.3"/>
    <row r="393" ht="14.15" customHeight="1" x14ac:dyDescent="0.3"/>
    <row r="394" ht="14.15" customHeight="1" x14ac:dyDescent="0.3"/>
    <row r="395" ht="14.15" customHeight="1" x14ac:dyDescent="0.3"/>
    <row r="396" ht="14.15" customHeight="1" x14ac:dyDescent="0.3"/>
    <row r="397" ht="14.15" customHeight="1" x14ac:dyDescent="0.3"/>
    <row r="398" ht="14.15" customHeight="1" x14ac:dyDescent="0.3"/>
    <row r="399" ht="14.15" customHeight="1" x14ac:dyDescent="0.3"/>
    <row r="400" ht="14.15" customHeight="1" x14ac:dyDescent="0.3"/>
    <row r="401" ht="14.15" customHeight="1" x14ac:dyDescent="0.3"/>
    <row r="402" ht="14.15" customHeight="1" x14ac:dyDescent="0.3"/>
    <row r="403" ht="14.15" customHeight="1" x14ac:dyDescent="0.3"/>
    <row r="404" ht="14.15" customHeight="1" x14ac:dyDescent="0.3"/>
    <row r="405" ht="14.15" customHeight="1" x14ac:dyDescent="0.3"/>
    <row r="406" ht="14.15" customHeight="1" x14ac:dyDescent="0.3"/>
    <row r="407" ht="14.15" customHeight="1" x14ac:dyDescent="0.3"/>
    <row r="408" ht="14.15" customHeight="1" x14ac:dyDescent="0.3"/>
    <row r="409" ht="14.15" customHeight="1" x14ac:dyDescent="0.3"/>
    <row r="410" ht="14.15" customHeight="1" x14ac:dyDescent="0.3"/>
    <row r="411" ht="14.15" customHeight="1" x14ac:dyDescent="0.3"/>
    <row r="412" ht="14.15" customHeight="1" x14ac:dyDescent="0.3"/>
    <row r="413" ht="28.4" customHeight="1" x14ac:dyDescent="0.3"/>
    <row r="414" ht="14.15" customHeight="1" x14ac:dyDescent="0.3"/>
    <row r="415" ht="28.4" customHeight="1" x14ac:dyDescent="0.3"/>
    <row r="416" ht="42" customHeight="1" x14ac:dyDescent="0.3"/>
    <row r="417" ht="10.4" customHeight="1" x14ac:dyDescent="0.3"/>
    <row r="418" ht="28.4" customHeight="1" x14ac:dyDescent="0.3"/>
    <row r="419" ht="28.4" customHeight="1" x14ac:dyDescent="0.3"/>
    <row r="420" ht="14.15" customHeight="1" x14ac:dyDescent="0.3"/>
    <row r="421" ht="14.15" customHeight="1" x14ac:dyDescent="0.3"/>
    <row r="422" ht="14.15" customHeight="1" x14ac:dyDescent="0.3"/>
    <row r="423" ht="14.15" customHeight="1" x14ac:dyDescent="0.3"/>
    <row r="424" ht="14.15" customHeight="1" x14ac:dyDescent="0.3"/>
    <row r="425" ht="14.15" customHeight="1" x14ac:dyDescent="0.3"/>
    <row r="426" ht="14.15" customHeight="1" x14ac:dyDescent="0.3"/>
    <row r="427" ht="14.15" customHeight="1" x14ac:dyDescent="0.3"/>
    <row r="428" ht="14.15" customHeight="1" x14ac:dyDescent="0.3"/>
    <row r="429" ht="14.15" customHeight="1" x14ac:dyDescent="0.3"/>
    <row r="430" ht="14.15" customHeight="1" x14ac:dyDescent="0.3"/>
    <row r="431" ht="14.15" customHeight="1" x14ac:dyDescent="0.3"/>
    <row r="432" ht="14.15" customHeight="1" x14ac:dyDescent="0.3"/>
    <row r="433" ht="14.15" customHeight="1" x14ac:dyDescent="0.3"/>
    <row r="434" ht="14.15" customHeight="1" x14ac:dyDescent="0.3"/>
    <row r="435" ht="14.15" customHeight="1" x14ac:dyDescent="0.3"/>
    <row r="436" ht="14.15" customHeight="1" x14ac:dyDescent="0.3"/>
    <row r="437" ht="14.15" customHeight="1" x14ac:dyDescent="0.3"/>
    <row r="438" ht="14.15" customHeight="1" x14ac:dyDescent="0.3"/>
    <row r="439" ht="14.15" customHeight="1" x14ac:dyDescent="0.3"/>
    <row r="440" ht="14.15" customHeight="1" x14ac:dyDescent="0.3"/>
    <row r="441" ht="14.15" customHeight="1" x14ac:dyDescent="0.3"/>
    <row r="442" ht="14.15" customHeight="1" x14ac:dyDescent="0.3"/>
    <row r="443" ht="14.15" customHeight="1" x14ac:dyDescent="0.3"/>
    <row r="444" ht="14.15" customHeight="1" x14ac:dyDescent="0.3"/>
    <row r="445" ht="14.15" customHeight="1" x14ac:dyDescent="0.3"/>
    <row r="446" ht="14.15" customHeight="1" x14ac:dyDescent="0.3"/>
    <row r="447" ht="14.15" customHeight="1" x14ac:dyDescent="0.3"/>
    <row r="448" ht="14.15" customHeight="1" x14ac:dyDescent="0.3"/>
    <row r="449" ht="14.15" customHeight="1" x14ac:dyDescent="0.3"/>
    <row r="450" ht="14.15" customHeight="1" x14ac:dyDescent="0.3"/>
    <row r="451" ht="14.15" customHeight="1" x14ac:dyDescent="0.3"/>
    <row r="452" ht="14.15" customHeight="1" x14ac:dyDescent="0.3"/>
    <row r="453" ht="14.15" customHeight="1" x14ac:dyDescent="0.3"/>
    <row r="454" ht="14.15" customHeight="1" x14ac:dyDescent="0.3"/>
    <row r="455" ht="14.15" customHeight="1" x14ac:dyDescent="0.3"/>
    <row r="456" ht="14.15" customHeight="1" x14ac:dyDescent="0.3"/>
    <row r="457" ht="14.15" customHeight="1" x14ac:dyDescent="0.3"/>
    <row r="458" ht="14.15" customHeight="1" x14ac:dyDescent="0.3"/>
    <row r="459" ht="14.15" customHeight="1" x14ac:dyDescent="0.3"/>
    <row r="460" ht="14.15" customHeight="1" x14ac:dyDescent="0.3"/>
    <row r="461" ht="14.15" customHeight="1" x14ac:dyDescent="0.3"/>
    <row r="462" ht="14.15" customHeight="1" x14ac:dyDescent="0.3"/>
    <row r="463" ht="14.15" customHeight="1" x14ac:dyDescent="0.3"/>
    <row r="464" ht="14.15" customHeight="1" x14ac:dyDescent="0.3"/>
    <row r="465" ht="28.4" customHeight="1" x14ac:dyDescent="0.3"/>
    <row r="466" ht="14.15" customHeight="1" x14ac:dyDescent="0.3"/>
    <row r="467" ht="28.4" customHeight="1" x14ac:dyDescent="0.3"/>
    <row r="468" ht="42" customHeight="1" x14ac:dyDescent="0.3"/>
    <row r="469" ht="10.4" customHeight="1" x14ac:dyDescent="0.3"/>
    <row r="470" ht="28.4" customHeight="1" x14ac:dyDescent="0.3"/>
    <row r="471" ht="28.4" customHeight="1" x14ac:dyDescent="0.3"/>
    <row r="472" ht="14.15" customHeight="1" x14ac:dyDescent="0.3"/>
    <row r="473" ht="14.15" customHeight="1" x14ac:dyDescent="0.3"/>
    <row r="474" ht="14.15" customHeight="1" x14ac:dyDescent="0.3"/>
    <row r="475" ht="14.15" customHeight="1" x14ac:dyDescent="0.3"/>
    <row r="476" ht="14.15" customHeight="1" x14ac:dyDescent="0.3"/>
    <row r="477" ht="14.15" customHeight="1" x14ac:dyDescent="0.3"/>
    <row r="478" ht="14.15" customHeight="1" x14ac:dyDescent="0.3"/>
    <row r="479" ht="14.15" customHeight="1" x14ac:dyDescent="0.3"/>
    <row r="480" ht="14.15" customHeight="1" x14ac:dyDescent="0.3"/>
    <row r="481" ht="14.15" customHeight="1" x14ac:dyDescent="0.3"/>
    <row r="482" ht="14.15" customHeight="1" x14ac:dyDescent="0.3"/>
    <row r="483" ht="14.15" customHeight="1" x14ac:dyDescent="0.3"/>
    <row r="484" ht="14.15" customHeight="1" x14ac:dyDescent="0.3"/>
    <row r="485" ht="14.15" customHeight="1" x14ac:dyDescent="0.3"/>
    <row r="486" ht="14.15" customHeight="1" x14ac:dyDescent="0.3"/>
    <row r="487" ht="14.15" customHeight="1" x14ac:dyDescent="0.3"/>
    <row r="488" ht="14.15" customHeight="1" x14ac:dyDescent="0.3"/>
    <row r="489" ht="14.15" customHeight="1" x14ac:dyDescent="0.3"/>
    <row r="490" ht="14.15" customHeight="1" x14ac:dyDescent="0.3"/>
    <row r="491" ht="14.15" customHeight="1" x14ac:dyDescent="0.3"/>
    <row r="492" ht="14.15" customHeight="1" x14ac:dyDescent="0.3"/>
    <row r="493" ht="14.15" customHeight="1" x14ac:dyDescent="0.3"/>
    <row r="494" ht="14.15" customHeight="1" x14ac:dyDescent="0.3"/>
    <row r="495" ht="14.15" customHeight="1" x14ac:dyDescent="0.3"/>
    <row r="496" ht="14.15" customHeight="1" x14ac:dyDescent="0.3"/>
    <row r="497" ht="14.15" customHeight="1" x14ac:dyDescent="0.3"/>
    <row r="498" ht="14.15" customHeight="1" x14ac:dyDescent="0.3"/>
    <row r="499" ht="14.15" customHeight="1" x14ac:dyDescent="0.3"/>
    <row r="500" ht="14.15" customHeight="1" x14ac:dyDescent="0.3"/>
    <row r="501" ht="14.15" customHeight="1" x14ac:dyDescent="0.3"/>
    <row r="502" ht="14.15" customHeight="1" x14ac:dyDescent="0.3"/>
    <row r="503" ht="14.15" customHeight="1" x14ac:dyDescent="0.3"/>
    <row r="504" ht="14.15" customHeight="1" x14ac:dyDescent="0.3"/>
    <row r="505" ht="14.15" customHeight="1" x14ac:dyDescent="0.3"/>
    <row r="506" ht="14.15" customHeight="1" x14ac:dyDescent="0.3"/>
    <row r="507" ht="14.15" customHeight="1" x14ac:dyDescent="0.3"/>
    <row r="508" ht="14.15" customHeight="1" x14ac:dyDescent="0.3"/>
    <row r="509" ht="14.15" customHeight="1" x14ac:dyDescent="0.3"/>
    <row r="510" ht="14.15" customHeight="1" x14ac:dyDescent="0.3"/>
    <row r="511" ht="14.15" customHeight="1" x14ac:dyDescent="0.3"/>
    <row r="512" ht="14.15" customHeight="1" x14ac:dyDescent="0.3"/>
    <row r="513" ht="14.15" customHeight="1" x14ac:dyDescent="0.3"/>
    <row r="514" ht="14.15" customHeight="1" x14ac:dyDescent="0.3"/>
    <row r="515" ht="14.15" customHeight="1" x14ac:dyDescent="0.3"/>
    <row r="516" ht="14.15" customHeight="1" x14ac:dyDescent="0.3"/>
    <row r="517" ht="28.4" customHeight="1" x14ac:dyDescent="0.3"/>
    <row r="518" ht="14.15" customHeight="1" x14ac:dyDescent="0.3"/>
    <row r="519" ht="28.4" customHeight="1" x14ac:dyDescent="0.3"/>
    <row r="520" ht="42" customHeight="1" x14ac:dyDescent="0.3"/>
    <row r="521" ht="10.4" customHeight="1" x14ac:dyDescent="0.3"/>
    <row r="522" ht="28.4" customHeight="1" x14ac:dyDescent="0.3"/>
    <row r="523" ht="28.4" customHeight="1" x14ac:dyDescent="0.3"/>
    <row r="524" ht="14.15" customHeight="1" x14ac:dyDescent="0.3"/>
    <row r="525" ht="14.15" customHeight="1" x14ac:dyDescent="0.3"/>
    <row r="526" ht="14.15" customHeight="1" x14ac:dyDescent="0.3"/>
    <row r="527" ht="14.15" customHeight="1" x14ac:dyDescent="0.3"/>
    <row r="528" ht="14.15" customHeight="1" x14ac:dyDescent="0.3"/>
    <row r="529" ht="14.15" customHeight="1" x14ac:dyDescent="0.3"/>
    <row r="530" ht="14.15" customHeight="1" x14ac:dyDescent="0.3"/>
    <row r="531" ht="14.15" customHeight="1" x14ac:dyDescent="0.3"/>
    <row r="532" ht="14.15" customHeight="1" x14ac:dyDescent="0.3"/>
    <row r="533" ht="14.15" customHeight="1" x14ac:dyDescent="0.3"/>
    <row r="534" ht="14.15" customHeight="1" x14ac:dyDescent="0.3"/>
    <row r="535" ht="14.15" customHeight="1" x14ac:dyDescent="0.3"/>
    <row r="536" ht="14.15" customHeight="1" x14ac:dyDescent="0.3"/>
    <row r="537" ht="14.15" customHeight="1" x14ac:dyDescent="0.3"/>
    <row r="538" ht="14.15" customHeight="1" x14ac:dyDescent="0.3"/>
    <row r="539" ht="14.15" customHeight="1" x14ac:dyDescent="0.3"/>
    <row r="540" ht="14.15" customHeight="1" x14ac:dyDescent="0.3"/>
    <row r="541" ht="14.15" customHeight="1" x14ac:dyDescent="0.3"/>
    <row r="542" ht="14.15" customHeight="1" x14ac:dyDescent="0.3"/>
    <row r="543" ht="14.15" customHeight="1" x14ac:dyDescent="0.3"/>
    <row r="544" ht="14.15" customHeight="1" x14ac:dyDescent="0.3"/>
    <row r="545" ht="14.15" customHeight="1" x14ac:dyDescent="0.3"/>
    <row r="546" ht="14.15" customHeight="1" x14ac:dyDescent="0.3"/>
    <row r="547" ht="14.15" customHeight="1" x14ac:dyDescent="0.3"/>
    <row r="548" ht="14.15" customHeight="1" x14ac:dyDescent="0.3"/>
    <row r="549" ht="14.15" customHeight="1" x14ac:dyDescent="0.3"/>
    <row r="550" ht="14.15" customHeight="1" x14ac:dyDescent="0.3"/>
    <row r="551" ht="14.15" customHeight="1" x14ac:dyDescent="0.3"/>
    <row r="552" ht="14.15" customHeight="1" x14ac:dyDescent="0.3"/>
    <row r="553" ht="14.15" customHeight="1" x14ac:dyDescent="0.3"/>
    <row r="554" ht="14.15" customHeight="1" x14ac:dyDescent="0.3"/>
    <row r="555" ht="14.15" customHeight="1" x14ac:dyDescent="0.3"/>
    <row r="556" ht="14.15" customHeight="1" x14ac:dyDescent="0.3"/>
    <row r="557" ht="14.15" customHeight="1" x14ac:dyDescent="0.3"/>
    <row r="558" ht="14.15" customHeight="1" x14ac:dyDescent="0.3"/>
    <row r="559" ht="14.15" customHeight="1" x14ac:dyDescent="0.3"/>
    <row r="560" ht="14.15" customHeight="1" x14ac:dyDescent="0.3"/>
    <row r="561" ht="14.15" customHeight="1" x14ac:dyDescent="0.3"/>
    <row r="562" ht="14.15" customHeight="1" x14ac:dyDescent="0.3"/>
    <row r="563" ht="14.15" customHeight="1" x14ac:dyDescent="0.3"/>
    <row r="564" ht="14.15" customHeight="1" x14ac:dyDescent="0.3"/>
    <row r="565" ht="14.15" customHeight="1" x14ac:dyDescent="0.3"/>
    <row r="566" ht="14.15" customHeight="1" x14ac:dyDescent="0.3"/>
    <row r="567" ht="14.15" customHeight="1" x14ac:dyDescent="0.3"/>
    <row r="568" ht="14.15" customHeight="1" x14ac:dyDescent="0.3"/>
    <row r="569" ht="28.4" customHeight="1" x14ac:dyDescent="0.3"/>
    <row r="570" ht="14.15" customHeight="1" x14ac:dyDescent="0.3"/>
    <row r="571" ht="28.4" customHeight="1" x14ac:dyDescent="0.3"/>
    <row r="572" ht="42" customHeight="1" x14ac:dyDescent="0.3"/>
    <row r="573" ht="10.4" customHeight="1" x14ac:dyDescent="0.3"/>
  </sheetData>
  <mergeCells count="23">
    <mergeCell ref="A159:E159"/>
    <mergeCell ref="A205:E205"/>
    <mergeCell ref="A207:D207"/>
    <mergeCell ref="E207:F207"/>
    <mergeCell ref="A208:D208"/>
    <mergeCell ref="E208:F208"/>
    <mergeCell ref="A107:E107"/>
    <mergeCell ref="A153:E153"/>
    <mergeCell ref="A155:D155"/>
    <mergeCell ref="E155:F155"/>
    <mergeCell ref="A156:D156"/>
    <mergeCell ref="E156:F156"/>
    <mergeCell ref="A49:E49"/>
    <mergeCell ref="A51:D51"/>
    <mergeCell ref="E51:F51"/>
    <mergeCell ref="A52:D52"/>
    <mergeCell ref="E52:F52"/>
    <mergeCell ref="A55:E55"/>
    <mergeCell ref="A101:E101"/>
    <mergeCell ref="A103:D103"/>
    <mergeCell ref="E103:F103"/>
    <mergeCell ref="A104:D104"/>
    <mergeCell ref="E104:F104"/>
  </mergeCells>
  <phoneticPr fontId="1" type="noConversion"/>
  <conditionalFormatting sqref="D10 D12 D19 D22 D25 D28 D31 D35 D41 D62 D65 D69 D77 D80 D83 D85 D88 D94 D111 D113 D115 D124 D126 D128 D137 D139 D141 D143 D162 D166 D169">
    <cfRule type="cellIs" dxfId="117" priority="1" operator="greaterThan">
      <formula>0</formula>
    </cfRule>
  </conditionalFormatting>
  <conditionalFormatting sqref="E10 E12 E19 E22 E25 E28 E31 E35 E41 E62 E65 E69 E77 E80 E83 E85 E88 E94 E111 E113 E115 E124 E126 E128 E137 E139 E141 E143 E162 E166 E169">
    <cfRule type="cellIs" dxfId="116" priority="2" operator="greaterThan">
      <formula>0</formula>
    </cfRule>
  </conditionalFormatting>
  <conditionalFormatting sqref="F10 F12 F19 F22 F25 F28 F31 F35 F41 F62 F65 F69 F77 F80 F83 F85 F88 F94 F111 F113 F115 F124 F126 F128 F137 F139 F141 F143 F162 F166 F169">
    <cfRule type="cellIs" dxfId="115" priority="3" stopIfTrue="1" operator="equal">
      <formula>"ro"</formula>
    </cfRule>
    <cfRule type="cellIs" dxfId="114" priority="4" stopIfTrue="1" operator="equal">
      <formula>" "</formula>
    </cfRule>
  </conditionalFormatting>
  <printOptions horizontalCentered="1"/>
  <pageMargins left="0.78740157480314965" right="0.59055118110236227" top="0.98425196850393704" bottom="0.39370078740157483" header="0.39370078740157483" footer="0.19685039370078741"/>
  <pageSetup paperSize="9" scale="92" orientation="portrait" blackAndWhite="1" useFirstPageNumber="1" r:id="rId1"/>
  <headerFooter alignWithMargins="0">
    <oddHeader>&amp;L&amp;"-,Italic"&amp;8RTD01-2016/2017-TIDC32&amp;"-,Regular"
Part C2.2: Pricing Schedule&amp;R
&amp;"-,Regular"&amp;8Section 504: Page &amp;P of &amp;N</oddHeader>
  </headerFooter>
  <rowBreaks count="2" manualBreakCount="2">
    <brk id="52" max="5" man="1"/>
    <brk id="104" max="5" man="1"/>
  </rowBreak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indexed="44"/>
  </sheetPr>
  <dimension ref="A1:F521"/>
  <sheetViews>
    <sheetView showZeros="0" view="pageBreakPreview" zoomScale="120" zoomScaleNormal="100" zoomScaleSheetLayoutView="120" workbookViewId="0">
      <selection activeCell="A137" sqref="A137:XFD147"/>
    </sheetView>
  </sheetViews>
  <sheetFormatPr defaultColWidth="9.1796875" defaultRowHeight="12" customHeight="1" x14ac:dyDescent="0.3"/>
  <cols>
    <col min="1" max="1" width="12.54296875" style="2" customWidth="1"/>
    <col min="2" max="2" width="28.54296875" style="2" customWidth="1"/>
    <col min="3" max="3" width="10.54296875" style="2" customWidth="1"/>
    <col min="4" max="4" width="12.54296875" style="147" customWidth="1"/>
    <col min="5" max="5" width="13.54296875" style="35" customWidth="1"/>
    <col min="6" max="6" width="15.54296875" style="35" customWidth="1"/>
    <col min="7" max="16384" width="9.1796875" style="2"/>
  </cols>
  <sheetData>
    <row r="1" spans="1:6" ht="28.4" customHeight="1" thickBot="1" x14ac:dyDescent="0.35">
      <c r="A1" s="60" t="s">
        <v>1321</v>
      </c>
      <c r="B1" s="61" t="s">
        <v>1322</v>
      </c>
      <c r="C1" s="61" t="s">
        <v>1323</v>
      </c>
      <c r="D1" s="62" t="s">
        <v>1324</v>
      </c>
      <c r="E1" s="63" t="s">
        <v>1325</v>
      </c>
      <c r="F1" s="64" t="s">
        <v>1326</v>
      </c>
    </row>
    <row r="2" spans="1:6" ht="14.15" customHeight="1" x14ac:dyDescent="0.3">
      <c r="A2" s="8"/>
      <c r="B2" s="9"/>
      <c r="C2" s="10"/>
      <c r="D2" s="132"/>
      <c r="E2" s="133"/>
      <c r="F2" s="134"/>
    </row>
    <row r="3" spans="1:6" ht="14.15" customHeight="1" x14ac:dyDescent="0.3">
      <c r="A3" s="13" t="s">
        <v>1354</v>
      </c>
      <c r="B3" s="14" t="s">
        <v>213</v>
      </c>
      <c r="C3" s="3"/>
      <c r="D3" s="135"/>
      <c r="E3" s="136"/>
      <c r="F3" s="137"/>
    </row>
    <row r="4" spans="1:6" ht="14.15" customHeight="1" x14ac:dyDescent="0.3">
      <c r="A4" s="5"/>
      <c r="B4" s="14" t="s">
        <v>212</v>
      </c>
      <c r="C4" s="3"/>
      <c r="D4" s="135"/>
      <c r="E4" s="136"/>
      <c r="F4" s="137"/>
    </row>
    <row r="5" spans="1:6" ht="14.15" customHeight="1" x14ac:dyDescent="0.3">
      <c r="A5" s="5"/>
      <c r="C5" s="3"/>
      <c r="D5" s="135"/>
      <c r="E5" s="136"/>
      <c r="F5" s="137"/>
    </row>
    <row r="6" spans="1:6" ht="14.15" customHeight="1" x14ac:dyDescent="0.3">
      <c r="A6" s="13" t="s">
        <v>601</v>
      </c>
      <c r="B6" s="14" t="s">
        <v>1306</v>
      </c>
      <c r="C6" s="3"/>
      <c r="D6" s="135"/>
      <c r="E6" s="136"/>
      <c r="F6" s="137"/>
    </row>
    <row r="7" spans="1:6" ht="14.15" customHeight="1" x14ac:dyDescent="0.3">
      <c r="A7" s="5"/>
      <c r="B7" s="6"/>
      <c r="C7" s="3"/>
      <c r="D7" s="135"/>
      <c r="E7" s="136"/>
      <c r="F7" s="137"/>
    </row>
    <row r="8" spans="1:6" ht="14.15" customHeight="1" x14ac:dyDescent="0.3">
      <c r="A8" s="13" t="s">
        <v>602</v>
      </c>
      <c r="B8" s="14" t="s">
        <v>603</v>
      </c>
      <c r="C8" s="3"/>
      <c r="D8" s="135"/>
      <c r="E8" s="136"/>
      <c r="F8" s="137"/>
    </row>
    <row r="9" spans="1:6" ht="14.15" customHeight="1" x14ac:dyDescent="0.3">
      <c r="A9" s="5"/>
      <c r="B9" s="14" t="s">
        <v>604</v>
      </c>
      <c r="C9" s="3"/>
      <c r="D9" s="135"/>
      <c r="E9" s="136"/>
      <c r="F9" s="137"/>
    </row>
    <row r="10" spans="1:6" ht="14.15" customHeight="1" x14ac:dyDescent="0.3">
      <c r="A10" s="5"/>
      <c r="B10" s="6"/>
      <c r="C10" s="3"/>
      <c r="D10" s="135"/>
      <c r="E10" s="136"/>
      <c r="F10" s="137"/>
    </row>
    <row r="11" spans="1:6" ht="14.15" customHeight="1" x14ac:dyDescent="0.3">
      <c r="A11" s="5" t="s">
        <v>608</v>
      </c>
      <c r="B11" s="6" t="s">
        <v>605</v>
      </c>
      <c r="C11" s="3"/>
      <c r="D11" s="135"/>
      <c r="E11" s="136"/>
      <c r="F11" s="137"/>
    </row>
    <row r="12" spans="1:6" ht="14.15" customHeight="1" x14ac:dyDescent="0.3">
      <c r="A12" s="5"/>
      <c r="B12" s="6" t="s">
        <v>606</v>
      </c>
      <c r="C12" s="3" t="s">
        <v>1334</v>
      </c>
      <c r="D12" s="138">
        <v>10</v>
      </c>
      <c r="E12" s="139"/>
      <c r="F12" s="140" t="str">
        <f>IF(TRIM(D12)="rate only","ro",IF(OR(ISBLANK(D12),ISBLANK(E12))," ",D12*E12))</f>
        <v xml:space="preserve"> </v>
      </c>
    </row>
    <row r="13" spans="1:6" ht="14.15" customHeight="1" x14ac:dyDescent="0.3">
      <c r="A13" s="5"/>
      <c r="B13" s="6"/>
      <c r="C13" s="3"/>
      <c r="D13" s="135"/>
      <c r="E13" s="136"/>
      <c r="F13" s="137"/>
    </row>
    <row r="14" spans="1:6" ht="14.15" customHeight="1" x14ac:dyDescent="0.3">
      <c r="A14" s="5" t="s">
        <v>609</v>
      </c>
      <c r="B14" s="6" t="s">
        <v>607</v>
      </c>
      <c r="C14" s="3" t="s">
        <v>1334</v>
      </c>
      <c r="D14" s="138">
        <v>45</v>
      </c>
      <c r="E14" s="139"/>
      <c r="F14" s="140" t="str">
        <f>IF(TRIM(D14)="rate only","ro",IF(ISBLANK(E14)," ",D14*E14))</f>
        <v xml:space="preserve"> </v>
      </c>
    </row>
    <row r="15" spans="1:6" ht="14.15" customHeight="1" x14ac:dyDescent="0.3">
      <c r="A15" s="5"/>
      <c r="B15" s="6"/>
      <c r="C15" s="3"/>
      <c r="D15" s="135"/>
      <c r="E15" s="136"/>
      <c r="F15" s="137"/>
    </row>
    <row r="16" spans="1:6" ht="14.15" customHeight="1" x14ac:dyDescent="0.3">
      <c r="A16" s="5"/>
      <c r="B16" s="6"/>
      <c r="C16" s="3"/>
      <c r="D16" s="135"/>
      <c r="E16" s="136"/>
      <c r="F16" s="137"/>
    </row>
    <row r="17" spans="1:6" ht="14.15" customHeight="1" x14ac:dyDescent="0.3">
      <c r="A17" s="97" t="s">
        <v>2033</v>
      </c>
      <c r="B17" s="14" t="s">
        <v>610</v>
      </c>
      <c r="C17" s="3"/>
      <c r="D17" s="135"/>
      <c r="E17" s="136"/>
      <c r="F17" s="137"/>
    </row>
    <row r="18" spans="1:6" ht="14.15" customHeight="1" x14ac:dyDescent="0.3">
      <c r="A18" s="5"/>
      <c r="B18" s="14" t="s">
        <v>611</v>
      </c>
      <c r="C18" s="3" t="s">
        <v>1369</v>
      </c>
      <c r="D18" s="138">
        <f>30*1.2*2</f>
        <v>72</v>
      </c>
      <c r="E18" s="139"/>
      <c r="F18" s="140" t="str">
        <f>IF(TRIM(D18)="rate only","ro",IF(ISBLANK(E18)," ",D18*E18))</f>
        <v xml:space="preserve"> </v>
      </c>
    </row>
    <row r="19" spans="1:6" ht="14.15" customHeight="1" x14ac:dyDescent="0.3">
      <c r="A19" s="5"/>
      <c r="B19" s="6"/>
      <c r="C19" s="3"/>
      <c r="D19" s="135"/>
      <c r="E19" s="136"/>
      <c r="F19" s="137"/>
    </row>
    <row r="20" spans="1:6" ht="14.15" customHeight="1" x14ac:dyDescent="0.3">
      <c r="A20" s="13" t="s">
        <v>612</v>
      </c>
      <c r="B20" s="14" t="s">
        <v>613</v>
      </c>
      <c r="C20" s="3"/>
      <c r="D20" s="135"/>
      <c r="E20" s="136"/>
      <c r="F20" s="137"/>
    </row>
    <row r="21" spans="1:6" ht="14.15" customHeight="1" x14ac:dyDescent="0.3">
      <c r="A21" s="5"/>
      <c r="B21" s="6"/>
      <c r="C21" s="3"/>
      <c r="D21" s="135"/>
      <c r="E21" s="136"/>
      <c r="F21" s="137"/>
    </row>
    <row r="22" spans="1:6" ht="14.15" customHeight="1" x14ac:dyDescent="0.3">
      <c r="A22" s="5" t="s">
        <v>624</v>
      </c>
      <c r="B22" s="6" t="s">
        <v>614</v>
      </c>
      <c r="C22" s="3"/>
      <c r="D22" s="135"/>
      <c r="E22" s="136"/>
      <c r="F22" s="137"/>
    </row>
    <row r="23" spans="1:6" ht="14.15" customHeight="1" x14ac:dyDescent="0.3">
      <c r="A23" s="5"/>
      <c r="B23" s="6" t="s">
        <v>615</v>
      </c>
      <c r="C23" s="3"/>
      <c r="D23" s="135"/>
      <c r="E23" s="136"/>
      <c r="F23" s="137"/>
    </row>
    <row r="24" spans="1:6" ht="14.15" customHeight="1" x14ac:dyDescent="0.3">
      <c r="A24" s="5"/>
      <c r="B24" s="6"/>
      <c r="C24" s="3"/>
      <c r="D24" s="135"/>
      <c r="E24" s="136"/>
      <c r="F24" s="137"/>
    </row>
    <row r="25" spans="1:6" ht="14.15" customHeight="1" x14ac:dyDescent="0.3">
      <c r="A25" s="5" t="s">
        <v>625</v>
      </c>
      <c r="B25" s="6" t="s">
        <v>638</v>
      </c>
      <c r="C25" s="3" t="s">
        <v>1334</v>
      </c>
      <c r="D25" s="138">
        <v>20</v>
      </c>
      <c r="E25" s="139"/>
      <c r="F25" s="140" t="str">
        <f>IF(TRIM(D25)="rate only","ro",IF(ISBLANK(E25)," ",D25*E25))</f>
        <v xml:space="preserve"> </v>
      </c>
    </row>
    <row r="26" spans="1:6" ht="14.15" customHeight="1" x14ac:dyDescent="0.3">
      <c r="A26" s="5"/>
      <c r="B26" s="6"/>
      <c r="C26" s="3"/>
      <c r="D26" s="135"/>
      <c r="E26" s="136"/>
      <c r="F26" s="137"/>
    </row>
    <row r="27" spans="1:6" ht="14.15" customHeight="1" x14ac:dyDescent="0.3">
      <c r="A27" s="5" t="s">
        <v>626</v>
      </c>
      <c r="B27" s="6" t="s">
        <v>616</v>
      </c>
      <c r="C27" s="3" t="s">
        <v>1334</v>
      </c>
      <c r="D27" s="138">
        <f>75%*D25</f>
        <v>15</v>
      </c>
      <c r="E27" s="139">
        <f>E25</f>
        <v>0</v>
      </c>
      <c r="F27" s="140">
        <f>IF(TRIM(D27)="rate only","ro",IF(ISBLANK(E27)," ",D27*E27))</f>
        <v>0</v>
      </c>
    </row>
    <row r="28" spans="1:6" ht="14.15" customHeight="1" x14ac:dyDescent="0.3">
      <c r="A28" s="5"/>
      <c r="B28" s="6"/>
      <c r="C28" s="3"/>
      <c r="D28" s="135"/>
      <c r="E28" s="136"/>
      <c r="F28" s="137"/>
    </row>
    <row r="29" spans="1:6" ht="14.15" customHeight="1" x14ac:dyDescent="0.3">
      <c r="A29" s="5" t="s">
        <v>627</v>
      </c>
      <c r="B29" s="6" t="s">
        <v>617</v>
      </c>
      <c r="C29" s="3" t="s">
        <v>1334</v>
      </c>
      <c r="D29" s="138">
        <f>65%*D25</f>
        <v>13</v>
      </c>
      <c r="E29" s="139">
        <f>E27</f>
        <v>0</v>
      </c>
      <c r="F29" s="140">
        <f>IF(TRIM(D29)="rate only","ro",IF(ISBLANK(E29)," ",D29*E29))</f>
        <v>0</v>
      </c>
    </row>
    <row r="30" spans="1:6" ht="14.15" customHeight="1" x14ac:dyDescent="0.3">
      <c r="A30" s="5"/>
      <c r="B30" s="6"/>
      <c r="C30" s="3"/>
      <c r="D30" s="135"/>
      <c r="E30" s="136"/>
      <c r="F30" s="137"/>
    </row>
    <row r="31" spans="1:6" ht="14.15" customHeight="1" x14ac:dyDescent="0.3">
      <c r="A31" s="5" t="s">
        <v>628</v>
      </c>
      <c r="B31" s="6" t="s">
        <v>618</v>
      </c>
      <c r="C31" s="3" t="s">
        <v>1334</v>
      </c>
      <c r="D31" s="138">
        <f>D25*45%</f>
        <v>9</v>
      </c>
      <c r="E31" s="139">
        <f>E29</f>
        <v>0</v>
      </c>
      <c r="F31" s="140">
        <f>IF(TRIM(D31)="rate only","ro",IF(ISBLANK(E31)," ",D31*E31))</f>
        <v>0</v>
      </c>
    </row>
    <row r="32" spans="1:6" ht="14.15" customHeight="1" x14ac:dyDescent="0.3">
      <c r="A32" s="5"/>
      <c r="B32" s="6"/>
      <c r="C32" s="3"/>
      <c r="D32" s="135"/>
      <c r="E32" s="136"/>
      <c r="F32" s="137"/>
    </row>
    <row r="33" spans="1:6" ht="14.15" hidden="1" customHeight="1" x14ac:dyDescent="0.3">
      <c r="A33" s="5" t="s">
        <v>629</v>
      </c>
      <c r="B33" s="6" t="s">
        <v>619</v>
      </c>
      <c r="C33" s="3" t="s">
        <v>1334</v>
      </c>
      <c r="D33" s="138">
        <v>0</v>
      </c>
      <c r="E33" s="139"/>
      <c r="F33" s="140" t="str">
        <f>IF(TRIM(D33)="rate only","ro",IF(ISBLANK(E33)," ",D33*E33))</f>
        <v xml:space="preserve"> </v>
      </c>
    </row>
    <row r="34" spans="1:6" ht="14.15" hidden="1" customHeight="1" x14ac:dyDescent="0.3">
      <c r="A34" s="5"/>
      <c r="B34" s="6"/>
      <c r="C34" s="3"/>
      <c r="D34" s="135"/>
      <c r="E34" s="136"/>
      <c r="F34" s="137"/>
    </row>
    <row r="35" spans="1:6" ht="14.15" hidden="1" customHeight="1" x14ac:dyDescent="0.3">
      <c r="A35" s="5" t="s">
        <v>630</v>
      </c>
      <c r="B35" s="6" t="s">
        <v>620</v>
      </c>
      <c r="C35" s="3" t="s">
        <v>1334</v>
      </c>
      <c r="D35" s="138">
        <v>0</v>
      </c>
      <c r="E35" s="139"/>
      <c r="F35" s="140" t="str">
        <f>IF(TRIM(D35)="rate only","ro",IF(ISBLANK(E35)," ",D35*E35))</f>
        <v xml:space="preserve"> </v>
      </c>
    </row>
    <row r="36" spans="1:6" ht="14.15" hidden="1" customHeight="1" x14ac:dyDescent="0.3">
      <c r="A36" s="5"/>
      <c r="B36" s="6"/>
      <c r="C36" s="3"/>
      <c r="D36" s="135"/>
      <c r="E36" s="136"/>
      <c r="F36" s="137"/>
    </row>
    <row r="37" spans="1:6" ht="14.15" hidden="1" customHeight="1" x14ac:dyDescent="0.3">
      <c r="A37" s="5" t="s">
        <v>631</v>
      </c>
      <c r="B37" s="6" t="s">
        <v>621</v>
      </c>
      <c r="C37" s="3" t="s">
        <v>1334</v>
      </c>
      <c r="D37" s="138">
        <v>0</v>
      </c>
      <c r="E37" s="139"/>
      <c r="F37" s="140" t="str">
        <f>IF(TRIM(D37)="rate only","ro",IF(ISBLANK(E37)," ",D37*E37))</f>
        <v xml:space="preserve"> </v>
      </c>
    </row>
    <row r="38" spans="1:6" ht="14.15" hidden="1" customHeight="1" x14ac:dyDescent="0.3">
      <c r="A38" s="5"/>
      <c r="B38" s="6"/>
      <c r="C38" s="3"/>
      <c r="D38" s="135"/>
      <c r="E38" s="136"/>
      <c r="F38" s="137"/>
    </row>
    <row r="39" spans="1:6" ht="14.15" hidden="1" customHeight="1" x14ac:dyDescent="0.3">
      <c r="A39" s="5" t="s">
        <v>632</v>
      </c>
      <c r="B39" s="6" t="s">
        <v>622</v>
      </c>
      <c r="C39" s="3" t="s">
        <v>1334</v>
      </c>
      <c r="D39" s="138">
        <v>0</v>
      </c>
      <c r="E39" s="139"/>
      <c r="F39" s="140" t="str">
        <f>IF(TRIM(D39)="rate only","ro",IF(ISBLANK(E39)," ",D39*E39))</f>
        <v xml:space="preserve"> </v>
      </c>
    </row>
    <row r="40" spans="1:6" ht="14.15" hidden="1" customHeight="1" x14ac:dyDescent="0.3">
      <c r="A40" s="5"/>
      <c r="B40" s="6"/>
      <c r="C40" s="3"/>
      <c r="D40" s="135"/>
      <c r="E40" s="136"/>
      <c r="F40" s="137"/>
    </row>
    <row r="41" spans="1:6" ht="14.15" hidden="1" customHeight="1" x14ac:dyDescent="0.3">
      <c r="A41" s="5" t="s">
        <v>633</v>
      </c>
      <c r="B41" s="6" t="s">
        <v>623</v>
      </c>
      <c r="C41" s="3" t="s">
        <v>1334</v>
      </c>
      <c r="D41" s="138">
        <v>0</v>
      </c>
      <c r="E41" s="139"/>
      <c r="F41" s="140" t="str">
        <f>IF(TRIM(D41)="rate only","ro",IF(ISBLANK(E41)," ",D41*E41))</f>
        <v xml:space="preserve"> </v>
      </c>
    </row>
    <row r="42" spans="1:6" ht="14.15" customHeight="1" x14ac:dyDescent="0.3">
      <c r="A42" s="5"/>
      <c r="B42" s="6"/>
      <c r="C42" s="3"/>
      <c r="D42" s="135"/>
      <c r="E42" s="136"/>
      <c r="F42" s="137"/>
    </row>
    <row r="43" spans="1:6" ht="14.15" customHeight="1" x14ac:dyDescent="0.3">
      <c r="A43" s="5"/>
      <c r="B43" s="6"/>
      <c r="C43" s="3"/>
      <c r="D43" s="135"/>
      <c r="E43" s="136"/>
      <c r="F43" s="137"/>
    </row>
    <row r="44" spans="1:6" ht="14.15" customHeight="1" x14ac:dyDescent="0.3">
      <c r="A44" s="5"/>
      <c r="B44" s="6"/>
      <c r="C44" s="3"/>
      <c r="D44" s="135"/>
      <c r="E44" s="136"/>
      <c r="F44" s="137"/>
    </row>
    <row r="45" spans="1:6" ht="14.15" customHeight="1" x14ac:dyDescent="0.3">
      <c r="A45" s="5"/>
      <c r="B45" s="6"/>
      <c r="C45" s="3"/>
      <c r="D45" s="135"/>
      <c r="E45" s="136"/>
      <c r="F45" s="137"/>
    </row>
    <row r="46" spans="1:6" ht="14.15" customHeight="1" x14ac:dyDescent="0.3">
      <c r="A46" s="5"/>
      <c r="B46" s="6"/>
      <c r="C46" s="3"/>
      <c r="D46" s="135"/>
      <c r="E46" s="136"/>
      <c r="F46" s="137"/>
    </row>
    <row r="47" spans="1:6" ht="14.15" customHeight="1" x14ac:dyDescent="0.3">
      <c r="A47" s="5"/>
      <c r="B47" s="6"/>
      <c r="C47" s="3"/>
      <c r="D47" s="135"/>
      <c r="E47" s="136"/>
      <c r="F47" s="137"/>
    </row>
    <row r="48" spans="1:6" ht="14.15" customHeight="1" thickBot="1" x14ac:dyDescent="0.35">
      <c r="A48" s="15"/>
      <c r="B48" s="16"/>
      <c r="C48" s="17"/>
      <c r="D48" s="141"/>
      <c r="E48" s="142"/>
      <c r="F48" s="143"/>
    </row>
    <row r="49" spans="1:6" ht="28.4" customHeight="1" thickBot="1" x14ac:dyDescent="0.35">
      <c r="A49" s="294" t="s">
        <v>1330</v>
      </c>
      <c r="B49" s="295"/>
      <c r="C49" s="295"/>
      <c r="D49" s="295"/>
      <c r="E49" s="296"/>
      <c r="F49" s="64">
        <f>SUM(F2:F48)</f>
        <v>0</v>
      </c>
    </row>
    <row r="50" spans="1:6" ht="14.15" customHeight="1" thickBot="1" x14ac:dyDescent="0.35">
      <c r="A50" s="20"/>
      <c r="B50" s="20"/>
      <c r="C50" s="20"/>
      <c r="D50" s="144"/>
      <c r="E50" s="145"/>
      <c r="F50" s="146"/>
    </row>
    <row r="51" spans="1:6" ht="28.4" customHeight="1" x14ac:dyDescent="0.3">
      <c r="A51" s="234" t="s">
        <v>1328</v>
      </c>
      <c r="B51" s="235"/>
      <c r="C51" s="235"/>
      <c r="D51" s="235"/>
      <c r="E51" s="236" t="s">
        <v>1329</v>
      </c>
      <c r="F51" s="237"/>
    </row>
    <row r="52" spans="1:6" ht="42" customHeight="1" thickBot="1" x14ac:dyDescent="0.35">
      <c r="A52" s="238"/>
      <c r="B52" s="239"/>
      <c r="C52" s="239"/>
      <c r="D52" s="239"/>
      <c r="E52" s="240"/>
      <c r="F52" s="241"/>
    </row>
    <row r="53" spans="1:6" ht="10.4" customHeight="1" thickBot="1" x14ac:dyDescent="0.35">
      <c r="A53" s="23"/>
      <c r="E53" s="148"/>
    </row>
    <row r="54" spans="1:6" ht="28.4" customHeight="1" thickBot="1" x14ac:dyDescent="0.35">
      <c r="A54" s="60" t="s">
        <v>1321</v>
      </c>
      <c r="B54" s="61" t="s">
        <v>1322</v>
      </c>
      <c r="C54" s="61" t="s">
        <v>1323</v>
      </c>
      <c r="D54" s="62" t="s">
        <v>1324</v>
      </c>
      <c r="E54" s="63" t="s">
        <v>1325</v>
      </c>
      <c r="F54" s="64" t="s">
        <v>1326</v>
      </c>
    </row>
    <row r="55" spans="1:6" ht="28.4" customHeight="1" x14ac:dyDescent="0.3">
      <c r="A55" s="291" t="s">
        <v>1331</v>
      </c>
      <c r="B55" s="292"/>
      <c r="C55" s="292"/>
      <c r="D55" s="292"/>
      <c r="E55" s="293"/>
      <c r="F55" s="163">
        <f>F49</f>
        <v>0</v>
      </c>
    </row>
    <row r="56" spans="1:6" ht="14.15" customHeight="1" x14ac:dyDescent="0.3">
      <c r="A56" s="5"/>
      <c r="B56" s="6"/>
      <c r="C56" s="3"/>
      <c r="D56" s="135"/>
      <c r="E56" s="136"/>
      <c r="F56" s="137"/>
    </row>
    <row r="57" spans="1:6" ht="14.15" customHeight="1" x14ac:dyDescent="0.3">
      <c r="A57" s="5" t="s">
        <v>634</v>
      </c>
      <c r="B57" s="6" t="s">
        <v>635</v>
      </c>
      <c r="C57" s="3"/>
      <c r="D57" s="135"/>
      <c r="E57" s="136"/>
      <c r="F57" s="137"/>
    </row>
    <row r="58" spans="1:6" ht="14.15" customHeight="1" x14ac:dyDescent="0.3">
      <c r="A58" s="5"/>
      <c r="B58" s="6" t="s">
        <v>636</v>
      </c>
      <c r="C58" s="3"/>
      <c r="D58" s="135"/>
      <c r="E58" s="136"/>
      <c r="F58" s="137"/>
    </row>
    <row r="59" spans="1:6" ht="14.15" customHeight="1" x14ac:dyDescent="0.3">
      <c r="A59" s="5"/>
      <c r="B59" s="6"/>
      <c r="C59" s="3"/>
      <c r="D59" s="135"/>
      <c r="E59" s="136"/>
      <c r="F59" s="137"/>
    </row>
    <row r="60" spans="1:6" ht="14.15" customHeight="1" x14ac:dyDescent="0.3">
      <c r="A60" s="5" t="s">
        <v>644</v>
      </c>
      <c r="B60" s="6" t="s">
        <v>637</v>
      </c>
      <c r="C60" s="3" t="s">
        <v>1334</v>
      </c>
      <c r="D60" s="138">
        <v>20</v>
      </c>
      <c r="E60" s="139"/>
      <c r="F60" s="140" t="str">
        <f>IF(TRIM(D60)="rate only","ro",IF(ISBLANK(E60)," ",D60*E60))</f>
        <v xml:space="preserve"> </v>
      </c>
    </row>
    <row r="61" spans="1:6" ht="14.15" customHeight="1" x14ac:dyDescent="0.3">
      <c r="A61" s="5"/>
      <c r="B61" s="6"/>
      <c r="C61" s="3"/>
      <c r="D61" s="135"/>
      <c r="E61" s="136"/>
      <c r="F61" s="137"/>
    </row>
    <row r="62" spans="1:6" ht="14.15" customHeight="1" x14ac:dyDescent="0.3">
      <c r="A62" s="5" t="s">
        <v>645</v>
      </c>
      <c r="B62" s="6" t="s">
        <v>639</v>
      </c>
      <c r="C62" s="3" t="s">
        <v>1334</v>
      </c>
      <c r="D62" s="138">
        <v>100</v>
      </c>
      <c r="E62" s="139"/>
      <c r="F62" s="140" t="str">
        <f>IF(TRIM(D62)="rate only","ro",IF(ISBLANK(E62)," ",D62*E62))</f>
        <v xml:space="preserve"> </v>
      </c>
    </row>
    <row r="63" spans="1:6" ht="14.15" customHeight="1" x14ac:dyDescent="0.3">
      <c r="A63" s="5"/>
      <c r="B63" s="6"/>
      <c r="C63" s="3"/>
      <c r="D63" s="135"/>
      <c r="E63" s="136"/>
      <c r="F63" s="137"/>
    </row>
    <row r="64" spans="1:6" ht="14.15" hidden="1" customHeight="1" x14ac:dyDescent="0.3">
      <c r="A64" s="5" t="s">
        <v>646</v>
      </c>
      <c r="B64" s="6" t="s">
        <v>641</v>
      </c>
      <c r="C64" s="3" t="s">
        <v>1334</v>
      </c>
      <c r="D64" s="138">
        <v>0</v>
      </c>
      <c r="E64" s="139"/>
      <c r="F64" s="140" t="str">
        <f>IF(TRIM(D64)="rate only","ro",IF(ISBLANK(E64)," ",D64*E64))</f>
        <v xml:space="preserve"> </v>
      </c>
    </row>
    <row r="65" spans="1:6" ht="14.15" hidden="1" customHeight="1" x14ac:dyDescent="0.3">
      <c r="A65" s="5"/>
      <c r="B65" s="6"/>
      <c r="C65" s="3"/>
      <c r="D65" s="135"/>
      <c r="E65" s="136"/>
      <c r="F65" s="137"/>
    </row>
    <row r="66" spans="1:6" ht="14.15" hidden="1" customHeight="1" x14ac:dyDescent="0.3">
      <c r="A66" s="5" t="s">
        <v>647</v>
      </c>
      <c r="B66" s="6" t="s">
        <v>640</v>
      </c>
      <c r="C66" s="3" t="s">
        <v>1334</v>
      </c>
      <c r="D66" s="138">
        <v>0</v>
      </c>
      <c r="E66" s="139"/>
      <c r="F66" s="140" t="str">
        <f>IF(TRIM(D66)="rate only","ro",IF(ISBLANK(E66)," ",D66*E66))</f>
        <v xml:space="preserve"> </v>
      </c>
    </row>
    <row r="67" spans="1:6" ht="14.15" hidden="1" customHeight="1" x14ac:dyDescent="0.3">
      <c r="A67" s="5"/>
      <c r="B67" s="6"/>
      <c r="C67" s="3"/>
      <c r="D67" s="135"/>
      <c r="E67" s="136"/>
      <c r="F67" s="137"/>
    </row>
    <row r="68" spans="1:6" ht="14.15" hidden="1" customHeight="1" x14ac:dyDescent="0.3">
      <c r="A68" s="5" t="s">
        <v>648</v>
      </c>
      <c r="B68" s="6" t="s">
        <v>643</v>
      </c>
      <c r="C68" s="3" t="s">
        <v>1334</v>
      </c>
      <c r="D68" s="138">
        <v>0</v>
      </c>
      <c r="E68" s="139"/>
      <c r="F68" s="140" t="str">
        <f>IF(TRIM(D68)="rate only","ro",IF(ISBLANK(E68)," ",D68*E68))</f>
        <v xml:space="preserve"> </v>
      </c>
    </row>
    <row r="69" spans="1:6" ht="14.15" hidden="1" customHeight="1" x14ac:dyDescent="0.3">
      <c r="A69" s="5"/>
      <c r="B69" s="6"/>
      <c r="C69" s="3"/>
      <c r="D69" s="135"/>
      <c r="E69" s="136"/>
      <c r="F69" s="137"/>
    </row>
    <row r="70" spans="1:6" ht="14.15" customHeight="1" x14ac:dyDescent="0.3">
      <c r="A70" s="5"/>
      <c r="B70" s="6"/>
      <c r="C70" s="3"/>
      <c r="D70" s="135"/>
      <c r="E70" s="136"/>
      <c r="F70" s="137"/>
    </row>
    <row r="71" spans="1:6" ht="14.15" customHeight="1" x14ac:dyDescent="0.3">
      <c r="A71" s="13" t="s">
        <v>649</v>
      </c>
      <c r="B71" s="14" t="s">
        <v>650</v>
      </c>
      <c r="C71" s="3"/>
      <c r="D71" s="135"/>
      <c r="E71" s="136"/>
      <c r="F71" s="137"/>
    </row>
    <row r="72" spans="1:6" ht="14.15" customHeight="1" x14ac:dyDescent="0.3">
      <c r="A72" s="5"/>
      <c r="B72" s="37" t="s">
        <v>651</v>
      </c>
      <c r="C72" s="3"/>
      <c r="D72" s="135"/>
      <c r="E72" s="136"/>
      <c r="F72" s="137"/>
    </row>
    <row r="73" spans="1:6" ht="14.15" customHeight="1" x14ac:dyDescent="0.3">
      <c r="A73" s="5"/>
      <c r="B73" s="6"/>
      <c r="C73" s="3"/>
      <c r="D73" s="135"/>
      <c r="E73" s="136"/>
      <c r="F73" s="137"/>
    </row>
    <row r="74" spans="1:6" ht="14.15" customHeight="1" x14ac:dyDescent="0.3">
      <c r="A74" s="5" t="s">
        <v>654</v>
      </c>
      <c r="B74" s="6" t="s">
        <v>652</v>
      </c>
      <c r="C74" s="3" t="s">
        <v>1334</v>
      </c>
      <c r="D74" s="138">
        <f>D25</f>
        <v>20</v>
      </c>
      <c r="E74" s="139"/>
      <c r="F74" s="140" t="str">
        <f>IF(TRIM(D74)="rate only","ro",IF(ISBLANK(E74)," ",D74*E74))</f>
        <v xml:space="preserve"> </v>
      </c>
    </row>
    <row r="75" spans="1:6" ht="14.15" customHeight="1" x14ac:dyDescent="0.3">
      <c r="A75" s="5"/>
      <c r="B75" s="6"/>
      <c r="C75" s="3"/>
      <c r="D75" s="135"/>
      <c r="E75" s="136"/>
      <c r="F75" s="137"/>
    </row>
    <row r="76" spans="1:6" ht="14.15" customHeight="1" x14ac:dyDescent="0.3">
      <c r="A76" s="5" t="s">
        <v>655</v>
      </c>
      <c r="B76" s="6" t="s">
        <v>653</v>
      </c>
      <c r="C76" s="3" t="s">
        <v>1334</v>
      </c>
      <c r="D76" s="138">
        <v>30</v>
      </c>
      <c r="E76" s="139"/>
      <c r="F76" s="140" t="str">
        <f>IF(TRIM(D76)="rate only","ro",IF(ISBLANK(E76)," ",D76*E76))</f>
        <v xml:space="preserve"> </v>
      </c>
    </row>
    <row r="77" spans="1:6" ht="14.15" customHeight="1" x14ac:dyDescent="0.3">
      <c r="A77" s="5"/>
      <c r="B77" s="6"/>
      <c r="C77" s="3"/>
      <c r="D77" s="135"/>
      <c r="E77" s="136"/>
      <c r="F77" s="137"/>
    </row>
    <row r="78" spans="1:6" ht="14.15" customHeight="1" x14ac:dyDescent="0.3">
      <c r="A78" s="5"/>
      <c r="B78" s="6"/>
      <c r="C78" s="3"/>
      <c r="D78" s="135"/>
      <c r="E78" s="136"/>
      <c r="F78" s="137"/>
    </row>
    <row r="79" spans="1:6" ht="14.15" customHeight="1" x14ac:dyDescent="0.3">
      <c r="A79" s="13" t="s">
        <v>656</v>
      </c>
      <c r="B79" s="14" t="s">
        <v>657</v>
      </c>
      <c r="C79" s="3"/>
      <c r="D79" s="135"/>
      <c r="E79" s="136"/>
      <c r="F79" s="137"/>
    </row>
    <row r="80" spans="1:6" ht="14.15" customHeight="1" x14ac:dyDescent="0.3">
      <c r="A80" s="5"/>
      <c r="B80" s="6"/>
      <c r="C80" s="3"/>
      <c r="D80" s="135"/>
      <c r="E80" s="136"/>
      <c r="F80" s="137"/>
    </row>
    <row r="81" spans="1:6" ht="14.15" customHeight="1" x14ac:dyDescent="0.3">
      <c r="A81" s="5" t="s">
        <v>658</v>
      </c>
      <c r="B81" s="6" t="s">
        <v>1709</v>
      </c>
      <c r="C81" s="3" t="s">
        <v>1369</v>
      </c>
      <c r="D81" s="138">
        <v>350</v>
      </c>
      <c r="E81" s="139"/>
      <c r="F81" s="140" t="str">
        <f>IF(TRIM(D81)="rate only","ro",IF(ISBLANK(E81)," ",D81*E81))</f>
        <v xml:space="preserve"> </v>
      </c>
    </row>
    <row r="82" spans="1:6" ht="14.15" customHeight="1" x14ac:dyDescent="0.3">
      <c r="A82" s="5"/>
      <c r="B82" s="6"/>
      <c r="C82" s="3"/>
      <c r="D82" s="135"/>
      <c r="E82" s="136"/>
      <c r="F82" s="137"/>
    </row>
    <row r="83" spans="1:6" ht="14.15" hidden="1" customHeight="1" x14ac:dyDescent="0.3">
      <c r="A83" s="5" t="s">
        <v>659</v>
      </c>
      <c r="B83" s="6" t="s">
        <v>1710</v>
      </c>
      <c r="C83" s="3" t="s">
        <v>1369</v>
      </c>
      <c r="D83" s="138">
        <v>0</v>
      </c>
      <c r="E83" s="139"/>
      <c r="F83" s="140" t="str">
        <f>IF(TRIM(D83)="rate only","ro",IF(ISBLANK(E83)," ",D83*E83))</f>
        <v xml:space="preserve"> </v>
      </c>
    </row>
    <row r="84" spans="1:6" ht="14.15" hidden="1" customHeight="1" x14ac:dyDescent="0.3">
      <c r="A84" s="5"/>
      <c r="B84" s="6"/>
      <c r="C84" s="3"/>
      <c r="D84" s="135"/>
      <c r="E84" s="136"/>
      <c r="F84" s="137"/>
    </row>
    <row r="85" spans="1:6" ht="14.15" hidden="1" customHeight="1" x14ac:dyDescent="0.3">
      <c r="A85" s="5" t="s">
        <v>660</v>
      </c>
      <c r="B85" s="6" t="s">
        <v>1711</v>
      </c>
      <c r="C85" s="3" t="s">
        <v>1369</v>
      </c>
      <c r="D85" s="138">
        <v>0</v>
      </c>
      <c r="E85" s="139"/>
      <c r="F85" s="140" t="str">
        <f>IF(TRIM(D85)="rate only","ro",IF(ISBLANK(E85)," ",D85*E85))</f>
        <v xml:space="preserve"> </v>
      </c>
    </row>
    <row r="86" spans="1:6" ht="14.15" hidden="1" customHeight="1" x14ac:dyDescent="0.3">
      <c r="A86" s="5"/>
      <c r="B86" s="6"/>
      <c r="C86" s="3"/>
      <c r="D86" s="135"/>
      <c r="E86" s="136"/>
      <c r="F86" s="137"/>
    </row>
    <row r="87" spans="1:6" ht="14.15" hidden="1" customHeight="1" x14ac:dyDescent="0.3">
      <c r="A87" s="5" t="s">
        <v>661</v>
      </c>
      <c r="B87" s="6" t="s">
        <v>1712</v>
      </c>
      <c r="C87" s="3" t="s">
        <v>1369</v>
      </c>
      <c r="D87" s="138">
        <v>0</v>
      </c>
      <c r="E87" s="139"/>
      <c r="F87" s="140" t="str">
        <f>IF(TRIM(D87)="rate only","ro",IF(ISBLANK(E87)," ",D87*E87))</f>
        <v xml:space="preserve"> </v>
      </c>
    </row>
    <row r="88" spans="1:6" ht="14.15" customHeight="1" x14ac:dyDescent="0.3">
      <c r="A88" s="5"/>
      <c r="B88" s="6"/>
      <c r="C88" s="3"/>
      <c r="D88" s="135"/>
      <c r="E88" s="136"/>
      <c r="F88" s="137"/>
    </row>
    <row r="89" spans="1:6" ht="14.15" customHeight="1" x14ac:dyDescent="0.3">
      <c r="A89" s="5"/>
      <c r="B89" s="6"/>
      <c r="C89" s="3"/>
      <c r="D89" s="135"/>
      <c r="E89" s="136"/>
      <c r="F89" s="137"/>
    </row>
    <row r="90" spans="1:6" ht="14.15" customHeight="1" x14ac:dyDescent="0.3">
      <c r="A90" s="13" t="s">
        <v>662</v>
      </c>
      <c r="B90" s="14" t="s">
        <v>663</v>
      </c>
      <c r="C90" s="3"/>
      <c r="D90" s="135"/>
      <c r="E90" s="136"/>
      <c r="F90" s="137"/>
    </row>
    <row r="91" spans="1:6" ht="14.15" customHeight="1" x14ac:dyDescent="0.3">
      <c r="A91" s="5"/>
      <c r="B91" s="6"/>
      <c r="C91" s="3"/>
      <c r="D91" s="135"/>
      <c r="E91" s="136"/>
      <c r="F91" s="137"/>
    </row>
    <row r="92" spans="1:6" ht="14.15" customHeight="1" x14ac:dyDescent="0.3">
      <c r="A92" s="5" t="s">
        <v>669</v>
      </c>
      <c r="B92" s="6" t="s">
        <v>664</v>
      </c>
      <c r="C92" s="3"/>
      <c r="D92" s="135"/>
      <c r="E92" s="136"/>
      <c r="F92" s="137"/>
    </row>
    <row r="93" spans="1:6" ht="14.15" customHeight="1" x14ac:dyDescent="0.3">
      <c r="A93" s="5"/>
      <c r="B93" s="6"/>
      <c r="C93" s="3"/>
      <c r="D93" s="135"/>
      <c r="E93" s="136"/>
      <c r="F93" s="137"/>
    </row>
    <row r="94" spans="1:6" ht="14.15" customHeight="1" x14ac:dyDescent="0.3">
      <c r="A94" s="108" t="s">
        <v>2029</v>
      </c>
      <c r="B94" s="6" t="s">
        <v>665</v>
      </c>
      <c r="C94" s="3" t="s">
        <v>1369</v>
      </c>
      <c r="D94" s="138">
        <v>100</v>
      </c>
      <c r="E94" s="139"/>
      <c r="F94" s="140" t="str">
        <f>IF(TRIM(D94)="rate only","ro",IF(ISBLANK(E94)," ",D94*E94))</f>
        <v xml:space="preserve"> </v>
      </c>
    </row>
    <row r="95" spans="1:6" ht="14.15" customHeight="1" x14ac:dyDescent="0.3">
      <c r="A95" s="5"/>
      <c r="B95" s="6"/>
      <c r="C95" s="3"/>
      <c r="D95" s="135"/>
      <c r="E95" s="136"/>
      <c r="F95" s="137"/>
    </row>
    <row r="96" spans="1:6" ht="14.15" customHeight="1" x14ac:dyDescent="0.3">
      <c r="A96" s="108" t="s">
        <v>2031</v>
      </c>
      <c r="B96" s="6" t="s">
        <v>666</v>
      </c>
      <c r="C96" s="3" t="s">
        <v>1369</v>
      </c>
      <c r="D96" s="138">
        <v>100</v>
      </c>
      <c r="E96" s="139"/>
      <c r="F96" s="140" t="str">
        <f>IF(TRIM(D96)="rate only","ro",IF(ISBLANK(E96)," ",D96*E96))</f>
        <v xml:space="preserve"> </v>
      </c>
    </row>
    <row r="97" spans="1:6" ht="14.15" customHeight="1" x14ac:dyDescent="0.3">
      <c r="A97" s="5"/>
      <c r="B97" s="6"/>
      <c r="C97" s="3"/>
      <c r="D97" s="135"/>
      <c r="E97" s="136"/>
      <c r="F97" s="137"/>
    </row>
    <row r="98" spans="1:6" ht="14.15" customHeight="1" x14ac:dyDescent="0.3">
      <c r="A98" s="108" t="s">
        <v>2030</v>
      </c>
      <c r="B98" s="6" t="s">
        <v>667</v>
      </c>
      <c r="C98" s="3" t="s">
        <v>1369</v>
      </c>
      <c r="D98" s="138">
        <v>100</v>
      </c>
      <c r="E98" s="139"/>
      <c r="F98" s="140" t="str">
        <f>IF(TRIM(D98)="rate only","ro",IF(ISBLANK(E98)," ",D98*E98))</f>
        <v xml:space="preserve"> </v>
      </c>
    </row>
    <row r="99" spans="1:6" ht="14.15" customHeight="1" x14ac:dyDescent="0.3">
      <c r="A99" s="5"/>
      <c r="B99" s="6"/>
      <c r="C99" s="3"/>
      <c r="D99" s="135"/>
      <c r="E99" s="136"/>
      <c r="F99" s="137"/>
    </row>
    <row r="100" spans="1:6" ht="14.15" customHeight="1" thickBot="1" x14ac:dyDescent="0.35">
      <c r="A100" s="15"/>
      <c r="B100" s="16"/>
      <c r="C100" s="17"/>
      <c r="D100" s="141"/>
      <c r="E100" s="142"/>
      <c r="F100" s="143"/>
    </row>
    <row r="101" spans="1:6" ht="28.4" customHeight="1" thickBot="1" x14ac:dyDescent="0.35">
      <c r="A101" s="294" t="s">
        <v>1330</v>
      </c>
      <c r="B101" s="295"/>
      <c r="C101" s="295"/>
      <c r="D101" s="295"/>
      <c r="E101" s="296"/>
      <c r="F101" s="64">
        <f>SUM(F55:F100)</f>
        <v>0</v>
      </c>
    </row>
    <row r="102" spans="1:6" ht="14.15" customHeight="1" thickBot="1" x14ac:dyDescent="0.35">
      <c r="A102" s="27"/>
      <c r="B102" s="27"/>
      <c r="C102" s="27"/>
      <c r="D102" s="155"/>
      <c r="E102" s="156"/>
      <c r="F102" s="157"/>
    </row>
    <row r="103" spans="1:6" ht="28.4" customHeight="1" x14ac:dyDescent="0.3">
      <c r="A103" s="234" t="s">
        <v>1328</v>
      </c>
      <c r="B103" s="235"/>
      <c r="C103" s="235"/>
      <c r="D103" s="235"/>
      <c r="E103" s="236" t="s">
        <v>1329</v>
      </c>
      <c r="F103" s="237"/>
    </row>
    <row r="104" spans="1:6" ht="42" customHeight="1" thickBot="1" x14ac:dyDescent="0.35">
      <c r="A104" s="238"/>
      <c r="B104" s="239"/>
      <c r="C104" s="239"/>
      <c r="D104" s="239"/>
      <c r="E104" s="240"/>
      <c r="F104" s="241"/>
    </row>
    <row r="105" spans="1:6" ht="10.4" customHeight="1" thickBot="1" x14ac:dyDescent="0.35">
      <c r="A105" s="30"/>
      <c r="B105" s="31"/>
      <c r="C105" s="31"/>
      <c r="D105" s="158"/>
      <c r="E105" s="159"/>
      <c r="F105" s="160"/>
    </row>
    <row r="106" spans="1:6" ht="28.4" customHeight="1" thickBot="1" x14ac:dyDescent="0.35">
      <c r="A106" s="60" t="s">
        <v>1321</v>
      </c>
      <c r="B106" s="61" t="s">
        <v>1322</v>
      </c>
      <c r="C106" s="61" t="s">
        <v>1323</v>
      </c>
      <c r="D106" s="62" t="s">
        <v>1324</v>
      </c>
      <c r="E106" s="63" t="s">
        <v>1325</v>
      </c>
      <c r="F106" s="64" t="s">
        <v>1326</v>
      </c>
    </row>
    <row r="107" spans="1:6" ht="28.4" customHeight="1" x14ac:dyDescent="0.3">
      <c r="A107" s="291" t="s">
        <v>1331</v>
      </c>
      <c r="B107" s="292"/>
      <c r="C107" s="292"/>
      <c r="D107" s="292"/>
      <c r="E107" s="293"/>
      <c r="F107" s="163">
        <f>F101</f>
        <v>0</v>
      </c>
    </row>
    <row r="108" spans="1:6" ht="14.15" customHeight="1" x14ac:dyDescent="0.3">
      <c r="A108" s="5"/>
      <c r="B108" s="6"/>
      <c r="C108" s="3"/>
      <c r="D108" s="135"/>
      <c r="E108" s="136"/>
      <c r="F108" s="137"/>
    </row>
    <row r="109" spans="1:6" ht="14.15" customHeight="1" x14ac:dyDescent="0.3">
      <c r="A109" s="108" t="s">
        <v>2128</v>
      </c>
      <c r="B109" s="6" t="s">
        <v>668</v>
      </c>
      <c r="C109" s="3" t="s">
        <v>1369</v>
      </c>
      <c r="D109" s="138">
        <f>D98*0.35</f>
        <v>35</v>
      </c>
      <c r="E109" s="139"/>
      <c r="F109" s="140" t="str">
        <f>IF(TRIM(D109)="rate only","ro",IF(ISBLANK(E109)," ",D109*E109))</f>
        <v xml:space="preserve"> </v>
      </c>
    </row>
    <row r="110" spans="1:6" ht="14.15" customHeight="1" x14ac:dyDescent="0.3">
      <c r="A110" s="5"/>
      <c r="B110" s="6"/>
      <c r="C110" s="3"/>
      <c r="D110" s="135"/>
      <c r="E110" s="136"/>
      <c r="F110" s="137"/>
    </row>
    <row r="111" spans="1:6" ht="14.15" hidden="1" customHeight="1" x14ac:dyDescent="0.3">
      <c r="A111" s="5"/>
      <c r="B111" s="6"/>
      <c r="C111" s="3"/>
      <c r="D111" s="135"/>
      <c r="E111" s="136"/>
      <c r="F111" s="137"/>
    </row>
    <row r="112" spans="1:6" ht="14.15" hidden="1" customHeight="1" x14ac:dyDescent="0.3">
      <c r="A112" s="13" t="s">
        <v>1777</v>
      </c>
      <c r="B112" s="14" t="s">
        <v>1778</v>
      </c>
      <c r="C112" s="3"/>
      <c r="D112" s="135"/>
      <c r="E112" s="136"/>
      <c r="F112" s="137"/>
    </row>
    <row r="113" spans="1:6" ht="14.15" hidden="1" customHeight="1" x14ac:dyDescent="0.3">
      <c r="A113" s="5"/>
      <c r="B113" s="6"/>
      <c r="C113" s="3"/>
      <c r="D113" s="135"/>
      <c r="E113" s="136"/>
      <c r="F113" s="137"/>
    </row>
    <row r="114" spans="1:6" ht="14.15" hidden="1" customHeight="1" x14ac:dyDescent="0.3">
      <c r="A114" s="108" t="s">
        <v>2129</v>
      </c>
      <c r="B114" s="6" t="s">
        <v>2130</v>
      </c>
      <c r="C114" s="3"/>
      <c r="D114" s="135"/>
      <c r="E114" s="136"/>
      <c r="F114" s="137"/>
    </row>
    <row r="115" spans="1:6" ht="14.15" hidden="1" customHeight="1" x14ac:dyDescent="0.3">
      <c r="A115" s="5"/>
      <c r="B115" s="38" t="s">
        <v>1779</v>
      </c>
      <c r="C115" s="3" t="s">
        <v>1334</v>
      </c>
      <c r="D115" s="138">
        <v>0</v>
      </c>
      <c r="E115" s="139"/>
      <c r="F115" s="140" t="str">
        <f>IF(TRIM(D115)="rate only","ro",IF(ISBLANK(E115)," ",D115*E115))</f>
        <v xml:space="preserve"> </v>
      </c>
    </row>
    <row r="116" spans="1:6" ht="14.15" hidden="1" customHeight="1" x14ac:dyDescent="0.3">
      <c r="A116" s="5"/>
      <c r="B116" s="6"/>
      <c r="C116" s="3"/>
      <c r="D116" s="135"/>
      <c r="E116" s="136"/>
      <c r="F116" s="137"/>
    </row>
    <row r="117" spans="1:6" ht="14.15" hidden="1" customHeight="1" x14ac:dyDescent="0.3">
      <c r="A117" s="5" t="s">
        <v>1780</v>
      </c>
      <c r="B117" s="6" t="s">
        <v>2131</v>
      </c>
      <c r="C117" s="3"/>
      <c r="D117" s="135"/>
      <c r="E117" s="136"/>
      <c r="F117" s="137"/>
    </row>
    <row r="118" spans="1:6" ht="14.15" hidden="1" customHeight="1" x14ac:dyDescent="0.3">
      <c r="A118" s="5"/>
      <c r="B118" s="38" t="s">
        <v>1779</v>
      </c>
      <c r="C118" s="3" t="s">
        <v>1334</v>
      </c>
      <c r="D118" s="138">
        <v>0</v>
      </c>
      <c r="E118" s="139"/>
      <c r="F118" s="140" t="str">
        <f>IF(TRIM(D118)="rate only","ro",IF(ISBLANK(E118)," ",D118*E118))</f>
        <v xml:space="preserve"> </v>
      </c>
    </row>
    <row r="119" spans="1:6" ht="14.15" hidden="1" customHeight="1" x14ac:dyDescent="0.3">
      <c r="A119" s="5"/>
      <c r="B119" s="6"/>
      <c r="C119" s="3"/>
      <c r="D119" s="135"/>
      <c r="E119" s="136"/>
      <c r="F119" s="137"/>
    </row>
    <row r="120" spans="1:6" ht="14.15" hidden="1" customHeight="1" x14ac:dyDescent="0.3">
      <c r="A120" s="5" t="s">
        <v>1781</v>
      </c>
      <c r="B120" s="6" t="s">
        <v>1782</v>
      </c>
      <c r="C120" s="3"/>
      <c r="D120" s="135"/>
      <c r="E120" s="136"/>
      <c r="F120" s="137"/>
    </row>
    <row r="121" spans="1:6" ht="14.15" hidden="1" customHeight="1" x14ac:dyDescent="0.3">
      <c r="A121" s="5"/>
      <c r="B121" s="6" t="s">
        <v>2032</v>
      </c>
      <c r="C121" s="3"/>
      <c r="D121" s="135"/>
      <c r="E121" s="136"/>
      <c r="F121" s="137"/>
    </row>
    <row r="122" spans="1:6" ht="14.15" hidden="1" customHeight="1" x14ac:dyDescent="0.3">
      <c r="A122" s="5"/>
      <c r="B122" s="6" t="s">
        <v>1783</v>
      </c>
      <c r="C122" s="3"/>
      <c r="D122" s="135"/>
      <c r="E122" s="136"/>
      <c r="F122" s="137"/>
    </row>
    <row r="123" spans="1:6" ht="14.15" hidden="1" customHeight="1" x14ac:dyDescent="0.3">
      <c r="A123" s="5"/>
      <c r="B123" s="6"/>
      <c r="C123" s="3"/>
      <c r="D123" s="135"/>
      <c r="E123" s="136"/>
      <c r="F123" s="137"/>
    </row>
    <row r="124" spans="1:6" ht="14.15" hidden="1" customHeight="1" x14ac:dyDescent="0.3">
      <c r="A124" s="5" t="s">
        <v>1784</v>
      </c>
      <c r="B124" s="6" t="s">
        <v>216</v>
      </c>
      <c r="C124" s="3" t="s">
        <v>1334</v>
      </c>
      <c r="D124" s="138">
        <v>0</v>
      </c>
      <c r="E124" s="139"/>
      <c r="F124" s="140" t="str">
        <f>IF(TRIM(D124)="rate only","ro",IF(ISBLANK(E124)," ",D124*E124))</f>
        <v xml:space="preserve"> </v>
      </c>
    </row>
    <row r="125" spans="1:6" ht="14.15" hidden="1" customHeight="1" x14ac:dyDescent="0.3">
      <c r="A125" s="5"/>
      <c r="B125" s="6"/>
      <c r="C125" s="3"/>
      <c r="D125" s="135"/>
      <c r="E125" s="136"/>
      <c r="F125" s="137"/>
    </row>
    <row r="126" spans="1:6" ht="14.15" hidden="1" customHeight="1" x14ac:dyDescent="0.3">
      <c r="A126" s="5" t="s">
        <v>1787</v>
      </c>
      <c r="B126" s="6" t="s">
        <v>1785</v>
      </c>
      <c r="C126" s="3"/>
      <c r="D126" s="135"/>
      <c r="E126" s="136"/>
      <c r="F126" s="137"/>
    </row>
    <row r="127" spans="1:6" ht="14.15" hidden="1" customHeight="1" x14ac:dyDescent="0.3">
      <c r="A127" s="5"/>
      <c r="B127" s="6" t="s">
        <v>1786</v>
      </c>
      <c r="C127" s="3" t="s">
        <v>1334</v>
      </c>
      <c r="D127" s="138">
        <v>0</v>
      </c>
      <c r="E127" s="139"/>
      <c r="F127" s="140" t="str">
        <f>IF(TRIM(D127)="rate only","ro",IF(ISBLANK(E127)," ",D127*E127))</f>
        <v xml:space="preserve"> </v>
      </c>
    </row>
    <row r="128" spans="1:6" ht="14.15" hidden="1" customHeight="1" x14ac:dyDescent="0.3">
      <c r="A128" s="5"/>
      <c r="B128" s="6"/>
      <c r="C128" s="3"/>
      <c r="D128" s="135"/>
      <c r="E128" s="136"/>
      <c r="F128" s="137"/>
    </row>
    <row r="129" spans="1:6" ht="14.15" hidden="1" customHeight="1" x14ac:dyDescent="0.3">
      <c r="A129" s="5"/>
      <c r="B129" s="6"/>
      <c r="C129" s="3"/>
      <c r="D129" s="135"/>
      <c r="E129" s="136"/>
      <c r="F129" s="137"/>
    </row>
    <row r="130" spans="1:6" ht="14.15" customHeight="1" x14ac:dyDescent="0.3">
      <c r="A130" s="13" t="s">
        <v>1788</v>
      </c>
      <c r="B130" s="14" t="s">
        <v>1789</v>
      </c>
      <c r="C130" s="3"/>
      <c r="D130" s="135"/>
      <c r="E130" s="136"/>
      <c r="F130" s="137"/>
    </row>
    <row r="131" spans="1:6" ht="14.15" customHeight="1" x14ac:dyDescent="0.3">
      <c r="A131" s="5"/>
      <c r="B131" s="6"/>
      <c r="C131" s="3"/>
      <c r="D131" s="135"/>
      <c r="E131" s="136"/>
      <c r="F131" s="137"/>
    </row>
    <row r="132" spans="1:6" ht="14.15" customHeight="1" x14ac:dyDescent="0.3">
      <c r="A132" s="108" t="s">
        <v>2132</v>
      </c>
      <c r="B132" s="6" t="s">
        <v>1790</v>
      </c>
      <c r="C132" s="3" t="s">
        <v>1334</v>
      </c>
      <c r="D132" s="138">
        <v>100</v>
      </c>
      <c r="E132" s="139"/>
      <c r="F132" s="140" t="str">
        <f>IF(TRIM(D132)="rate only","ro",IF(ISBLANK(E132)," ",D132*E132))</f>
        <v xml:space="preserve"> </v>
      </c>
    </row>
    <row r="133" spans="1:6" ht="14.15" customHeight="1" x14ac:dyDescent="0.3">
      <c r="A133" s="5"/>
      <c r="B133" s="6"/>
      <c r="C133" s="3"/>
      <c r="D133" s="135"/>
      <c r="E133" s="136"/>
      <c r="F133" s="137"/>
    </row>
    <row r="134" spans="1:6" ht="14.15" customHeight="1" x14ac:dyDescent="0.3">
      <c r="A134" s="108" t="s">
        <v>2133</v>
      </c>
      <c r="B134" s="6" t="s">
        <v>1791</v>
      </c>
      <c r="C134" s="3" t="s">
        <v>1334</v>
      </c>
      <c r="D134" s="138">
        <v>50</v>
      </c>
      <c r="E134" s="139"/>
      <c r="F134" s="140" t="str">
        <f>IF(TRIM(D134)="rate only","ro",IF(ISBLANK(E134)," ",D134*E134))</f>
        <v xml:space="preserve"> </v>
      </c>
    </row>
    <row r="135" spans="1:6" ht="14.15" customHeight="1" x14ac:dyDescent="0.3">
      <c r="A135" s="5"/>
      <c r="B135" s="6"/>
      <c r="C135" s="3"/>
      <c r="D135" s="135"/>
      <c r="E135" s="136"/>
      <c r="F135" s="137"/>
    </row>
    <row r="136" spans="1:6" ht="14.15" customHeight="1" x14ac:dyDescent="0.3">
      <c r="A136" s="5"/>
      <c r="B136" s="6"/>
      <c r="C136" s="3"/>
      <c r="D136" s="135"/>
      <c r="E136" s="136"/>
      <c r="F136" s="137"/>
    </row>
    <row r="137" spans="1:6" ht="14.15" hidden="1" customHeight="1" x14ac:dyDescent="0.3">
      <c r="A137" s="13" t="s">
        <v>670</v>
      </c>
      <c r="B137" s="14" t="s">
        <v>814</v>
      </c>
      <c r="C137" s="3"/>
      <c r="D137" s="135"/>
      <c r="E137" s="136"/>
      <c r="F137" s="137"/>
    </row>
    <row r="138" spans="1:6" ht="14.15" hidden="1" customHeight="1" x14ac:dyDescent="0.3">
      <c r="A138" s="5"/>
      <c r="B138" s="6"/>
      <c r="C138" s="3"/>
      <c r="D138" s="135"/>
      <c r="E138" s="136"/>
      <c r="F138" s="137"/>
    </row>
    <row r="139" spans="1:6" ht="14.15" hidden="1" customHeight="1" x14ac:dyDescent="0.3">
      <c r="A139" s="108" t="s">
        <v>2134</v>
      </c>
      <c r="B139" s="6" t="s">
        <v>671</v>
      </c>
      <c r="C139" s="3"/>
      <c r="D139" s="135"/>
      <c r="E139" s="136"/>
      <c r="F139" s="137"/>
    </row>
    <row r="140" spans="1:6" ht="14.15" hidden="1" customHeight="1" x14ac:dyDescent="0.3">
      <c r="A140" s="5"/>
      <c r="B140" s="6" t="s">
        <v>672</v>
      </c>
      <c r="C140" s="3"/>
      <c r="D140" s="135"/>
      <c r="E140" s="136"/>
      <c r="F140" s="137"/>
    </row>
    <row r="141" spans="1:6" ht="14.15" hidden="1" customHeight="1" x14ac:dyDescent="0.3">
      <c r="A141" s="5"/>
      <c r="B141" s="6" t="s">
        <v>673</v>
      </c>
      <c r="C141" s="3" t="s">
        <v>1369</v>
      </c>
      <c r="D141" s="138">
        <v>0</v>
      </c>
      <c r="E141" s="139"/>
      <c r="F141" s="140" t="str">
        <f>IF(TRIM(D141)="rate only","ro",IF(ISBLANK(E141)," ",D141*E141))</f>
        <v xml:space="preserve"> </v>
      </c>
    </row>
    <row r="142" spans="1:6" ht="14.15" hidden="1" customHeight="1" x14ac:dyDescent="0.3">
      <c r="A142" s="5"/>
      <c r="B142" s="6" t="s">
        <v>674</v>
      </c>
      <c r="C142" s="3"/>
      <c r="D142" s="135"/>
      <c r="E142" s="136"/>
      <c r="F142" s="137"/>
    </row>
    <row r="143" spans="1:6" ht="14.15" hidden="1" customHeight="1" x14ac:dyDescent="0.3">
      <c r="A143" s="5"/>
      <c r="B143" s="6"/>
      <c r="C143" s="3"/>
      <c r="D143" s="135"/>
      <c r="E143" s="136"/>
      <c r="F143" s="137"/>
    </row>
    <row r="144" spans="1:6" ht="14.15" hidden="1" customHeight="1" x14ac:dyDescent="0.3">
      <c r="A144" s="108" t="s">
        <v>2135</v>
      </c>
      <c r="B144" s="6" t="s">
        <v>675</v>
      </c>
      <c r="C144" s="3"/>
      <c r="D144" s="135"/>
      <c r="E144" s="136"/>
      <c r="F144" s="137"/>
    </row>
    <row r="145" spans="1:6" ht="14.15" hidden="1" customHeight="1" x14ac:dyDescent="0.3">
      <c r="A145" s="5"/>
      <c r="B145" s="6" t="s">
        <v>815</v>
      </c>
      <c r="C145" s="3"/>
      <c r="D145" s="135"/>
      <c r="E145" s="136"/>
      <c r="F145" s="137"/>
    </row>
    <row r="146" spans="1:6" ht="14.15" hidden="1" customHeight="1" x14ac:dyDescent="0.3">
      <c r="A146" s="5"/>
      <c r="B146" s="6" t="s">
        <v>243</v>
      </c>
      <c r="C146" s="3" t="s">
        <v>1369</v>
      </c>
      <c r="D146" s="138">
        <v>0</v>
      </c>
      <c r="E146" s="139"/>
      <c r="F146" s="140" t="str">
        <f>IF(TRIM(D146)="rate only","ro",IF(ISBLANK(E146)," ",D146*E146))</f>
        <v xml:space="preserve"> </v>
      </c>
    </row>
    <row r="147" spans="1:6" ht="14.15" hidden="1" customHeight="1" x14ac:dyDescent="0.3">
      <c r="A147" s="5"/>
      <c r="B147" s="6"/>
      <c r="C147" s="3"/>
      <c r="D147" s="135"/>
      <c r="E147" s="136"/>
      <c r="F147" s="137"/>
    </row>
    <row r="148" spans="1:6" ht="14.15" customHeight="1" x14ac:dyDescent="0.3">
      <c r="A148" s="5"/>
      <c r="B148" s="6"/>
      <c r="C148" s="3"/>
      <c r="D148" s="135"/>
      <c r="E148" s="136"/>
      <c r="F148" s="137"/>
    </row>
    <row r="149" spans="1:6" ht="14.15" customHeight="1" x14ac:dyDescent="0.3">
      <c r="A149" s="5"/>
      <c r="B149" s="6"/>
      <c r="C149" s="3"/>
      <c r="D149" s="135"/>
      <c r="E149" s="136"/>
      <c r="F149" s="137"/>
    </row>
    <row r="150" spans="1:6" ht="14.15" customHeight="1" x14ac:dyDescent="0.3">
      <c r="A150" s="5"/>
      <c r="B150" s="6"/>
      <c r="C150" s="3"/>
      <c r="D150" s="135"/>
      <c r="E150" s="136"/>
      <c r="F150" s="137"/>
    </row>
    <row r="151" spans="1:6" ht="14.15" customHeight="1" x14ac:dyDescent="0.3">
      <c r="A151" s="5"/>
      <c r="B151" s="6"/>
      <c r="C151" s="3"/>
      <c r="D151" s="135"/>
      <c r="E151" s="136"/>
      <c r="F151" s="137"/>
    </row>
    <row r="152" spans="1:6" ht="14.15" customHeight="1" thickBot="1" x14ac:dyDescent="0.35">
      <c r="A152" s="15"/>
      <c r="B152" s="16"/>
      <c r="C152" s="17"/>
      <c r="D152" s="141"/>
      <c r="E152" s="142"/>
      <c r="F152" s="143"/>
    </row>
    <row r="153" spans="1:6" ht="28.4" customHeight="1" thickBot="1" x14ac:dyDescent="0.35">
      <c r="A153" s="294" t="s">
        <v>1330</v>
      </c>
      <c r="B153" s="295"/>
      <c r="C153" s="295"/>
      <c r="D153" s="295"/>
      <c r="E153" s="296"/>
      <c r="F153" s="64">
        <f>SUM(F107:F152)</f>
        <v>0</v>
      </c>
    </row>
    <row r="154" spans="1:6" ht="14.15" customHeight="1" thickBot="1" x14ac:dyDescent="0.35">
      <c r="A154" s="23"/>
      <c r="C154" s="35"/>
      <c r="E154" s="148"/>
      <c r="F154" s="148"/>
    </row>
    <row r="155" spans="1:6" ht="28.4" customHeight="1" x14ac:dyDescent="0.3">
      <c r="A155" s="234" t="s">
        <v>1328</v>
      </c>
      <c r="B155" s="235"/>
      <c r="C155" s="235"/>
      <c r="D155" s="235"/>
      <c r="E155" s="236" t="s">
        <v>1329</v>
      </c>
      <c r="F155" s="237"/>
    </row>
    <row r="156" spans="1:6" ht="42" customHeight="1" thickBot="1" x14ac:dyDescent="0.35">
      <c r="A156" s="238"/>
      <c r="B156" s="239"/>
      <c r="C156" s="239"/>
      <c r="D156" s="239"/>
      <c r="E156" s="240"/>
      <c r="F156" s="241"/>
    </row>
    <row r="157" spans="1:6" ht="10.4" customHeight="1" thickBot="1" x14ac:dyDescent="0.35"/>
    <row r="158" spans="1:6" ht="28.4" customHeight="1" thickBot="1" x14ac:dyDescent="0.35">
      <c r="A158" s="60" t="s">
        <v>1321</v>
      </c>
      <c r="B158" s="61" t="s">
        <v>1322</v>
      </c>
      <c r="C158" s="61" t="s">
        <v>1323</v>
      </c>
      <c r="D158" s="62" t="s">
        <v>1324</v>
      </c>
      <c r="E158" s="63" t="s">
        <v>1325</v>
      </c>
      <c r="F158" s="64" t="s">
        <v>1326</v>
      </c>
    </row>
    <row r="159" spans="1:6" ht="28.4" customHeight="1" x14ac:dyDescent="0.3">
      <c r="A159" s="291" t="s">
        <v>1331</v>
      </c>
      <c r="B159" s="292"/>
      <c r="C159" s="292"/>
      <c r="D159" s="292"/>
      <c r="E159" s="293"/>
      <c r="F159" s="163">
        <f>F153</f>
        <v>0</v>
      </c>
    </row>
    <row r="160" spans="1:6" ht="14.15" customHeight="1" x14ac:dyDescent="0.3">
      <c r="A160" s="5"/>
      <c r="B160" s="6"/>
      <c r="C160" s="3"/>
      <c r="D160" s="135"/>
      <c r="E160" s="136"/>
      <c r="F160" s="137"/>
    </row>
    <row r="161" spans="1:6" ht="14.15" customHeight="1" x14ac:dyDescent="0.3">
      <c r="A161" s="13" t="s">
        <v>676</v>
      </c>
      <c r="B161" s="14" t="s">
        <v>677</v>
      </c>
      <c r="C161" s="3"/>
      <c r="D161" s="135"/>
      <c r="E161" s="136"/>
      <c r="F161" s="137"/>
    </row>
    <row r="162" spans="1:6" ht="14.15" customHeight="1" x14ac:dyDescent="0.3">
      <c r="A162" s="5"/>
      <c r="B162" s="14" t="s">
        <v>678</v>
      </c>
      <c r="C162" s="3"/>
      <c r="D162" s="135"/>
      <c r="E162" s="136"/>
      <c r="F162" s="137"/>
    </row>
    <row r="163" spans="1:6" ht="14.15" customHeight="1" x14ac:dyDescent="0.3">
      <c r="A163" s="5"/>
      <c r="B163" s="6"/>
      <c r="C163" s="3"/>
      <c r="D163" s="135"/>
      <c r="E163" s="136"/>
      <c r="F163" s="137"/>
    </row>
    <row r="164" spans="1:6" ht="14.15" customHeight="1" x14ac:dyDescent="0.3">
      <c r="A164" s="5" t="s">
        <v>681</v>
      </c>
      <c r="B164" s="6" t="s">
        <v>679</v>
      </c>
      <c r="C164" s="3" t="s">
        <v>1334</v>
      </c>
      <c r="D164" s="138">
        <v>10</v>
      </c>
      <c r="E164" s="139"/>
      <c r="F164" s="140" t="str">
        <f>IF(TRIM(D164)="rate only","ro",IF(ISBLANK(E164)," ",D164*E164))</f>
        <v xml:space="preserve"> </v>
      </c>
    </row>
    <row r="165" spans="1:6" ht="14.15" customHeight="1" x14ac:dyDescent="0.3">
      <c r="A165" s="5"/>
      <c r="B165" s="6"/>
      <c r="C165" s="3"/>
      <c r="D165" s="135"/>
      <c r="E165" s="136"/>
      <c r="F165" s="137"/>
    </row>
    <row r="166" spans="1:6" ht="14.15" customHeight="1" x14ac:dyDescent="0.3">
      <c r="A166" s="5" t="s">
        <v>682</v>
      </c>
      <c r="B166" s="6" t="s">
        <v>680</v>
      </c>
      <c r="C166" s="3" t="s">
        <v>1334</v>
      </c>
      <c r="D166" s="138">
        <v>10</v>
      </c>
      <c r="E166" s="139"/>
      <c r="F166" s="140" t="str">
        <f>IF(TRIM(D166)="rate only","ro",IF(ISBLANK(E166)," ",D166*E166))</f>
        <v xml:space="preserve"> </v>
      </c>
    </row>
    <row r="167" spans="1:6" ht="14.15" customHeight="1" x14ac:dyDescent="0.3">
      <c r="A167" s="5"/>
      <c r="B167" s="6"/>
      <c r="C167" s="3"/>
      <c r="D167" s="135"/>
      <c r="E167" s="136"/>
      <c r="F167" s="137"/>
    </row>
    <row r="168" spans="1:6" ht="14.15" customHeight="1" x14ac:dyDescent="0.3">
      <c r="A168" s="5"/>
      <c r="B168" s="6"/>
      <c r="C168" s="3"/>
      <c r="D168" s="135"/>
      <c r="E168" s="136"/>
      <c r="F168" s="137"/>
    </row>
    <row r="169" spans="1:6" ht="14.15" hidden="1" customHeight="1" x14ac:dyDescent="0.3">
      <c r="A169" s="13" t="s">
        <v>1792</v>
      </c>
      <c r="B169" s="14" t="s">
        <v>1793</v>
      </c>
      <c r="C169" s="3"/>
      <c r="D169" s="135"/>
      <c r="E169" s="136"/>
      <c r="F169" s="137"/>
    </row>
    <row r="170" spans="1:6" ht="14.15" hidden="1" customHeight="1" x14ac:dyDescent="0.3">
      <c r="A170" s="5"/>
      <c r="B170" s="6"/>
      <c r="C170" s="3"/>
      <c r="D170" s="135"/>
      <c r="E170" s="136"/>
      <c r="F170" s="137"/>
    </row>
    <row r="171" spans="1:6" ht="14.15" hidden="1" customHeight="1" x14ac:dyDescent="0.3">
      <c r="A171" s="5" t="s">
        <v>1794</v>
      </c>
      <c r="B171" s="6" t="s">
        <v>1795</v>
      </c>
      <c r="C171" s="3"/>
      <c r="D171" s="135"/>
      <c r="E171" s="136"/>
      <c r="F171" s="137"/>
    </row>
    <row r="172" spans="1:6" ht="14.15" hidden="1" customHeight="1" x14ac:dyDescent="0.3">
      <c r="A172" s="5"/>
      <c r="B172" s="38" t="s">
        <v>1796</v>
      </c>
      <c r="C172" s="3" t="s">
        <v>1797</v>
      </c>
      <c r="D172" s="138">
        <v>0</v>
      </c>
      <c r="E172" s="139"/>
      <c r="F172" s="140" t="str">
        <f>IF(TRIM(D172)="rate only","ro",IF(ISBLANK(E172)," ",D172*E172))</f>
        <v xml:space="preserve"> </v>
      </c>
    </row>
    <row r="173" spans="1:6" ht="14.15" hidden="1" customHeight="1" x14ac:dyDescent="0.3">
      <c r="A173" s="5"/>
      <c r="B173" s="6"/>
      <c r="C173" s="3"/>
      <c r="D173" s="135"/>
      <c r="E173" s="136"/>
      <c r="F173" s="137"/>
    </row>
    <row r="174" spans="1:6" ht="14.15" hidden="1" customHeight="1" x14ac:dyDescent="0.3">
      <c r="A174" s="5" t="s">
        <v>1798</v>
      </c>
      <c r="B174" s="6" t="s">
        <v>1799</v>
      </c>
      <c r="C174" s="3"/>
      <c r="D174" s="135"/>
      <c r="E174" s="136"/>
      <c r="F174" s="137"/>
    </row>
    <row r="175" spans="1:6" ht="14.15" hidden="1" customHeight="1" x14ac:dyDescent="0.3">
      <c r="A175" s="5"/>
      <c r="B175" s="6" t="s">
        <v>1797</v>
      </c>
      <c r="C175" s="3" t="s">
        <v>1268</v>
      </c>
      <c r="D175" s="138">
        <v>0</v>
      </c>
      <c r="E175" s="139"/>
      <c r="F175" s="140" t="str">
        <f>IF(TRIM(D175)="rate only","ro",IF(ISBLANK(E175)," ",D175*E175))</f>
        <v xml:space="preserve"> </v>
      </c>
    </row>
    <row r="176" spans="1:6" ht="14.15" hidden="1" customHeight="1" x14ac:dyDescent="0.3">
      <c r="A176" s="5"/>
      <c r="B176" s="6"/>
      <c r="C176" s="3"/>
      <c r="D176" s="135"/>
      <c r="E176" s="136"/>
      <c r="F176" s="137"/>
    </row>
    <row r="177" spans="1:6" ht="14.15" hidden="1" customHeight="1" x14ac:dyDescent="0.3">
      <c r="A177" s="5" t="s">
        <v>1800</v>
      </c>
      <c r="B177" s="6" t="s">
        <v>1801</v>
      </c>
      <c r="C177" s="3"/>
      <c r="D177" s="135"/>
      <c r="E177" s="136"/>
      <c r="F177" s="137"/>
    </row>
    <row r="178" spans="1:6" ht="14.15" hidden="1" customHeight="1" x14ac:dyDescent="0.3">
      <c r="A178" s="5"/>
      <c r="B178" s="38" t="s">
        <v>1802</v>
      </c>
      <c r="C178" s="3" t="s">
        <v>1797</v>
      </c>
      <c r="D178" s="138">
        <v>0</v>
      </c>
      <c r="E178" s="139"/>
      <c r="F178" s="140" t="str">
        <f>IF(TRIM(D178)="rate only","ro",IF(ISBLANK(E178)," ",D178*E178))</f>
        <v xml:space="preserve"> </v>
      </c>
    </row>
    <row r="179" spans="1:6" ht="14.15" hidden="1" customHeight="1" x14ac:dyDescent="0.3">
      <c r="A179" s="5"/>
      <c r="B179" s="6"/>
      <c r="C179" s="3"/>
      <c r="D179" s="135"/>
      <c r="E179" s="136"/>
      <c r="F179" s="137"/>
    </row>
    <row r="180" spans="1:6" ht="14.15" hidden="1" customHeight="1" x14ac:dyDescent="0.3">
      <c r="A180" s="5" t="s">
        <v>1803</v>
      </c>
      <c r="B180" s="6" t="s">
        <v>1799</v>
      </c>
      <c r="C180" s="3"/>
      <c r="D180" s="135"/>
      <c r="E180" s="136"/>
      <c r="F180" s="137"/>
    </row>
    <row r="181" spans="1:6" ht="14.15" hidden="1" customHeight="1" x14ac:dyDescent="0.3">
      <c r="A181" s="5"/>
      <c r="B181" s="6" t="s">
        <v>1797</v>
      </c>
      <c r="C181" s="3" t="s">
        <v>1268</v>
      </c>
      <c r="D181" s="138">
        <v>0</v>
      </c>
      <c r="E181" s="139"/>
      <c r="F181" s="140" t="str">
        <f>IF(TRIM(D181)="rate only","ro",IF(ISBLANK(E181)," ",D181*E181))</f>
        <v xml:space="preserve"> </v>
      </c>
    </row>
    <row r="182" spans="1:6" ht="14.15" customHeight="1" x14ac:dyDescent="0.3">
      <c r="A182" s="5"/>
      <c r="B182" s="6"/>
      <c r="C182" s="3"/>
      <c r="D182" s="135"/>
      <c r="E182" s="136"/>
      <c r="F182" s="137"/>
    </row>
    <row r="183" spans="1:6" ht="14.15" customHeight="1" x14ac:dyDescent="0.3">
      <c r="A183" s="5"/>
      <c r="B183" s="6"/>
      <c r="C183" s="3"/>
      <c r="D183" s="135"/>
      <c r="E183" s="136"/>
      <c r="F183" s="137"/>
    </row>
    <row r="184" spans="1:6" ht="14.15" customHeight="1" x14ac:dyDescent="0.3">
      <c r="A184" s="5"/>
      <c r="B184" s="6"/>
      <c r="C184" s="3"/>
      <c r="D184" s="135"/>
      <c r="E184" s="136"/>
      <c r="F184" s="137"/>
    </row>
    <row r="185" spans="1:6" ht="14.15" customHeight="1" x14ac:dyDescent="0.3">
      <c r="A185" s="5"/>
      <c r="B185" s="6"/>
      <c r="C185" s="3"/>
      <c r="D185" s="135"/>
      <c r="E185" s="136"/>
      <c r="F185" s="137"/>
    </row>
    <row r="186" spans="1:6" ht="14.15" customHeight="1" x14ac:dyDescent="0.3">
      <c r="A186" s="5"/>
      <c r="B186" s="6"/>
      <c r="C186" s="3"/>
      <c r="D186" s="135"/>
      <c r="E186" s="136"/>
      <c r="F186" s="137"/>
    </row>
    <row r="187" spans="1:6" ht="14.15" customHeight="1" x14ac:dyDescent="0.3">
      <c r="A187" s="5"/>
      <c r="B187" s="6"/>
      <c r="C187" s="3"/>
      <c r="D187" s="135"/>
      <c r="E187" s="136"/>
      <c r="F187" s="137"/>
    </row>
    <row r="188" spans="1:6" ht="14.15" customHeight="1" x14ac:dyDescent="0.3">
      <c r="A188" s="5"/>
      <c r="B188" s="6"/>
      <c r="C188" s="3"/>
      <c r="D188" s="135"/>
      <c r="E188" s="136"/>
      <c r="F188" s="137"/>
    </row>
    <row r="189" spans="1:6" ht="14.15" customHeight="1" x14ac:dyDescent="0.3">
      <c r="A189" s="5"/>
      <c r="B189" s="6"/>
      <c r="C189" s="3"/>
      <c r="D189" s="135"/>
      <c r="E189" s="136"/>
      <c r="F189" s="137"/>
    </row>
    <row r="190" spans="1:6" ht="14.15" customHeight="1" x14ac:dyDescent="0.3">
      <c r="A190" s="5"/>
      <c r="B190" s="6"/>
      <c r="C190" s="3"/>
      <c r="D190" s="135"/>
      <c r="E190" s="136"/>
      <c r="F190" s="137"/>
    </row>
    <row r="191" spans="1:6" ht="14.15" customHeight="1" x14ac:dyDescent="0.3">
      <c r="A191" s="5"/>
      <c r="B191" s="6"/>
      <c r="C191" s="3"/>
      <c r="D191" s="135"/>
      <c r="E191" s="136"/>
      <c r="F191" s="137"/>
    </row>
    <row r="192" spans="1:6" ht="14.15" customHeight="1" x14ac:dyDescent="0.3">
      <c r="A192" s="5"/>
      <c r="B192" s="6"/>
      <c r="C192" s="3"/>
      <c r="D192" s="135"/>
      <c r="E192" s="136"/>
      <c r="F192" s="137"/>
    </row>
    <row r="193" spans="1:6" ht="14.15" customHeight="1" x14ac:dyDescent="0.3">
      <c r="A193" s="5"/>
      <c r="B193" s="6"/>
      <c r="C193" s="3"/>
      <c r="D193" s="135"/>
      <c r="E193" s="136"/>
      <c r="F193" s="137"/>
    </row>
    <row r="194" spans="1:6" ht="14.15" customHeight="1" x14ac:dyDescent="0.3">
      <c r="A194" s="5"/>
      <c r="B194" s="6"/>
      <c r="C194" s="3"/>
      <c r="D194" s="135"/>
      <c r="E194" s="136"/>
      <c r="F194" s="137"/>
    </row>
    <row r="195" spans="1:6" ht="14.15" customHeight="1" x14ac:dyDescent="0.3">
      <c r="A195" s="5"/>
      <c r="B195" s="6"/>
      <c r="C195" s="3"/>
      <c r="D195" s="135"/>
      <c r="E195" s="136"/>
      <c r="F195" s="137"/>
    </row>
    <row r="196" spans="1:6" ht="14.15" customHeight="1" x14ac:dyDescent="0.3">
      <c r="A196" s="5"/>
      <c r="B196" s="6"/>
      <c r="C196" s="3"/>
      <c r="D196" s="135"/>
      <c r="E196" s="136"/>
      <c r="F196" s="137"/>
    </row>
    <row r="197" spans="1:6" ht="14.15" customHeight="1" x14ac:dyDescent="0.3">
      <c r="A197" s="5"/>
      <c r="B197" s="6"/>
      <c r="C197" s="3"/>
      <c r="D197" s="135"/>
      <c r="E197" s="136"/>
      <c r="F197" s="137"/>
    </row>
    <row r="198" spans="1:6" ht="14.15" customHeight="1" x14ac:dyDescent="0.3">
      <c r="A198" s="5"/>
      <c r="B198" s="6"/>
      <c r="C198" s="3"/>
      <c r="D198" s="135"/>
      <c r="E198" s="136"/>
      <c r="F198" s="137"/>
    </row>
    <row r="199" spans="1:6" ht="14.15" customHeight="1" x14ac:dyDescent="0.3">
      <c r="A199" s="5"/>
      <c r="B199" s="6"/>
      <c r="C199" s="3"/>
      <c r="D199" s="135"/>
      <c r="E199" s="136"/>
      <c r="F199" s="137"/>
    </row>
    <row r="200" spans="1:6" ht="14.15" customHeight="1" x14ac:dyDescent="0.3">
      <c r="A200" s="5"/>
      <c r="B200" s="6"/>
      <c r="C200" s="3"/>
      <c r="D200" s="135"/>
      <c r="E200" s="136"/>
      <c r="F200" s="137"/>
    </row>
    <row r="201" spans="1:6" ht="14.15" customHeight="1" x14ac:dyDescent="0.3">
      <c r="A201" s="5"/>
      <c r="B201" s="6"/>
      <c r="C201" s="3"/>
      <c r="D201" s="135"/>
      <c r="E201" s="136"/>
      <c r="F201" s="137"/>
    </row>
    <row r="202" spans="1:6" ht="14.15" customHeight="1" x14ac:dyDescent="0.3">
      <c r="A202" s="5"/>
      <c r="B202" s="6"/>
      <c r="C202" s="3"/>
      <c r="D202" s="135"/>
      <c r="E202" s="136"/>
      <c r="F202" s="137"/>
    </row>
    <row r="203" spans="1:6" ht="14.15" customHeight="1" x14ac:dyDescent="0.3">
      <c r="A203" s="5"/>
      <c r="B203" s="6"/>
      <c r="C203" s="3"/>
      <c r="D203" s="135"/>
      <c r="E203" s="136"/>
      <c r="F203" s="137"/>
    </row>
    <row r="204" spans="1:6" ht="14.15" customHeight="1" thickBot="1" x14ac:dyDescent="0.35">
      <c r="A204" s="15"/>
      <c r="B204" s="16"/>
      <c r="C204" s="17"/>
      <c r="D204" s="141"/>
      <c r="E204" s="142"/>
      <c r="F204" s="143"/>
    </row>
    <row r="205" spans="1:6" ht="28.4" customHeight="1" thickBot="1" x14ac:dyDescent="0.35">
      <c r="A205" s="294" t="s">
        <v>1327</v>
      </c>
      <c r="B205" s="295"/>
      <c r="C205" s="295"/>
      <c r="D205" s="295"/>
      <c r="E205" s="296"/>
      <c r="F205" s="64">
        <f>SUM(F159:F204)</f>
        <v>0</v>
      </c>
    </row>
    <row r="206" spans="1:6" ht="14.15" customHeight="1" thickBot="1" x14ac:dyDescent="0.35">
      <c r="A206" s="23"/>
      <c r="C206" s="35"/>
      <c r="E206" s="148"/>
      <c r="F206" s="148"/>
    </row>
    <row r="207" spans="1:6" ht="28.4" customHeight="1" x14ac:dyDescent="0.3">
      <c r="A207" s="234" t="s">
        <v>1328</v>
      </c>
      <c r="B207" s="235"/>
      <c r="C207" s="235"/>
      <c r="D207" s="235"/>
      <c r="E207" s="236" t="s">
        <v>1329</v>
      </c>
      <c r="F207" s="237"/>
    </row>
    <row r="208" spans="1:6" ht="42" customHeight="1" thickBot="1" x14ac:dyDescent="0.35">
      <c r="A208" s="238"/>
      <c r="B208" s="239"/>
      <c r="C208" s="239"/>
      <c r="D208" s="239"/>
      <c r="E208" s="240"/>
      <c r="F208" s="241"/>
    </row>
    <row r="209" ht="10.4" customHeight="1" x14ac:dyDescent="0.3"/>
    <row r="210" ht="28.4" customHeight="1" x14ac:dyDescent="0.3"/>
    <row r="211" ht="28.4" customHeight="1" x14ac:dyDescent="0.3"/>
    <row r="212" ht="14.15" customHeight="1" x14ac:dyDescent="0.3"/>
    <row r="213" ht="14.15" customHeight="1" x14ac:dyDescent="0.3"/>
    <row r="214" ht="14.15" customHeight="1" x14ac:dyDescent="0.3"/>
    <row r="215" ht="14.15" customHeight="1" x14ac:dyDescent="0.3"/>
    <row r="216" ht="14.15" customHeight="1" x14ac:dyDescent="0.3"/>
    <row r="217" ht="14.15" customHeight="1" x14ac:dyDescent="0.3"/>
    <row r="218" ht="14.15" customHeight="1" x14ac:dyDescent="0.3"/>
    <row r="219" ht="14.15" customHeight="1" x14ac:dyDescent="0.3"/>
    <row r="220" ht="14.15" customHeight="1" x14ac:dyDescent="0.3"/>
    <row r="221" ht="14.15" customHeight="1" x14ac:dyDescent="0.3"/>
    <row r="222" ht="14.15" customHeight="1" x14ac:dyDescent="0.3"/>
    <row r="223" ht="14.15" customHeight="1" x14ac:dyDescent="0.3"/>
    <row r="224" ht="14.15" customHeight="1" x14ac:dyDescent="0.3"/>
    <row r="225" ht="14.15" customHeight="1" x14ac:dyDescent="0.3"/>
    <row r="226" ht="14.15" customHeight="1" x14ac:dyDescent="0.3"/>
    <row r="227" ht="14.15" customHeight="1" x14ac:dyDescent="0.3"/>
    <row r="228" ht="14.15" customHeight="1" x14ac:dyDescent="0.3"/>
    <row r="229" ht="14.15" customHeight="1" x14ac:dyDescent="0.3"/>
    <row r="230" ht="14.15" customHeight="1" x14ac:dyDescent="0.3"/>
    <row r="231" ht="14.15" customHeight="1" x14ac:dyDescent="0.3"/>
    <row r="232" ht="14.15" customHeight="1" x14ac:dyDescent="0.3"/>
    <row r="233" ht="14.15" customHeight="1" x14ac:dyDescent="0.3"/>
    <row r="234" ht="14.15" customHeight="1" x14ac:dyDescent="0.3"/>
    <row r="235" ht="14.15" customHeight="1" x14ac:dyDescent="0.3"/>
    <row r="236" ht="14.15" customHeight="1" x14ac:dyDescent="0.3"/>
    <row r="237" ht="14.15" customHeight="1" x14ac:dyDescent="0.3"/>
    <row r="238" ht="14.15" customHeight="1" x14ac:dyDescent="0.3"/>
    <row r="239" ht="14.15" customHeight="1" x14ac:dyDescent="0.3"/>
    <row r="240" ht="14.15" customHeight="1" x14ac:dyDescent="0.3"/>
    <row r="241" ht="14.15" customHeight="1" x14ac:dyDescent="0.3"/>
    <row r="242" ht="14.15" customHeight="1" x14ac:dyDescent="0.3"/>
    <row r="243" ht="14.15" customHeight="1" x14ac:dyDescent="0.3"/>
    <row r="244" ht="14.15" customHeight="1" x14ac:dyDescent="0.3"/>
    <row r="245" ht="14.15" customHeight="1" x14ac:dyDescent="0.3"/>
    <row r="246" ht="14.15" customHeight="1" x14ac:dyDescent="0.3"/>
    <row r="247" ht="14.15" customHeight="1" x14ac:dyDescent="0.3"/>
    <row r="248" ht="14.15" customHeight="1" x14ac:dyDescent="0.3"/>
    <row r="249" ht="14.15" customHeight="1" x14ac:dyDescent="0.3"/>
    <row r="250" ht="14.15" customHeight="1" x14ac:dyDescent="0.3"/>
    <row r="251" ht="14.15" customHeight="1" x14ac:dyDescent="0.3"/>
    <row r="252" ht="14.15" customHeight="1" x14ac:dyDescent="0.3"/>
    <row r="253" ht="14.15" customHeight="1" x14ac:dyDescent="0.3"/>
    <row r="254" ht="14.15" customHeight="1" x14ac:dyDescent="0.3"/>
    <row r="255" ht="14.15" customHeight="1" x14ac:dyDescent="0.3"/>
    <row r="256" ht="14.15" customHeight="1" x14ac:dyDescent="0.3"/>
    <row r="257" ht="28.4" customHeight="1" x14ac:dyDescent="0.3"/>
    <row r="258" ht="14.15" customHeight="1" x14ac:dyDescent="0.3"/>
    <row r="259" ht="28.4" customHeight="1" x14ac:dyDescent="0.3"/>
    <row r="260" ht="42" customHeight="1" x14ac:dyDescent="0.3"/>
    <row r="261" ht="10.4" customHeight="1" x14ac:dyDescent="0.3"/>
    <row r="262" ht="28.4" customHeight="1" x14ac:dyDescent="0.3"/>
    <row r="263" ht="28.4" customHeight="1" x14ac:dyDescent="0.3"/>
    <row r="264" ht="14.15" customHeight="1" x14ac:dyDescent="0.3"/>
    <row r="265" ht="14.15" customHeight="1" x14ac:dyDescent="0.3"/>
    <row r="266" ht="14.15" customHeight="1" x14ac:dyDescent="0.3"/>
    <row r="267" ht="14.15" customHeight="1" x14ac:dyDescent="0.3"/>
    <row r="268" ht="14.15" customHeight="1" x14ac:dyDescent="0.3"/>
    <row r="269" ht="14.15" customHeight="1" x14ac:dyDescent="0.3"/>
    <row r="270" ht="14.15" customHeight="1" x14ac:dyDescent="0.3"/>
    <row r="271" ht="14.15" customHeight="1" x14ac:dyDescent="0.3"/>
    <row r="272" ht="14.15" customHeight="1" x14ac:dyDescent="0.3"/>
    <row r="273" ht="14.15" customHeight="1" x14ac:dyDescent="0.3"/>
    <row r="274" ht="14.15" customHeight="1" x14ac:dyDescent="0.3"/>
    <row r="275" ht="14.15" customHeight="1" x14ac:dyDescent="0.3"/>
    <row r="276" ht="14.15" customHeight="1" x14ac:dyDescent="0.3"/>
    <row r="277" ht="14.15" customHeight="1" x14ac:dyDescent="0.3"/>
    <row r="278" ht="14.15" customHeight="1" x14ac:dyDescent="0.3"/>
    <row r="279" ht="14.15" customHeight="1" x14ac:dyDescent="0.3"/>
    <row r="280" ht="14.15" customHeight="1" x14ac:dyDescent="0.3"/>
    <row r="281" ht="14.15" customHeight="1" x14ac:dyDescent="0.3"/>
    <row r="282" ht="14.15" customHeight="1" x14ac:dyDescent="0.3"/>
    <row r="283" ht="14.15" customHeight="1" x14ac:dyDescent="0.3"/>
    <row r="284" ht="14.15" customHeight="1" x14ac:dyDescent="0.3"/>
    <row r="285" ht="14.15" customHeight="1" x14ac:dyDescent="0.3"/>
    <row r="286" ht="14.15" customHeight="1" x14ac:dyDescent="0.3"/>
    <row r="287" ht="14.15" customHeight="1" x14ac:dyDescent="0.3"/>
    <row r="288" ht="14.15" customHeight="1" x14ac:dyDescent="0.3"/>
    <row r="289" ht="14.15" customHeight="1" x14ac:dyDescent="0.3"/>
    <row r="290" ht="14.15" customHeight="1" x14ac:dyDescent="0.3"/>
    <row r="291" ht="14.15" customHeight="1" x14ac:dyDescent="0.3"/>
    <row r="292" ht="14.15" customHeight="1" x14ac:dyDescent="0.3"/>
    <row r="293" ht="14.15" customHeight="1" x14ac:dyDescent="0.3"/>
    <row r="294" ht="14.15" customHeight="1" x14ac:dyDescent="0.3"/>
    <row r="295" ht="14.15" customHeight="1" x14ac:dyDescent="0.3"/>
    <row r="296" ht="14.15" customHeight="1" x14ac:dyDescent="0.3"/>
    <row r="297" ht="14.15" customHeight="1" x14ac:dyDescent="0.3"/>
    <row r="298" ht="14.15" customHeight="1" x14ac:dyDescent="0.3"/>
    <row r="299" ht="14.15" customHeight="1" x14ac:dyDescent="0.3"/>
    <row r="300" ht="14.15" customHeight="1" x14ac:dyDescent="0.3"/>
    <row r="301" ht="14.15" customHeight="1" x14ac:dyDescent="0.3"/>
    <row r="302" ht="14.15" customHeight="1" x14ac:dyDescent="0.3"/>
    <row r="303" ht="14.15" customHeight="1" x14ac:dyDescent="0.3"/>
    <row r="304" ht="14.15" customHeight="1" x14ac:dyDescent="0.3"/>
    <row r="305" ht="14.15" customHeight="1" x14ac:dyDescent="0.3"/>
    <row r="306" ht="14.15" customHeight="1" x14ac:dyDescent="0.3"/>
    <row r="307" ht="14.15" customHeight="1" x14ac:dyDescent="0.3"/>
    <row r="308" ht="14.15" customHeight="1" x14ac:dyDescent="0.3"/>
    <row r="309" ht="28.4" customHeight="1" x14ac:dyDescent="0.3"/>
    <row r="310" ht="14.15" customHeight="1" x14ac:dyDescent="0.3"/>
    <row r="311" ht="28.4" customHeight="1" x14ac:dyDescent="0.3"/>
    <row r="312" ht="42" customHeight="1" x14ac:dyDescent="0.3"/>
    <row r="313" ht="10.4" customHeight="1" x14ac:dyDescent="0.3"/>
    <row r="314" ht="28.4" customHeight="1" x14ac:dyDescent="0.3"/>
    <row r="315" ht="28.4" customHeight="1" x14ac:dyDescent="0.3"/>
    <row r="316" ht="14.15" customHeight="1" x14ac:dyDescent="0.3"/>
    <row r="317" ht="14.15" customHeight="1" x14ac:dyDescent="0.3"/>
    <row r="318" ht="14.15" customHeight="1" x14ac:dyDescent="0.3"/>
    <row r="319" ht="14.15" customHeight="1" x14ac:dyDescent="0.3"/>
    <row r="320" ht="14.15" customHeight="1" x14ac:dyDescent="0.3"/>
    <row r="321" ht="14.15" customHeight="1" x14ac:dyDescent="0.3"/>
    <row r="322" ht="14.15" customHeight="1" x14ac:dyDescent="0.3"/>
    <row r="323" ht="14.15" customHeight="1" x14ac:dyDescent="0.3"/>
    <row r="324" ht="14.15" customHeight="1" x14ac:dyDescent="0.3"/>
    <row r="325" ht="14.15" customHeight="1" x14ac:dyDescent="0.3"/>
    <row r="326" ht="14.15" customHeight="1" x14ac:dyDescent="0.3"/>
    <row r="327" ht="14.15" customHeight="1" x14ac:dyDescent="0.3"/>
    <row r="328" ht="14.15" customHeight="1" x14ac:dyDescent="0.3"/>
    <row r="329" ht="14.15" customHeight="1" x14ac:dyDescent="0.3"/>
    <row r="330" ht="14.15" customHeight="1" x14ac:dyDescent="0.3"/>
    <row r="331" ht="14.15" customHeight="1" x14ac:dyDescent="0.3"/>
    <row r="332" ht="14.15" customHeight="1" x14ac:dyDescent="0.3"/>
    <row r="333" ht="14.15" customHeight="1" x14ac:dyDescent="0.3"/>
    <row r="334" ht="14.15" customHeight="1" x14ac:dyDescent="0.3"/>
    <row r="335" ht="14.15" customHeight="1" x14ac:dyDescent="0.3"/>
    <row r="336" ht="14.15" customHeight="1" x14ac:dyDescent="0.3"/>
    <row r="337" ht="14.15" customHeight="1" x14ac:dyDescent="0.3"/>
    <row r="338" ht="14.15" customHeight="1" x14ac:dyDescent="0.3"/>
    <row r="339" ht="14.15" customHeight="1" x14ac:dyDescent="0.3"/>
    <row r="340" ht="14.15" customHeight="1" x14ac:dyDescent="0.3"/>
    <row r="341" ht="14.15" customHeight="1" x14ac:dyDescent="0.3"/>
    <row r="342" ht="14.15" customHeight="1" x14ac:dyDescent="0.3"/>
    <row r="343" ht="14.15" customHeight="1" x14ac:dyDescent="0.3"/>
    <row r="344" ht="14.15" customHeight="1" x14ac:dyDescent="0.3"/>
    <row r="345" ht="14.15" customHeight="1" x14ac:dyDescent="0.3"/>
    <row r="346" ht="14.15" customHeight="1" x14ac:dyDescent="0.3"/>
    <row r="347" ht="14.15" customHeight="1" x14ac:dyDescent="0.3"/>
    <row r="348" ht="14.15" customHeight="1" x14ac:dyDescent="0.3"/>
    <row r="349" ht="14.15" customHeight="1" x14ac:dyDescent="0.3"/>
    <row r="350" ht="14.15" customHeight="1" x14ac:dyDescent="0.3"/>
    <row r="351" ht="14.15" customHeight="1" x14ac:dyDescent="0.3"/>
    <row r="352" ht="14.15" customHeight="1" x14ac:dyDescent="0.3"/>
    <row r="353" ht="14.15" customHeight="1" x14ac:dyDescent="0.3"/>
    <row r="354" ht="14.15" customHeight="1" x14ac:dyDescent="0.3"/>
    <row r="355" ht="14.15" customHeight="1" x14ac:dyDescent="0.3"/>
    <row r="356" ht="14.15" customHeight="1" x14ac:dyDescent="0.3"/>
    <row r="357" ht="14.15" customHeight="1" x14ac:dyDescent="0.3"/>
    <row r="358" ht="14.15" customHeight="1" x14ac:dyDescent="0.3"/>
    <row r="359" ht="14.15" customHeight="1" x14ac:dyDescent="0.3"/>
    <row r="360" ht="14.15" customHeight="1" x14ac:dyDescent="0.3"/>
    <row r="361" ht="28.4" customHeight="1" x14ac:dyDescent="0.3"/>
    <row r="362" ht="14.15" customHeight="1" x14ac:dyDescent="0.3"/>
    <row r="363" ht="28.4" customHeight="1" x14ac:dyDescent="0.3"/>
    <row r="364" ht="42" customHeight="1" x14ac:dyDescent="0.3"/>
    <row r="365" ht="10.4" customHeight="1" x14ac:dyDescent="0.3"/>
    <row r="366" ht="28.4" customHeight="1" x14ac:dyDescent="0.3"/>
    <row r="367" ht="28.4" customHeight="1" x14ac:dyDescent="0.3"/>
    <row r="368" ht="14.15" customHeight="1" x14ac:dyDescent="0.3"/>
    <row r="369" ht="14.15" customHeight="1" x14ac:dyDescent="0.3"/>
    <row r="370" ht="14.15" customHeight="1" x14ac:dyDescent="0.3"/>
    <row r="371" ht="14.15" customHeight="1" x14ac:dyDescent="0.3"/>
    <row r="372" ht="14.15" customHeight="1" x14ac:dyDescent="0.3"/>
    <row r="373" ht="14.15" customHeight="1" x14ac:dyDescent="0.3"/>
    <row r="374" ht="14.15" customHeight="1" x14ac:dyDescent="0.3"/>
    <row r="375" ht="14.15" customHeight="1" x14ac:dyDescent="0.3"/>
    <row r="376" ht="14.15" customHeight="1" x14ac:dyDescent="0.3"/>
    <row r="377" ht="14.15" customHeight="1" x14ac:dyDescent="0.3"/>
    <row r="378" ht="14.15" customHeight="1" x14ac:dyDescent="0.3"/>
    <row r="379" ht="14.15" customHeight="1" x14ac:dyDescent="0.3"/>
    <row r="380" ht="14.15" customHeight="1" x14ac:dyDescent="0.3"/>
    <row r="381" ht="14.15" customHeight="1" x14ac:dyDescent="0.3"/>
    <row r="382" ht="14.15" customHeight="1" x14ac:dyDescent="0.3"/>
    <row r="383" ht="14.15" customHeight="1" x14ac:dyDescent="0.3"/>
    <row r="384" ht="14.15" customHeight="1" x14ac:dyDescent="0.3"/>
    <row r="385" ht="14.15" customHeight="1" x14ac:dyDescent="0.3"/>
    <row r="386" ht="14.15" customHeight="1" x14ac:dyDescent="0.3"/>
    <row r="387" ht="14.15" customHeight="1" x14ac:dyDescent="0.3"/>
    <row r="388" ht="14.15" customHeight="1" x14ac:dyDescent="0.3"/>
    <row r="389" ht="14.15" customHeight="1" x14ac:dyDescent="0.3"/>
    <row r="390" ht="14.15" customHeight="1" x14ac:dyDescent="0.3"/>
    <row r="391" ht="14.15" customHeight="1" x14ac:dyDescent="0.3"/>
    <row r="392" ht="14.15" customHeight="1" x14ac:dyDescent="0.3"/>
    <row r="393" ht="14.15" customHeight="1" x14ac:dyDescent="0.3"/>
    <row r="394" ht="14.15" customHeight="1" x14ac:dyDescent="0.3"/>
    <row r="395" ht="14.15" customHeight="1" x14ac:dyDescent="0.3"/>
    <row r="396" ht="14.15" customHeight="1" x14ac:dyDescent="0.3"/>
    <row r="397" ht="14.15" customHeight="1" x14ac:dyDescent="0.3"/>
    <row r="398" ht="14.15" customHeight="1" x14ac:dyDescent="0.3"/>
    <row r="399" ht="14.15" customHeight="1" x14ac:dyDescent="0.3"/>
    <row r="400" ht="14.15" customHeight="1" x14ac:dyDescent="0.3"/>
    <row r="401" ht="14.15" customHeight="1" x14ac:dyDescent="0.3"/>
    <row r="402" ht="14.15" customHeight="1" x14ac:dyDescent="0.3"/>
    <row r="403" ht="14.15" customHeight="1" x14ac:dyDescent="0.3"/>
    <row r="404" ht="14.15" customHeight="1" x14ac:dyDescent="0.3"/>
    <row r="405" ht="14.15" customHeight="1" x14ac:dyDescent="0.3"/>
    <row r="406" ht="14.15" customHeight="1" x14ac:dyDescent="0.3"/>
    <row r="407" ht="14.15" customHeight="1" x14ac:dyDescent="0.3"/>
    <row r="408" ht="14.15" customHeight="1" x14ac:dyDescent="0.3"/>
    <row r="409" ht="14.15" customHeight="1" x14ac:dyDescent="0.3"/>
    <row r="410" ht="14.15" customHeight="1" x14ac:dyDescent="0.3"/>
    <row r="411" ht="14.15" customHeight="1" x14ac:dyDescent="0.3"/>
    <row r="412" ht="14.15" customHeight="1" x14ac:dyDescent="0.3"/>
    <row r="413" ht="28.4" customHeight="1" x14ac:dyDescent="0.3"/>
    <row r="414" ht="14.15" customHeight="1" x14ac:dyDescent="0.3"/>
    <row r="415" ht="28.4" customHeight="1" x14ac:dyDescent="0.3"/>
    <row r="416" ht="42" customHeight="1" x14ac:dyDescent="0.3"/>
    <row r="417" ht="10.4" customHeight="1" x14ac:dyDescent="0.3"/>
    <row r="418" ht="28.4" customHeight="1" x14ac:dyDescent="0.3"/>
    <row r="419" ht="28.4" customHeight="1" x14ac:dyDescent="0.3"/>
    <row r="420" ht="14.15" customHeight="1" x14ac:dyDescent="0.3"/>
    <row r="421" ht="14.15" customHeight="1" x14ac:dyDescent="0.3"/>
    <row r="422" ht="14.15" customHeight="1" x14ac:dyDescent="0.3"/>
    <row r="423" ht="14.15" customHeight="1" x14ac:dyDescent="0.3"/>
    <row r="424" ht="14.15" customHeight="1" x14ac:dyDescent="0.3"/>
    <row r="425" ht="14.15" customHeight="1" x14ac:dyDescent="0.3"/>
    <row r="426" ht="14.15" customHeight="1" x14ac:dyDescent="0.3"/>
    <row r="427" ht="14.15" customHeight="1" x14ac:dyDescent="0.3"/>
    <row r="428" ht="14.15" customHeight="1" x14ac:dyDescent="0.3"/>
    <row r="429" ht="14.15" customHeight="1" x14ac:dyDescent="0.3"/>
    <row r="430" ht="14.15" customHeight="1" x14ac:dyDescent="0.3"/>
    <row r="431" ht="14.15" customHeight="1" x14ac:dyDescent="0.3"/>
    <row r="432" ht="14.15" customHeight="1" x14ac:dyDescent="0.3"/>
    <row r="433" ht="14.15" customHeight="1" x14ac:dyDescent="0.3"/>
    <row r="434" ht="14.15" customHeight="1" x14ac:dyDescent="0.3"/>
    <row r="435" ht="14.15" customHeight="1" x14ac:dyDescent="0.3"/>
    <row r="436" ht="14.15" customHeight="1" x14ac:dyDescent="0.3"/>
    <row r="437" ht="14.15" customHeight="1" x14ac:dyDescent="0.3"/>
    <row r="438" ht="14.15" customHeight="1" x14ac:dyDescent="0.3"/>
    <row r="439" ht="14.15" customHeight="1" x14ac:dyDescent="0.3"/>
    <row r="440" ht="14.15" customHeight="1" x14ac:dyDescent="0.3"/>
    <row r="441" ht="14.15" customHeight="1" x14ac:dyDescent="0.3"/>
    <row r="442" ht="14.15" customHeight="1" x14ac:dyDescent="0.3"/>
    <row r="443" ht="14.15" customHeight="1" x14ac:dyDescent="0.3"/>
    <row r="444" ht="14.15" customHeight="1" x14ac:dyDescent="0.3"/>
    <row r="445" ht="14.15" customHeight="1" x14ac:dyDescent="0.3"/>
    <row r="446" ht="14.15" customHeight="1" x14ac:dyDescent="0.3"/>
    <row r="447" ht="14.15" customHeight="1" x14ac:dyDescent="0.3"/>
    <row r="448" ht="14.15" customHeight="1" x14ac:dyDescent="0.3"/>
    <row r="449" ht="14.15" customHeight="1" x14ac:dyDescent="0.3"/>
    <row r="450" ht="14.15" customHeight="1" x14ac:dyDescent="0.3"/>
    <row r="451" ht="14.15" customHeight="1" x14ac:dyDescent="0.3"/>
    <row r="452" ht="14.15" customHeight="1" x14ac:dyDescent="0.3"/>
    <row r="453" ht="14.15" customHeight="1" x14ac:dyDescent="0.3"/>
    <row r="454" ht="14.15" customHeight="1" x14ac:dyDescent="0.3"/>
    <row r="455" ht="14.15" customHeight="1" x14ac:dyDescent="0.3"/>
    <row r="456" ht="14.15" customHeight="1" x14ac:dyDescent="0.3"/>
    <row r="457" ht="14.15" customHeight="1" x14ac:dyDescent="0.3"/>
    <row r="458" ht="14.15" customHeight="1" x14ac:dyDescent="0.3"/>
    <row r="459" ht="14.15" customHeight="1" x14ac:dyDescent="0.3"/>
    <row r="460" ht="14.15" customHeight="1" x14ac:dyDescent="0.3"/>
    <row r="461" ht="14.15" customHeight="1" x14ac:dyDescent="0.3"/>
    <row r="462" ht="14.15" customHeight="1" x14ac:dyDescent="0.3"/>
    <row r="463" ht="14.15" customHeight="1" x14ac:dyDescent="0.3"/>
    <row r="464" ht="14.15" customHeight="1" x14ac:dyDescent="0.3"/>
    <row r="465" ht="28.4" customHeight="1" x14ac:dyDescent="0.3"/>
    <row r="466" ht="14.15" customHeight="1" x14ac:dyDescent="0.3"/>
    <row r="467" ht="28.4" customHeight="1" x14ac:dyDescent="0.3"/>
    <row r="468" ht="42" customHeight="1" x14ac:dyDescent="0.3"/>
    <row r="469" ht="10.4" customHeight="1" x14ac:dyDescent="0.3"/>
    <row r="470" ht="28.4" customHeight="1" x14ac:dyDescent="0.3"/>
    <row r="471" ht="28.4" customHeight="1" x14ac:dyDescent="0.3"/>
    <row r="472" ht="14.15" customHeight="1" x14ac:dyDescent="0.3"/>
    <row r="473" ht="14.15" customHeight="1" x14ac:dyDescent="0.3"/>
    <row r="474" ht="14.15" customHeight="1" x14ac:dyDescent="0.3"/>
    <row r="475" ht="14.15" customHeight="1" x14ac:dyDescent="0.3"/>
    <row r="476" ht="14.15" customHeight="1" x14ac:dyDescent="0.3"/>
    <row r="477" ht="14.15" customHeight="1" x14ac:dyDescent="0.3"/>
    <row r="478" ht="14.15" customHeight="1" x14ac:dyDescent="0.3"/>
    <row r="479" ht="14.15" customHeight="1" x14ac:dyDescent="0.3"/>
    <row r="480" ht="14.15" customHeight="1" x14ac:dyDescent="0.3"/>
    <row r="481" ht="14.15" customHeight="1" x14ac:dyDescent="0.3"/>
    <row r="482" ht="14.15" customHeight="1" x14ac:dyDescent="0.3"/>
    <row r="483" ht="14.15" customHeight="1" x14ac:dyDescent="0.3"/>
    <row r="484" ht="14.15" customHeight="1" x14ac:dyDescent="0.3"/>
    <row r="485" ht="14.15" customHeight="1" x14ac:dyDescent="0.3"/>
    <row r="486" ht="14.15" customHeight="1" x14ac:dyDescent="0.3"/>
    <row r="487" ht="14.15" customHeight="1" x14ac:dyDescent="0.3"/>
    <row r="488" ht="14.15" customHeight="1" x14ac:dyDescent="0.3"/>
    <row r="489" ht="14.15" customHeight="1" x14ac:dyDescent="0.3"/>
    <row r="490" ht="14.15" customHeight="1" x14ac:dyDescent="0.3"/>
    <row r="491" ht="14.15" customHeight="1" x14ac:dyDescent="0.3"/>
    <row r="492" ht="14.15" customHeight="1" x14ac:dyDescent="0.3"/>
    <row r="493" ht="14.15" customHeight="1" x14ac:dyDescent="0.3"/>
    <row r="494" ht="14.15" customHeight="1" x14ac:dyDescent="0.3"/>
    <row r="495" ht="14.15" customHeight="1" x14ac:dyDescent="0.3"/>
    <row r="496" ht="14.15" customHeight="1" x14ac:dyDescent="0.3"/>
    <row r="497" ht="14.15" customHeight="1" x14ac:dyDescent="0.3"/>
    <row r="498" ht="14.15" customHeight="1" x14ac:dyDescent="0.3"/>
    <row r="499" ht="14.15" customHeight="1" x14ac:dyDescent="0.3"/>
    <row r="500" ht="14.15" customHeight="1" x14ac:dyDescent="0.3"/>
    <row r="501" ht="14.15" customHeight="1" x14ac:dyDescent="0.3"/>
    <row r="502" ht="14.15" customHeight="1" x14ac:dyDescent="0.3"/>
    <row r="503" ht="14.15" customHeight="1" x14ac:dyDescent="0.3"/>
    <row r="504" ht="14.15" customHeight="1" x14ac:dyDescent="0.3"/>
    <row r="505" ht="14.15" customHeight="1" x14ac:dyDescent="0.3"/>
    <row r="506" ht="14.15" customHeight="1" x14ac:dyDescent="0.3"/>
    <row r="507" ht="14.15" customHeight="1" x14ac:dyDescent="0.3"/>
    <row r="508" ht="14.15" customHeight="1" x14ac:dyDescent="0.3"/>
    <row r="509" ht="14.15" customHeight="1" x14ac:dyDescent="0.3"/>
    <row r="510" ht="14.15" customHeight="1" x14ac:dyDescent="0.3"/>
    <row r="511" ht="14.15" customHeight="1" x14ac:dyDescent="0.3"/>
    <row r="512" ht="14.15" customHeight="1" x14ac:dyDescent="0.3"/>
    <row r="513" ht="14.15" customHeight="1" x14ac:dyDescent="0.3"/>
    <row r="514" ht="14.15" customHeight="1" x14ac:dyDescent="0.3"/>
    <row r="515" ht="14.15" customHeight="1" x14ac:dyDescent="0.3"/>
    <row r="516" ht="14.15" customHeight="1" x14ac:dyDescent="0.3"/>
    <row r="517" ht="28.4" customHeight="1" x14ac:dyDescent="0.3"/>
    <row r="518" ht="14.15" customHeight="1" x14ac:dyDescent="0.3"/>
    <row r="519" ht="28.4" customHeight="1" x14ac:dyDescent="0.3"/>
    <row r="520" ht="42" customHeight="1" x14ac:dyDescent="0.3"/>
    <row r="521" ht="10.4" customHeight="1" x14ac:dyDescent="0.3"/>
  </sheetData>
  <mergeCells count="23">
    <mergeCell ref="A159:E159"/>
    <mergeCell ref="A205:E205"/>
    <mergeCell ref="A207:D207"/>
    <mergeCell ref="E207:F207"/>
    <mergeCell ref="A208:D208"/>
    <mergeCell ref="E208:F208"/>
    <mergeCell ref="A55:E55"/>
    <mergeCell ref="A101:E101"/>
    <mergeCell ref="A103:D103"/>
    <mergeCell ref="E103:F103"/>
    <mergeCell ref="A49:E49"/>
    <mergeCell ref="A51:D51"/>
    <mergeCell ref="E51:F51"/>
    <mergeCell ref="A52:D52"/>
    <mergeCell ref="E52:F52"/>
    <mergeCell ref="A155:D155"/>
    <mergeCell ref="E155:F155"/>
    <mergeCell ref="A156:D156"/>
    <mergeCell ref="E156:F156"/>
    <mergeCell ref="A104:D104"/>
    <mergeCell ref="E104:F104"/>
    <mergeCell ref="A107:E107"/>
    <mergeCell ref="A153:E153"/>
  </mergeCells>
  <phoneticPr fontId="1" type="noConversion"/>
  <conditionalFormatting sqref="D12 D14 D18 D25 D27 D29 D31 D33 D35 D37 D39 D41 D60 D62 D64 D66 D68 D74 D76 D81 D83 D85 D87 D94 D96 D98 D109 D115 D118 D124 D127 D132 D134 D141 D146 D164 D166 D172 D175 D178 D181">
    <cfRule type="cellIs" dxfId="113" priority="1" operator="greaterThan">
      <formula>0</formula>
    </cfRule>
  </conditionalFormatting>
  <conditionalFormatting sqref="E12 E14 E18 E25 E27 E29 E31 E33 E35 E37 E39 E41 E60 E62 E64 E66 E68 E74 E76 E81 E83 E85 E87 E94 E96 E98 E109 E115 E118 E124 E127 E132 E134 E141 E146 E164 E166 E172 E175 E178 E181">
    <cfRule type="cellIs" dxfId="112" priority="2" operator="greaterThan">
      <formula>0</formula>
    </cfRule>
  </conditionalFormatting>
  <conditionalFormatting sqref="F12 F14 F18 F25 F27 F29 F31 F33 F35 F37 F39 F41 F60 F62 F64 F66 F68 F74 F76 F81 F83 F85 F87 F94 F96 F98 F109 F115 F118 F124 F127 F132 F134 F141 F146 F164 F166 F172 F175 F178 F181">
    <cfRule type="cellIs" dxfId="111" priority="3" stopIfTrue="1" operator="equal">
      <formula>"ro"</formula>
    </cfRule>
    <cfRule type="cellIs" dxfId="110" priority="4" stopIfTrue="1" operator="equal">
      <formula>" "</formula>
    </cfRule>
  </conditionalFormatting>
  <printOptions horizontalCentered="1"/>
  <pageMargins left="0.78740157480314965" right="0.59055118110236227" top="0.98425196850393704" bottom="0.39370078740157483" header="0.39370078740157483" footer="0.19685039370078741"/>
  <pageSetup paperSize="9" scale="92" orientation="portrait" blackAndWhite="1" useFirstPageNumber="1" r:id="rId1"/>
  <headerFooter alignWithMargins="0">
    <oddHeader>&amp;L&amp;"-,Italic"&amp;8RTD01-2016/2017-TIDC32&amp;"-,Regular"
Part C2.2: Pricing Schedule&amp;R
&amp;"-,Regular"&amp;8Section 505: Page &amp;P of &amp;N</oddHeader>
  </headerFooter>
  <rowBreaks count="3" manualBreakCount="3">
    <brk id="52" max="5" man="1"/>
    <brk id="104" max="5" man="1"/>
    <brk id="156" max="5" man="1"/>
  </rowBreaks>
  <legacy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indexed="54"/>
  </sheetPr>
  <dimension ref="A1:F461"/>
  <sheetViews>
    <sheetView showZeros="0" showWhiteSpace="0" view="pageBreakPreview" zoomScale="130" zoomScaleNormal="100" zoomScaleSheetLayoutView="130" workbookViewId="0">
      <selection activeCell="D34" sqref="D34"/>
    </sheetView>
  </sheetViews>
  <sheetFormatPr defaultColWidth="9.1796875" defaultRowHeight="12" customHeight="1" x14ac:dyDescent="0.3"/>
  <cols>
    <col min="1" max="1" width="12.54296875" style="2" customWidth="1"/>
    <col min="2" max="2" width="28.54296875" style="2" customWidth="1"/>
    <col min="3" max="3" width="10.54296875" style="2" customWidth="1"/>
    <col min="4" max="4" width="12.54296875" style="147" customWidth="1"/>
    <col min="5" max="5" width="13.54296875" style="35" customWidth="1"/>
    <col min="6" max="6" width="15.54296875" style="35" customWidth="1"/>
    <col min="7" max="16384" width="9.1796875" style="2"/>
  </cols>
  <sheetData>
    <row r="1" spans="1:6" ht="28.4" customHeight="1" thickBot="1" x14ac:dyDescent="0.35">
      <c r="A1" s="67" t="s">
        <v>1321</v>
      </c>
      <c r="B1" s="68" t="s">
        <v>1322</v>
      </c>
      <c r="C1" s="68" t="s">
        <v>1323</v>
      </c>
      <c r="D1" s="69" t="s">
        <v>1324</v>
      </c>
      <c r="E1" s="70" t="s">
        <v>1325</v>
      </c>
      <c r="F1" s="71" t="s">
        <v>1326</v>
      </c>
    </row>
    <row r="2" spans="1:6" ht="14.15" customHeight="1" x14ac:dyDescent="0.3">
      <c r="A2" s="8"/>
      <c r="B2" s="9"/>
      <c r="C2" s="10"/>
      <c r="D2" s="132"/>
      <c r="E2" s="133"/>
      <c r="F2" s="134"/>
    </row>
    <row r="3" spans="1:6" ht="14.15" customHeight="1" x14ac:dyDescent="0.3">
      <c r="A3" s="13" t="s">
        <v>1356</v>
      </c>
      <c r="B3" s="14" t="s">
        <v>1357</v>
      </c>
      <c r="C3" s="3"/>
      <c r="D3" s="135"/>
      <c r="E3" s="136"/>
      <c r="F3" s="137"/>
    </row>
    <row r="4" spans="1:6" ht="14.15" customHeight="1" x14ac:dyDescent="0.3">
      <c r="A4" s="5"/>
      <c r="B4" s="6"/>
      <c r="C4" s="3"/>
      <c r="D4" s="135"/>
      <c r="E4" s="136"/>
      <c r="F4" s="137"/>
    </row>
    <row r="5" spans="1:6" ht="14.15" customHeight="1" x14ac:dyDescent="0.3">
      <c r="A5" s="13" t="s">
        <v>683</v>
      </c>
      <c r="B5" s="14" t="s">
        <v>1307</v>
      </c>
      <c r="C5" s="3"/>
      <c r="D5" s="135"/>
      <c r="E5" s="136"/>
      <c r="F5" s="137"/>
    </row>
    <row r="6" spans="1:6" ht="14.15" customHeight="1" x14ac:dyDescent="0.3">
      <c r="A6" s="5"/>
      <c r="B6" s="7"/>
      <c r="C6" s="3"/>
      <c r="D6" s="135"/>
      <c r="E6" s="136"/>
      <c r="F6" s="137"/>
    </row>
    <row r="7" spans="1:6" ht="14.15" customHeight="1" x14ac:dyDescent="0.3">
      <c r="A7" s="13" t="s">
        <v>684</v>
      </c>
      <c r="B7" s="14" t="s">
        <v>685</v>
      </c>
      <c r="C7" s="3"/>
      <c r="D7" s="135"/>
      <c r="E7" s="136"/>
      <c r="F7" s="137"/>
    </row>
    <row r="8" spans="1:6" ht="14.15" customHeight="1" x14ac:dyDescent="0.3">
      <c r="A8" s="5"/>
      <c r="B8" s="14" t="s">
        <v>686</v>
      </c>
      <c r="C8" s="3"/>
      <c r="D8" s="135"/>
      <c r="E8" s="136"/>
      <c r="F8" s="137"/>
    </row>
    <row r="9" spans="1:6" ht="14.15" customHeight="1" x14ac:dyDescent="0.3">
      <c r="A9" s="5"/>
      <c r="B9" s="6"/>
      <c r="C9" s="3"/>
      <c r="D9" s="135"/>
      <c r="E9" s="136"/>
      <c r="F9" s="137"/>
    </row>
    <row r="10" spans="1:6" ht="14.15" customHeight="1" x14ac:dyDescent="0.3">
      <c r="A10" s="5" t="s">
        <v>687</v>
      </c>
      <c r="B10" s="6" t="s">
        <v>302</v>
      </c>
      <c r="C10" s="3" t="s">
        <v>1334</v>
      </c>
      <c r="D10" s="138">
        <f>12%*D12</f>
        <v>165.11418</v>
      </c>
      <c r="E10" s="139"/>
      <c r="F10" s="140" t="str">
        <f>IF(TRIM(D10)="rate only","ro",IF(OR(ISBLANK(D10),ISBLANK(E10))," ",D10*E10))</f>
        <v xml:space="preserve"> </v>
      </c>
    </row>
    <row r="11" spans="1:6" ht="14.15" customHeight="1" x14ac:dyDescent="0.3">
      <c r="A11" s="5"/>
      <c r="B11" s="6"/>
      <c r="C11" s="3"/>
      <c r="D11" s="135"/>
      <c r="E11" s="136"/>
      <c r="F11" s="137"/>
    </row>
    <row r="12" spans="1:6" ht="14.15" customHeight="1" x14ac:dyDescent="0.3">
      <c r="A12" s="5" t="s">
        <v>688</v>
      </c>
      <c r="B12" s="6" t="s">
        <v>303</v>
      </c>
      <c r="C12" s="3" t="s">
        <v>1334</v>
      </c>
      <c r="D12" s="138">
        <f>'Earthworks-Layerworks'!M27</f>
        <v>1375.9515000000001</v>
      </c>
      <c r="E12" s="139"/>
      <c r="F12" s="140" t="str">
        <f>IF(TRIM(D12)="rate only","ro",IF(ISBLANK(E12)," ",D12*E12))</f>
        <v xml:space="preserve"> </v>
      </c>
    </row>
    <row r="13" spans="1:6" ht="14.15" customHeight="1" x14ac:dyDescent="0.3">
      <c r="A13" s="5"/>
      <c r="B13" s="6"/>
      <c r="C13" s="3"/>
      <c r="D13" s="135"/>
      <c r="E13" s="136"/>
      <c r="F13" s="137"/>
    </row>
    <row r="14" spans="1:6" ht="14.15" customHeight="1" x14ac:dyDescent="0.3">
      <c r="A14" s="5"/>
      <c r="B14" s="6"/>
      <c r="C14" s="3"/>
      <c r="D14" s="135"/>
      <c r="E14" s="136"/>
      <c r="F14" s="137"/>
    </row>
    <row r="15" spans="1:6" ht="14.15" customHeight="1" x14ac:dyDescent="0.3">
      <c r="A15" s="13" t="s">
        <v>689</v>
      </c>
      <c r="B15" s="14" t="s">
        <v>690</v>
      </c>
      <c r="C15" s="3"/>
      <c r="D15" s="135"/>
      <c r="E15" s="136"/>
      <c r="F15" s="137"/>
    </row>
    <row r="16" spans="1:6" ht="14.15" customHeight="1" x14ac:dyDescent="0.3">
      <c r="A16" s="5"/>
      <c r="B16" s="14" t="s">
        <v>691</v>
      </c>
      <c r="C16" s="3"/>
      <c r="D16" s="135"/>
      <c r="E16" s="136"/>
      <c r="F16" s="137"/>
    </row>
    <row r="17" spans="1:6" ht="14.15" customHeight="1" x14ac:dyDescent="0.3">
      <c r="A17" s="5"/>
      <c r="B17" s="6"/>
      <c r="C17" s="3"/>
      <c r="D17" s="135"/>
      <c r="E17" s="136"/>
      <c r="F17" s="137"/>
    </row>
    <row r="18" spans="1:6" ht="14.15" customHeight="1" x14ac:dyDescent="0.3">
      <c r="A18" s="5" t="s">
        <v>695</v>
      </c>
      <c r="B18" s="6" t="s">
        <v>692</v>
      </c>
      <c r="C18" s="3"/>
      <c r="D18" s="135"/>
      <c r="E18" s="136"/>
      <c r="F18" s="137"/>
    </row>
    <row r="19" spans="1:6" ht="14.15" customHeight="1" x14ac:dyDescent="0.3">
      <c r="A19" s="5"/>
      <c r="B19" s="6"/>
      <c r="C19" s="3"/>
      <c r="D19" s="135"/>
      <c r="E19" s="136"/>
      <c r="F19" s="137"/>
    </row>
    <row r="20" spans="1:6" ht="14.15" customHeight="1" x14ac:dyDescent="0.3">
      <c r="A20" s="5" t="s">
        <v>696</v>
      </c>
      <c r="B20" s="6" t="s">
        <v>693</v>
      </c>
      <c r="C20" s="3"/>
      <c r="D20" s="135"/>
      <c r="E20" s="136"/>
      <c r="F20" s="137"/>
    </row>
    <row r="21" spans="1:6" ht="14.15" customHeight="1" x14ac:dyDescent="0.3">
      <c r="A21" s="5"/>
      <c r="B21" s="6" t="s">
        <v>148</v>
      </c>
      <c r="C21" s="3" t="s">
        <v>1334</v>
      </c>
      <c r="D21" s="138">
        <v>2500</v>
      </c>
      <c r="E21" s="139"/>
      <c r="F21" s="140" t="str">
        <f>IF(TRIM(D21)="rate only","ro",IF(ISBLANK(E21)," ",D21*E21))</f>
        <v xml:space="preserve"> </v>
      </c>
    </row>
    <row r="22" spans="1:6" ht="14.15" customHeight="1" x14ac:dyDescent="0.3">
      <c r="A22" s="5"/>
      <c r="B22" s="6"/>
      <c r="C22" s="3"/>
      <c r="D22" s="135"/>
      <c r="E22" s="136"/>
      <c r="F22" s="137"/>
    </row>
    <row r="23" spans="1:6" ht="14.15" customHeight="1" x14ac:dyDescent="0.3">
      <c r="A23" s="5" t="s">
        <v>697</v>
      </c>
      <c r="B23" s="6" t="s">
        <v>694</v>
      </c>
      <c r="C23" s="3"/>
      <c r="D23" s="135"/>
      <c r="E23" s="136"/>
      <c r="F23" s="137"/>
    </row>
    <row r="24" spans="1:6" ht="14.15" customHeight="1" x14ac:dyDescent="0.3">
      <c r="A24" s="5"/>
      <c r="B24" s="6" t="s">
        <v>148</v>
      </c>
      <c r="C24" s="3" t="s">
        <v>1334</v>
      </c>
      <c r="D24" s="138">
        <f>'Earthworks-Layerworks'!E27+'Earthworks-Layerworks'!M27</f>
        <v>5700.3704999999991</v>
      </c>
      <c r="E24" s="139"/>
      <c r="F24" s="140" t="str">
        <f>IF(TRIM(D24)="rate only","ro",IF(ISBLANK(E24)," ",D24*E24))</f>
        <v xml:space="preserve"> </v>
      </c>
    </row>
    <row r="25" spans="1:6" ht="14.15" customHeight="1" x14ac:dyDescent="0.3">
      <c r="A25" s="5"/>
      <c r="B25" s="6"/>
      <c r="C25" s="3"/>
      <c r="D25" s="135"/>
      <c r="E25" s="136"/>
      <c r="F25" s="137"/>
    </row>
    <row r="26" spans="1:6" ht="14.15" customHeight="1" x14ac:dyDescent="0.3">
      <c r="A26" s="5" t="s">
        <v>698</v>
      </c>
      <c r="B26" s="6" t="s">
        <v>699</v>
      </c>
      <c r="C26" s="3"/>
      <c r="D26" s="135"/>
      <c r="E26" s="136"/>
      <c r="F26" s="137"/>
    </row>
    <row r="27" spans="1:6" ht="14.15" customHeight="1" x14ac:dyDescent="0.3">
      <c r="A27" s="5"/>
      <c r="B27" s="6"/>
      <c r="C27" s="3"/>
      <c r="D27" s="135"/>
      <c r="E27" s="136"/>
      <c r="F27" s="137"/>
    </row>
    <row r="28" spans="1:6" ht="14.15" customHeight="1" x14ac:dyDescent="0.3">
      <c r="A28" s="5" t="s">
        <v>701</v>
      </c>
      <c r="B28" s="6" t="s">
        <v>694</v>
      </c>
      <c r="C28" s="3"/>
      <c r="D28" s="135"/>
      <c r="E28" s="136"/>
      <c r="F28" s="137"/>
    </row>
    <row r="29" spans="1:6" ht="14.15" customHeight="1" x14ac:dyDescent="0.3">
      <c r="A29" s="5"/>
      <c r="B29" s="6" t="s">
        <v>148</v>
      </c>
      <c r="C29" s="3" t="s">
        <v>1334</v>
      </c>
      <c r="D29" s="138">
        <f>'Earthworks-Layerworks'!F27+'Earthworks-Layerworks'!N27</f>
        <v>5405.5237500000003</v>
      </c>
      <c r="E29" s="139"/>
      <c r="F29" s="140" t="str">
        <f>IF(TRIM(D29)="rate only","ro",IF(ISBLANK(E29)," ",D29*E29))</f>
        <v xml:space="preserve"> </v>
      </c>
    </row>
    <row r="30" spans="1:6" ht="14.15" customHeight="1" x14ac:dyDescent="0.3">
      <c r="A30" s="5"/>
      <c r="B30" s="6"/>
      <c r="C30" s="3"/>
      <c r="D30" s="135"/>
      <c r="E30" s="136"/>
      <c r="F30" s="137"/>
    </row>
    <row r="31" spans="1:6" ht="14.15" customHeight="1" x14ac:dyDescent="0.3">
      <c r="A31" s="5" t="s">
        <v>702</v>
      </c>
      <c r="B31" s="6" t="s">
        <v>700</v>
      </c>
      <c r="C31" s="3"/>
      <c r="D31" s="135"/>
      <c r="E31" s="136"/>
      <c r="F31" s="137"/>
    </row>
    <row r="32" spans="1:6" ht="14.15" customHeight="1" x14ac:dyDescent="0.3">
      <c r="A32" s="5"/>
      <c r="B32" s="6" t="s">
        <v>148</v>
      </c>
      <c r="C32" s="3" t="s">
        <v>1334</v>
      </c>
      <c r="D32" s="138">
        <v>3500</v>
      </c>
      <c r="E32" s="139"/>
      <c r="F32" s="140" t="str">
        <f>IF(TRIM(D32)="rate only","ro",IF(ISBLANK(E32)," ",D32*E32))</f>
        <v xml:space="preserve"> </v>
      </c>
    </row>
    <row r="33" spans="1:6" ht="14.15" customHeight="1" x14ac:dyDescent="0.3">
      <c r="A33" s="5"/>
      <c r="B33" s="6"/>
      <c r="C33" s="3"/>
      <c r="D33" s="135"/>
      <c r="E33" s="136"/>
      <c r="F33" s="137"/>
    </row>
    <row r="34" spans="1:6" ht="14.15" customHeight="1" x14ac:dyDescent="0.3">
      <c r="A34" s="5" t="s">
        <v>703</v>
      </c>
      <c r="B34" s="6" t="s">
        <v>704</v>
      </c>
      <c r="C34" s="3"/>
      <c r="D34" s="135"/>
      <c r="E34" s="136"/>
      <c r="F34" s="137"/>
    </row>
    <row r="35" spans="1:6" ht="14.15" customHeight="1" x14ac:dyDescent="0.3">
      <c r="A35" s="5"/>
      <c r="B35" s="6"/>
      <c r="C35" s="3"/>
      <c r="D35" s="135"/>
      <c r="E35" s="136"/>
      <c r="F35" s="137"/>
    </row>
    <row r="36" spans="1:6" ht="14.15" customHeight="1" x14ac:dyDescent="0.3">
      <c r="A36" s="5" t="s">
        <v>706</v>
      </c>
      <c r="B36" s="6" t="s">
        <v>705</v>
      </c>
      <c r="C36" s="3"/>
      <c r="D36" s="135"/>
      <c r="E36" s="136"/>
      <c r="F36" s="137"/>
    </row>
    <row r="37" spans="1:6" ht="14.15" customHeight="1" x14ac:dyDescent="0.3">
      <c r="A37" s="5"/>
      <c r="B37" s="6" t="s">
        <v>148</v>
      </c>
      <c r="C37" s="3" t="s">
        <v>1334</v>
      </c>
      <c r="D37" s="138">
        <f>'Earthworks-Layerworks'!H27</f>
        <v>4127.8545000000004</v>
      </c>
      <c r="E37" s="139"/>
      <c r="F37" s="140" t="str">
        <f>IF(TRIM(D37)="rate only","ro",IF(ISBLANK(E37)," ",D37*E37))</f>
        <v xml:space="preserve"> </v>
      </c>
    </row>
    <row r="38" spans="1:6" ht="14.15" customHeight="1" x14ac:dyDescent="0.3">
      <c r="A38" s="5"/>
      <c r="B38" s="6"/>
      <c r="C38" s="3"/>
      <c r="D38" s="135"/>
      <c r="E38" s="136"/>
      <c r="F38" s="137"/>
    </row>
    <row r="39" spans="1:6" ht="14.15" customHeight="1" x14ac:dyDescent="0.3">
      <c r="A39" s="5"/>
      <c r="B39" s="6"/>
      <c r="C39" s="3"/>
      <c r="D39" s="135"/>
      <c r="E39" s="136"/>
      <c r="F39" s="137"/>
    </row>
    <row r="40" spans="1:6" ht="14.15" customHeight="1" x14ac:dyDescent="0.3">
      <c r="A40" s="13" t="s">
        <v>708</v>
      </c>
      <c r="B40" s="14" t="s">
        <v>690</v>
      </c>
      <c r="C40" s="3"/>
      <c r="D40" s="135"/>
      <c r="E40" s="136"/>
      <c r="F40" s="137"/>
    </row>
    <row r="41" spans="1:6" ht="14.15" customHeight="1" x14ac:dyDescent="0.3">
      <c r="A41" s="5"/>
      <c r="B41" s="14" t="s">
        <v>707</v>
      </c>
      <c r="C41" s="3"/>
      <c r="D41" s="135"/>
      <c r="E41" s="136"/>
      <c r="F41" s="137"/>
    </row>
    <row r="42" spans="1:6" ht="14.15" customHeight="1" x14ac:dyDescent="0.3">
      <c r="A42" s="5"/>
      <c r="B42" s="6"/>
      <c r="C42" s="3"/>
      <c r="D42" s="135"/>
      <c r="E42" s="136"/>
      <c r="F42" s="137"/>
    </row>
    <row r="43" spans="1:6" ht="14.15" customHeight="1" x14ac:dyDescent="0.3">
      <c r="A43" s="5" t="s">
        <v>709</v>
      </c>
      <c r="B43" s="6" t="s">
        <v>692</v>
      </c>
      <c r="C43" s="3"/>
      <c r="D43" s="135"/>
      <c r="E43" s="136"/>
      <c r="F43" s="137"/>
    </row>
    <row r="44" spans="1:6" ht="14.15" customHeight="1" x14ac:dyDescent="0.3">
      <c r="A44" s="5"/>
      <c r="B44" s="6"/>
      <c r="C44" s="3"/>
      <c r="D44" s="135"/>
      <c r="E44" s="136"/>
      <c r="F44" s="137"/>
    </row>
    <row r="45" spans="1:6" ht="14.15" customHeight="1" x14ac:dyDescent="0.3">
      <c r="A45" s="5" t="s">
        <v>710</v>
      </c>
      <c r="B45" s="6" t="s">
        <v>693</v>
      </c>
      <c r="C45" s="3"/>
      <c r="D45" s="135"/>
      <c r="E45" s="136"/>
      <c r="F45" s="137"/>
    </row>
    <row r="46" spans="1:6" ht="14.15" customHeight="1" x14ac:dyDescent="0.3">
      <c r="A46" s="5"/>
      <c r="B46" s="6" t="s">
        <v>148</v>
      </c>
      <c r="C46" s="3" t="s">
        <v>1334</v>
      </c>
      <c r="D46" s="138">
        <f>D12</f>
        <v>1375.9515000000001</v>
      </c>
      <c r="E46" s="139"/>
      <c r="F46" s="140" t="str">
        <f>IF(TRIM(D46)="rate only","ro",IF(ISBLANK(E46)," ",D46*E46))</f>
        <v xml:space="preserve"> </v>
      </c>
    </row>
    <row r="47" spans="1:6" ht="14.15" customHeight="1" x14ac:dyDescent="0.3">
      <c r="A47" s="5"/>
      <c r="B47" s="6"/>
      <c r="C47" s="3"/>
      <c r="D47" s="135"/>
      <c r="E47" s="136"/>
      <c r="F47" s="137"/>
    </row>
    <row r="48" spans="1:6" ht="14.15" customHeight="1" thickBot="1" x14ac:dyDescent="0.35">
      <c r="A48" s="15"/>
      <c r="B48" s="16"/>
      <c r="C48" s="17"/>
      <c r="D48" s="141"/>
      <c r="E48" s="142"/>
      <c r="F48" s="143"/>
    </row>
    <row r="49" spans="1:6" ht="28.4" customHeight="1" thickBot="1" x14ac:dyDescent="0.35">
      <c r="A49" s="300" t="s">
        <v>1330</v>
      </c>
      <c r="B49" s="301"/>
      <c r="C49" s="301"/>
      <c r="D49" s="301"/>
      <c r="E49" s="302"/>
      <c r="F49" s="71">
        <f>SUM(F2:F48)</f>
        <v>0</v>
      </c>
    </row>
    <row r="50" spans="1:6" ht="14.15" customHeight="1" thickBot="1" x14ac:dyDescent="0.35">
      <c r="A50" s="20"/>
      <c r="B50" s="20"/>
      <c r="C50" s="20"/>
      <c r="D50" s="144"/>
      <c r="E50" s="145"/>
      <c r="F50" s="146"/>
    </row>
    <row r="51" spans="1:6" ht="28.4" customHeight="1" x14ac:dyDescent="0.3">
      <c r="A51" s="234" t="s">
        <v>1328</v>
      </c>
      <c r="B51" s="235"/>
      <c r="C51" s="235"/>
      <c r="D51" s="235"/>
      <c r="E51" s="236" t="s">
        <v>1329</v>
      </c>
      <c r="F51" s="237"/>
    </row>
    <row r="52" spans="1:6" ht="42" customHeight="1" thickBot="1" x14ac:dyDescent="0.35">
      <c r="A52" s="238"/>
      <c r="B52" s="239"/>
      <c r="C52" s="239"/>
      <c r="D52" s="239"/>
      <c r="E52" s="240"/>
      <c r="F52" s="241"/>
    </row>
    <row r="53" spans="1:6" ht="10.4" customHeight="1" thickBot="1" x14ac:dyDescent="0.35">
      <c r="A53" s="23"/>
      <c r="E53" s="148"/>
    </row>
    <row r="54" spans="1:6" ht="28.4" customHeight="1" thickBot="1" x14ac:dyDescent="0.35">
      <c r="A54" s="67" t="s">
        <v>1321</v>
      </c>
      <c r="B54" s="68" t="s">
        <v>1322</v>
      </c>
      <c r="C54" s="68" t="s">
        <v>1323</v>
      </c>
      <c r="D54" s="69" t="s">
        <v>1324</v>
      </c>
      <c r="E54" s="70" t="s">
        <v>1325</v>
      </c>
      <c r="F54" s="71" t="s">
        <v>1326</v>
      </c>
    </row>
    <row r="55" spans="1:6" ht="28.4" customHeight="1" x14ac:dyDescent="0.3">
      <c r="A55" s="297" t="s">
        <v>1331</v>
      </c>
      <c r="B55" s="298"/>
      <c r="C55" s="298"/>
      <c r="D55" s="298"/>
      <c r="E55" s="299"/>
      <c r="F55" s="164">
        <f>F49</f>
        <v>0</v>
      </c>
    </row>
    <row r="56" spans="1:6" ht="14.15" customHeight="1" x14ac:dyDescent="0.3">
      <c r="A56" s="5"/>
      <c r="B56" s="6"/>
      <c r="C56" s="3"/>
      <c r="D56" s="135"/>
      <c r="E56" s="136"/>
      <c r="F56" s="137"/>
    </row>
    <row r="57" spans="1:6" ht="14.15" hidden="1" customHeight="1" x14ac:dyDescent="0.3">
      <c r="A57" s="5" t="s">
        <v>749</v>
      </c>
      <c r="B57" s="6" t="s">
        <v>694</v>
      </c>
      <c r="C57" s="3"/>
      <c r="D57" s="135"/>
      <c r="E57" s="136"/>
      <c r="F57" s="137"/>
    </row>
    <row r="58" spans="1:6" ht="14.15" hidden="1" customHeight="1" x14ac:dyDescent="0.3">
      <c r="A58" s="5"/>
      <c r="B58" s="6" t="s">
        <v>148</v>
      </c>
      <c r="C58" s="3" t="s">
        <v>1334</v>
      </c>
      <c r="D58" s="138">
        <v>0</v>
      </c>
      <c r="E58" s="139"/>
      <c r="F58" s="140" t="str">
        <f>IF(TRIM(D58)="rate only","ro",IF(ISBLANK(E58)," ",D58*E58))</f>
        <v xml:space="preserve"> </v>
      </c>
    </row>
    <row r="59" spans="1:6" ht="14.15" hidden="1" customHeight="1" x14ac:dyDescent="0.3">
      <c r="A59" s="5"/>
      <c r="B59" s="6"/>
      <c r="C59" s="3"/>
      <c r="D59" s="135"/>
      <c r="E59" s="136"/>
      <c r="F59" s="137"/>
    </row>
    <row r="60" spans="1:6" ht="14.15" hidden="1" customHeight="1" x14ac:dyDescent="0.3">
      <c r="A60" s="5" t="s">
        <v>711</v>
      </c>
      <c r="B60" s="6" t="s">
        <v>699</v>
      </c>
      <c r="C60" s="3"/>
      <c r="D60" s="135"/>
      <c r="E60" s="136"/>
      <c r="F60" s="137"/>
    </row>
    <row r="61" spans="1:6" ht="14.15" hidden="1" customHeight="1" x14ac:dyDescent="0.3">
      <c r="A61" s="5"/>
      <c r="B61" s="6"/>
      <c r="C61" s="3"/>
      <c r="D61" s="135"/>
      <c r="E61" s="136"/>
      <c r="F61" s="137"/>
    </row>
    <row r="62" spans="1:6" ht="14.15" hidden="1" customHeight="1" x14ac:dyDescent="0.3">
      <c r="A62" s="5" t="s">
        <v>712</v>
      </c>
      <c r="B62" s="6" t="s">
        <v>694</v>
      </c>
      <c r="C62" s="3"/>
      <c r="D62" s="135"/>
      <c r="E62" s="136"/>
      <c r="F62" s="137"/>
    </row>
    <row r="63" spans="1:6" ht="14.15" hidden="1" customHeight="1" x14ac:dyDescent="0.3">
      <c r="A63" s="5"/>
      <c r="B63" s="6" t="s">
        <v>148</v>
      </c>
      <c r="C63" s="3" t="s">
        <v>1334</v>
      </c>
      <c r="D63" s="138">
        <v>0</v>
      </c>
      <c r="E63" s="139"/>
      <c r="F63" s="140" t="str">
        <f>IF(TRIM(D63)="rate only","ro",IF(ISBLANK(E63)," ",D63*E63))</f>
        <v xml:space="preserve"> </v>
      </c>
    </row>
    <row r="64" spans="1:6" ht="14.15" hidden="1" customHeight="1" x14ac:dyDescent="0.3">
      <c r="A64" s="5"/>
      <c r="B64" s="6"/>
      <c r="C64" s="3"/>
      <c r="D64" s="135"/>
      <c r="E64" s="136"/>
      <c r="F64" s="137"/>
    </row>
    <row r="65" spans="1:6" ht="14.15" hidden="1" customHeight="1" x14ac:dyDescent="0.3">
      <c r="A65" s="5" t="s">
        <v>713</v>
      </c>
      <c r="B65" s="6" t="s">
        <v>700</v>
      </c>
      <c r="C65" s="3"/>
      <c r="D65" s="135"/>
      <c r="E65" s="136"/>
      <c r="F65" s="137"/>
    </row>
    <row r="66" spans="1:6" ht="14.15" hidden="1" customHeight="1" x14ac:dyDescent="0.3">
      <c r="A66" s="5"/>
      <c r="B66" s="6" t="s">
        <v>148</v>
      </c>
      <c r="C66" s="3" t="s">
        <v>1334</v>
      </c>
      <c r="D66" s="138"/>
      <c r="E66" s="139"/>
      <c r="F66" s="140" t="str">
        <f>IF(TRIM(D66)="rate only","ro",IF(ISBLANK(E66)," ",D66*E66))</f>
        <v xml:space="preserve"> </v>
      </c>
    </row>
    <row r="67" spans="1:6" ht="14.15" hidden="1" customHeight="1" x14ac:dyDescent="0.3">
      <c r="A67" s="5"/>
      <c r="B67" s="6"/>
      <c r="C67" s="3"/>
      <c r="D67" s="135"/>
      <c r="E67" s="136"/>
      <c r="F67" s="137"/>
    </row>
    <row r="68" spans="1:6" ht="14.15" hidden="1" customHeight="1" x14ac:dyDescent="0.3">
      <c r="A68" s="5" t="s">
        <v>714</v>
      </c>
      <c r="B68" s="6" t="s">
        <v>704</v>
      </c>
      <c r="C68" s="3"/>
      <c r="D68" s="135"/>
      <c r="E68" s="136"/>
      <c r="F68" s="137"/>
    </row>
    <row r="69" spans="1:6" ht="14.15" hidden="1" customHeight="1" x14ac:dyDescent="0.3">
      <c r="A69" s="5"/>
      <c r="B69" s="6"/>
      <c r="C69" s="3"/>
      <c r="D69" s="135"/>
      <c r="E69" s="136"/>
      <c r="F69" s="137"/>
    </row>
    <row r="70" spans="1:6" ht="14.15" hidden="1" customHeight="1" x14ac:dyDescent="0.3">
      <c r="A70" s="5" t="s">
        <v>715</v>
      </c>
      <c r="B70" s="6" t="s">
        <v>705</v>
      </c>
      <c r="C70" s="3"/>
      <c r="D70" s="135"/>
      <c r="E70" s="136"/>
      <c r="F70" s="137"/>
    </row>
    <row r="71" spans="1:6" ht="14.15" hidden="1" customHeight="1" x14ac:dyDescent="0.3">
      <c r="A71" s="5"/>
      <c r="B71" s="6" t="s">
        <v>148</v>
      </c>
      <c r="C71" s="3" t="s">
        <v>1334</v>
      </c>
      <c r="D71" s="138"/>
      <c r="E71" s="139"/>
      <c r="F71" s="140" t="str">
        <f>IF(TRIM(D71)="rate only","ro",IF(ISBLANK(E71)," ",D71*E71))</f>
        <v xml:space="preserve"> </v>
      </c>
    </row>
    <row r="72" spans="1:6" ht="14.15" hidden="1" customHeight="1" x14ac:dyDescent="0.3">
      <c r="A72" s="5"/>
      <c r="B72" s="6"/>
      <c r="C72" s="3"/>
      <c r="D72" s="135"/>
      <c r="E72" s="136"/>
      <c r="F72" s="137"/>
    </row>
    <row r="73" spans="1:6" ht="14.15" customHeight="1" x14ac:dyDescent="0.3">
      <c r="A73" s="5"/>
      <c r="B73" s="6"/>
      <c r="C73" s="3"/>
      <c r="D73" s="135"/>
      <c r="E73" s="136"/>
      <c r="F73" s="137"/>
    </row>
    <row r="74" spans="1:6" ht="14.15" hidden="1" customHeight="1" x14ac:dyDescent="0.3">
      <c r="A74" s="13" t="s">
        <v>716</v>
      </c>
      <c r="B74" s="14" t="s">
        <v>717</v>
      </c>
      <c r="C74" s="3"/>
      <c r="D74" s="135"/>
      <c r="E74" s="136"/>
      <c r="F74" s="137"/>
    </row>
    <row r="75" spans="1:6" ht="14.15" hidden="1" customHeight="1" x14ac:dyDescent="0.3">
      <c r="A75" s="5"/>
      <c r="B75" s="14" t="s">
        <v>718</v>
      </c>
      <c r="C75" s="3"/>
      <c r="D75" s="135"/>
      <c r="E75" s="136"/>
      <c r="F75" s="137"/>
    </row>
    <row r="76" spans="1:6" ht="14.15" hidden="1" customHeight="1" x14ac:dyDescent="0.3">
      <c r="A76" s="5"/>
      <c r="B76" s="6"/>
      <c r="C76" s="3"/>
      <c r="D76" s="135"/>
      <c r="E76" s="136"/>
      <c r="F76" s="137"/>
    </row>
    <row r="77" spans="1:6" ht="14.15" hidden="1" customHeight="1" x14ac:dyDescent="0.3">
      <c r="A77" s="5" t="s">
        <v>721</v>
      </c>
      <c r="B77" s="6" t="s">
        <v>719</v>
      </c>
      <c r="C77" s="3" t="s">
        <v>1334</v>
      </c>
      <c r="D77" s="138"/>
      <c r="E77" s="139"/>
      <c r="F77" s="140" t="str">
        <f>IF(TRIM(D77)="rate only","ro",IF(ISBLANK(E77)," ",D77*E77))</f>
        <v xml:space="preserve"> </v>
      </c>
    </row>
    <row r="78" spans="1:6" ht="14.15" hidden="1" customHeight="1" x14ac:dyDescent="0.3">
      <c r="A78" s="5"/>
      <c r="B78" s="6"/>
      <c r="C78" s="3"/>
      <c r="D78" s="135"/>
      <c r="E78" s="136"/>
      <c r="F78" s="137"/>
    </row>
    <row r="79" spans="1:6" ht="14.15" hidden="1" customHeight="1" x14ac:dyDescent="0.3">
      <c r="A79" s="5" t="s">
        <v>722</v>
      </c>
      <c r="B79" s="6" t="s">
        <v>720</v>
      </c>
      <c r="C79" s="3" t="s">
        <v>1334</v>
      </c>
      <c r="D79" s="138"/>
      <c r="E79" s="139"/>
      <c r="F79" s="140" t="str">
        <f>IF(TRIM(D79)="rate only","ro",IF(ISBLANK(E79)," ",D79*E79))</f>
        <v xml:space="preserve"> </v>
      </c>
    </row>
    <row r="80" spans="1:6" ht="14.15" hidden="1" customHeight="1" x14ac:dyDescent="0.3">
      <c r="A80" s="5"/>
      <c r="B80" s="6"/>
      <c r="C80" s="3"/>
      <c r="D80" s="135"/>
      <c r="E80" s="136"/>
      <c r="F80" s="137"/>
    </row>
    <row r="81" spans="1:6" ht="14.15" customHeight="1" x14ac:dyDescent="0.3">
      <c r="A81" s="5"/>
      <c r="B81" s="6"/>
      <c r="C81" s="3"/>
      <c r="D81" s="135"/>
      <c r="E81" s="136"/>
      <c r="F81" s="137"/>
    </row>
    <row r="82" spans="1:6" ht="14.15" customHeight="1" x14ac:dyDescent="0.3">
      <c r="A82" s="13" t="s">
        <v>723</v>
      </c>
      <c r="B82" s="14" t="s">
        <v>724</v>
      </c>
      <c r="C82" s="3"/>
      <c r="D82" s="135"/>
      <c r="E82" s="136"/>
      <c r="F82" s="137"/>
    </row>
    <row r="83" spans="1:6" ht="14.15" customHeight="1" x14ac:dyDescent="0.3">
      <c r="A83" s="5"/>
      <c r="B83" s="14" t="s">
        <v>725</v>
      </c>
      <c r="C83" s="3"/>
      <c r="D83" s="135"/>
      <c r="E83" s="136"/>
      <c r="F83" s="137"/>
    </row>
    <row r="84" spans="1:6" ht="14.15" customHeight="1" x14ac:dyDescent="0.3">
      <c r="A84" s="5"/>
      <c r="B84" s="14" t="s">
        <v>726</v>
      </c>
      <c r="C84" s="3"/>
      <c r="D84" s="135"/>
      <c r="E84" s="136"/>
      <c r="F84" s="137"/>
    </row>
    <row r="85" spans="1:6" ht="14.15" customHeight="1" x14ac:dyDescent="0.3">
      <c r="A85" s="5"/>
      <c r="B85" s="6"/>
      <c r="C85" s="3"/>
      <c r="D85" s="135"/>
      <c r="E85" s="136"/>
      <c r="F85" s="137"/>
    </row>
    <row r="86" spans="1:6" ht="14.15" customHeight="1" x14ac:dyDescent="0.3">
      <c r="A86" s="5" t="s">
        <v>727</v>
      </c>
      <c r="B86" s="6" t="s">
        <v>2164</v>
      </c>
      <c r="C86" s="3"/>
      <c r="D86" s="135"/>
      <c r="E86" s="136"/>
      <c r="F86" s="137"/>
    </row>
    <row r="87" spans="1:6" ht="14.15" customHeight="1" x14ac:dyDescent="0.3">
      <c r="A87" s="5"/>
      <c r="B87" s="6" t="s">
        <v>2163</v>
      </c>
      <c r="C87" s="3" t="s">
        <v>1334</v>
      </c>
      <c r="D87" s="138">
        <f>D24</f>
        <v>5700.3704999999991</v>
      </c>
      <c r="E87" s="139"/>
      <c r="F87" s="140" t="str">
        <f>IF(TRIM(D87)="rate only","ro",IF(ISBLANK(E87)," ",D87*E87))</f>
        <v xml:space="preserve"> </v>
      </c>
    </row>
    <row r="88" spans="1:6" ht="14.15" customHeight="1" x14ac:dyDescent="0.3">
      <c r="A88" s="5"/>
      <c r="B88" s="6"/>
      <c r="C88" s="3"/>
      <c r="D88" s="135"/>
      <c r="E88" s="136"/>
      <c r="F88" s="137"/>
    </row>
    <row r="89" spans="1:6" ht="14.15" customHeight="1" x14ac:dyDescent="0.3">
      <c r="A89" s="5" t="s">
        <v>728</v>
      </c>
      <c r="B89" s="6" t="s">
        <v>2166</v>
      </c>
      <c r="C89" s="3"/>
      <c r="D89" s="135"/>
      <c r="E89" s="136"/>
      <c r="F89" s="137"/>
    </row>
    <row r="90" spans="1:6" ht="14.15" customHeight="1" x14ac:dyDescent="0.3">
      <c r="A90" s="5"/>
      <c r="B90" s="6" t="s">
        <v>2165</v>
      </c>
      <c r="C90" s="3" t="s">
        <v>1334</v>
      </c>
      <c r="D90" s="138">
        <f>D29</f>
        <v>5405.5237500000003</v>
      </c>
      <c r="E90" s="139"/>
      <c r="F90" s="140" t="str">
        <f>IF(TRIM(D90)="rate only","ro",IF(ISBLANK(E90)," ",D90*E90))</f>
        <v xml:space="preserve"> </v>
      </c>
    </row>
    <row r="91" spans="1:6" ht="14.15" customHeight="1" x14ac:dyDescent="0.3">
      <c r="A91" s="5"/>
      <c r="B91" s="6"/>
      <c r="C91" s="3"/>
      <c r="D91" s="135"/>
      <c r="E91" s="136"/>
      <c r="F91" s="137"/>
    </row>
    <row r="92" spans="1:6" ht="14.15" customHeight="1" x14ac:dyDescent="0.3">
      <c r="A92" s="5" t="s">
        <v>729</v>
      </c>
      <c r="B92" s="6" t="s">
        <v>2253</v>
      </c>
      <c r="C92" s="3"/>
      <c r="D92" s="135"/>
      <c r="E92" s="136"/>
      <c r="F92" s="137"/>
    </row>
    <row r="93" spans="1:6" ht="14.15" customHeight="1" x14ac:dyDescent="0.3">
      <c r="A93" s="5"/>
      <c r="B93" s="6" t="s">
        <v>2169</v>
      </c>
      <c r="C93" s="3" t="s">
        <v>1334</v>
      </c>
      <c r="D93" s="138">
        <f>D37</f>
        <v>4127.8545000000004</v>
      </c>
      <c r="E93" s="139"/>
      <c r="F93" s="140" t="str">
        <f>IF(TRIM(D93)="rate only","ro",IF(ISBLANK(E93)," ",D93*E93))</f>
        <v xml:space="preserve"> </v>
      </c>
    </row>
    <row r="94" spans="1:6" ht="14.15" customHeight="1" x14ac:dyDescent="0.3">
      <c r="A94" s="5"/>
      <c r="B94" s="6"/>
      <c r="C94" s="3"/>
      <c r="D94" s="135"/>
      <c r="E94" s="136"/>
      <c r="F94" s="137"/>
    </row>
    <row r="95" spans="1:6" ht="14.15" customHeight="1" x14ac:dyDescent="0.3">
      <c r="A95" s="5"/>
      <c r="B95" s="6"/>
      <c r="C95" s="3"/>
      <c r="D95" s="135"/>
      <c r="E95" s="136"/>
      <c r="F95" s="137"/>
    </row>
    <row r="96" spans="1:6" ht="14.15" customHeight="1" x14ac:dyDescent="0.3">
      <c r="A96" s="5"/>
      <c r="B96" s="6"/>
      <c r="C96" s="3"/>
      <c r="D96" s="135"/>
      <c r="E96" s="136"/>
      <c r="F96" s="137"/>
    </row>
    <row r="97" spans="1:6" ht="14.15" customHeight="1" x14ac:dyDescent="0.3">
      <c r="A97" s="5"/>
      <c r="B97" s="6"/>
      <c r="C97" s="3"/>
      <c r="D97" s="135"/>
      <c r="E97" s="136"/>
      <c r="F97" s="137"/>
    </row>
    <row r="98" spans="1:6" ht="14.15" customHeight="1" x14ac:dyDescent="0.3">
      <c r="A98" s="5"/>
      <c r="B98" s="6"/>
      <c r="C98" s="3"/>
      <c r="D98" s="135"/>
      <c r="E98" s="136"/>
      <c r="F98" s="137"/>
    </row>
    <row r="99" spans="1:6" ht="14.15" customHeight="1" x14ac:dyDescent="0.3">
      <c r="A99" s="5"/>
      <c r="B99" s="6"/>
      <c r="C99" s="3"/>
      <c r="D99" s="135"/>
      <c r="E99" s="136"/>
      <c r="F99" s="137"/>
    </row>
    <row r="100" spans="1:6" ht="14.15" customHeight="1" thickBot="1" x14ac:dyDescent="0.35">
      <c r="A100" s="15"/>
      <c r="B100" s="16"/>
      <c r="C100" s="17"/>
      <c r="D100" s="141"/>
      <c r="E100" s="142"/>
      <c r="F100" s="143"/>
    </row>
    <row r="101" spans="1:6" ht="28.4" customHeight="1" thickBot="1" x14ac:dyDescent="0.35">
      <c r="A101" s="300" t="s">
        <v>1330</v>
      </c>
      <c r="B101" s="301"/>
      <c r="C101" s="301"/>
      <c r="D101" s="301"/>
      <c r="E101" s="302"/>
      <c r="F101" s="71">
        <f>SUM(F55:F100)</f>
        <v>0</v>
      </c>
    </row>
    <row r="102" spans="1:6" ht="14.15" customHeight="1" thickBot="1" x14ac:dyDescent="0.35">
      <c r="A102" s="27"/>
      <c r="B102" s="27"/>
      <c r="C102" s="27"/>
      <c r="D102" s="155"/>
      <c r="E102" s="156"/>
      <c r="F102" s="157"/>
    </row>
    <row r="103" spans="1:6" ht="28.4" customHeight="1" x14ac:dyDescent="0.3">
      <c r="A103" s="234" t="s">
        <v>1328</v>
      </c>
      <c r="B103" s="235"/>
      <c r="C103" s="235"/>
      <c r="D103" s="235"/>
      <c r="E103" s="236" t="s">
        <v>1329</v>
      </c>
      <c r="F103" s="237"/>
    </row>
    <row r="104" spans="1:6" ht="42" customHeight="1" thickBot="1" x14ac:dyDescent="0.35">
      <c r="A104" s="238"/>
      <c r="B104" s="239"/>
      <c r="C104" s="239"/>
      <c r="D104" s="239"/>
      <c r="E104" s="240"/>
      <c r="F104" s="241"/>
    </row>
    <row r="105" spans="1:6" ht="10.4" customHeight="1" x14ac:dyDescent="0.3"/>
    <row r="106" spans="1:6" ht="28.4" customHeight="1" x14ac:dyDescent="0.3"/>
    <row r="107" spans="1:6" ht="28.4" customHeight="1" x14ac:dyDescent="0.3"/>
    <row r="108" spans="1:6" ht="14.15" customHeight="1" x14ac:dyDescent="0.3"/>
    <row r="110" spans="1:6" ht="14.15" customHeight="1" x14ac:dyDescent="0.3"/>
    <row r="111" spans="1:6" ht="14.15" customHeight="1" x14ac:dyDescent="0.3"/>
    <row r="112" spans="1:6" ht="14.15" customHeight="1" x14ac:dyDescent="0.3"/>
    <row r="113" ht="14.15" customHeight="1" x14ac:dyDescent="0.3"/>
    <row r="114" ht="14.15" customHeight="1" x14ac:dyDescent="0.3"/>
    <row r="115" ht="14.15" customHeight="1" x14ac:dyDescent="0.3"/>
    <row r="116" ht="14.15" customHeight="1" x14ac:dyDescent="0.3"/>
    <row r="117" ht="14.15" customHeight="1" x14ac:dyDescent="0.3"/>
    <row r="118" ht="14.15" customHeight="1" x14ac:dyDescent="0.3"/>
    <row r="119" ht="14.15" customHeight="1" x14ac:dyDescent="0.3"/>
    <row r="120" ht="14.15" customHeight="1" x14ac:dyDescent="0.3"/>
    <row r="121" ht="14.15" customHeight="1" x14ac:dyDescent="0.3"/>
    <row r="122" ht="14.15" customHeight="1" x14ac:dyDescent="0.3"/>
    <row r="123" ht="14.15" customHeight="1" x14ac:dyDescent="0.3"/>
    <row r="124" ht="14.15" customHeight="1" x14ac:dyDescent="0.3"/>
    <row r="125" ht="14.15" customHeight="1" x14ac:dyDescent="0.3"/>
    <row r="126" ht="14.15" customHeight="1" x14ac:dyDescent="0.3"/>
    <row r="127" ht="14.15" customHeight="1" x14ac:dyDescent="0.3"/>
    <row r="128" ht="14.15" customHeight="1" x14ac:dyDescent="0.3"/>
    <row r="129" ht="14.15" customHeight="1" x14ac:dyDescent="0.3"/>
    <row r="130" ht="14.15" customHeight="1" x14ac:dyDescent="0.3"/>
    <row r="131" ht="14.15" customHeight="1" x14ac:dyDescent="0.3"/>
    <row r="132" ht="14.15" customHeight="1" x14ac:dyDescent="0.3"/>
    <row r="133" ht="14.15" customHeight="1" x14ac:dyDescent="0.3"/>
    <row r="134" ht="14.15" customHeight="1" x14ac:dyDescent="0.3"/>
    <row r="135" ht="14.15" customHeight="1" x14ac:dyDescent="0.3"/>
    <row r="136" ht="14.15" customHeight="1" x14ac:dyDescent="0.3"/>
    <row r="137" ht="14.15" customHeight="1" x14ac:dyDescent="0.3"/>
    <row r="138" ht="14.15" customHeight="1" x14ac:dyDescent="0.3"/>
    <row r="139" ht="14.15" customHeight="1" x14ac:dyDescent="0.3"/>
    <row r="140" ht="14.15" customHeight="1" x14ac:dyDescent="0.3"/>
    <row r="141" ht="14.15" customHeight="1" x14ac:dyDescent="0.3"/>
    <row r="142" ht="14.15" customHeight="1" x14ac:dyDescent="0.3"/>
    <row r="143" ht="14.15" customHeight="1" x14ac:dyDescent="0.3"/>
    <row r="144" ht="14.15" customHeight="1" x14ac:dyDescent="0.3"/>
    <row r="145" ht="28.4" customHeight="1" x14ac:dyDescent="0.3"/>
    <row r="146" ht="14.15" customHeight="1" x14ac:dyDescent="0.3"/>
    <row r="147" ht="28.4" customHeight="1" x14ac:dyDescent="0.3"/>
    <row r="148" ht="42" customHeight="1" x14ac:dyDescent="0.3"/>
    <row r="149" ht="10.4" customHeight="1" x14ac:dyDescent="0.3"/>
    <row r="150" ht="28.4" customHeight="1" x14ac:dyDescent="0.3"/>
    <row r="151" ht="28.4" customHeight="1" x14ac:dyDescent="0.3"/>
    <row r="152" ht="14.15" customHeight="1" x14ac:dyDescent="0.3"/>
    <row r="153" ht="14.15" customHeight="1" x14ac:dyDescent="0.3"/>
    <row r="154" ht="14.15" customHeight="1" x14ac:dyDescent="0.3"/>
    <row r="155" ht="14.15" customHeight="1" x14ac:dyDescent="0.3"/>
    <row r="156" ht="14.15" customHeight="1" x14ac:dyDescent="0.3"/>
    <row r="157" ht="14.15" customHeight="1" x14ac:dyDescent="0.3"/>
    <row r="158" ht="14.15" customHeight="1" x14ac:dyDescent="0.3"/>
    <row r="159" ht="14.15" customHeight="1" x14ac:dyDescent="0.3"/>
    <row r="160" ht="14.15" customHeight="1" x14ac:dyDescent="0.3"/>
    <row r="161" ht="14.15" customHeight="1" x14ac:dyDescent="0.3"/>
    <row r="162" ht="14.15" customHeight="1" x14ac:dyDescent="0.3"/>
    <row r="163" ht="14.15" customHeight="1" x14ac:dyDescent="0.3"/>
    <row r="164" ht="14.15" customHeight="1" x14ac:dyDescent="0.3"/>
    <row r="165" ht="14.15" customHeight="1" x14ac:dyDescent="0.3"/>
    <row r="166" ht="14.15" customHeight="1" x14ac:dyDescent="0.3"/>
    <row r="167" ht="14.15" customHeight="1" x14ac:dyDescent="0.3"/>
    <row r="168" ht="14.15" customHeight="1" x14ac:dyDescent="0.3"/>
    <row r="169" ht="14.15" customHeight="1" x14ac:dyDescent="0.3"/>
    <row r="170" ht="14.15" customHeight="1" x14ac:dyDescent="0.3"/>
    <row r="171" ht="14.15" customHeight="1" x14ac:dyDescent="0.3"/>
    <row r="172" ht="14.15" customHeight="1" x14ac:dyDescent="0.3"/>
    <row r="173" ht="14.15" customHeight="1" x14ac:dyDescent="0.3"/>
    <row r="174" ht="14.15" customHeight="1" x14ac:dyDescent="0.3"/>
    <row r="175" ht="14.15" customHeight="1" x14ac:dyDescent="0.3"/>
    <row r="176" ht="14.15" customHeight="1" x14ac:dyDescent="0.3"/>
    <row r="177" ht="14.15" customHeight="1" x14ac:dyDescent="0.3"/>
    <row r="178" ht="14.15" customHeight="1" x14ac:dyDescent="0.3"/>
    <row r="179" ht="14.15" customHeight="1" x14ac:dyDescent="0.3"/>
    <row r="180" ht="14.15" customHeight="1" x14ac:dyDescent="0.3"/>
    <row r="181" ht="14.15" customHeight="1" x14ac:dyDescent="0.3"/>
    <row r="182" ht="14.15" customHeight="1" x14ac:dyDescent="0.3"/>
    <row r="183" ht="14.15" customHeight="1" x14ac:dyDescent="0.3"/>
    <row r="184" ht="14.15" customHeight="1" x14ac:dyDescent="0.3"/>
    <row r="185" ht="14.15" customHeight="1" x14ac:dyDescent="0.3"/>
    <row r="186" ht="14.15" customHeight="1" x14ac:dyDescent="0.3"/>
    <row r="187" ht="14.15" customHeight="1" x14ac:dyDescent="0.3"/>
    <row r="188" ht="14.15" customHeight="1" x14ac:dyDescent="0.3"/>
    <row r="189" ht="14.15" customHeight="1" x14ac:dyDescent="0.3"/>
    <row r="190" ht="14.15" customHeight="1" x14ac:dyDescent="0.3"/>
    <row r="191" ht="14.15" customHeight="1" x14ac:dyDescent="0.3"/>
    <row r="192" ht="14.15" customHeight="1" x14ac:dyDescent="0.3"/>
    <row r="193" ht="14.15" customHeight="1" x14ac:dyDescent="0.3"/>
    <row r="194" ht="14.15" customHeight="1" x14ac:dyDescent="0.3"/>
    <row r="195" ht="14.15" customHeight="1" x14ac:dyDescent="0.3"/>
    <row r="196" ht="14.15" customHeight="1" x14ac:dyDescent="0.3"/>
    <row r="197" ht="28.4" customHeight="1" x14ac:dyDescent="0.3"/>
    <row r="198" ht="14.15" customHeight="1" x14ac:dyDescent="0.3"/>
    <row r="199" ht="28.4" customHeight="1" x14ac:dyDescent="0.3"/>
    <row r="200" ht="42" customHeight="1" x14ac:dyDescent="0.3"/>
    <row r="201" ht="10.4" customHeight="1" x14ac:dyDescent="0.3"/>
    <row r="202" ht="28.4" customHeight="1" x14ac:dyDescent="0.3"/>
    <row r="203" ht="28.4" customHeight="1" x14ac:dyDescent="0.3"/>
    <row r="204" ht="14.15" customHeight="1" x14ac:dyDescent="0.3"/>
    <row r="205" ht="14.15" customHeight="1" x14ac:dyDescent="0.3"/>
    <row r="206" ht="14.15" customHeight="1" x14ac:dyDescent="0.3"/>
    <row r="207" ht="14.15" customHeight="1" x14ac:dyDescent="0.3"/>
    <row r="208" ht="14.15" customHeight="1" x14ac:dyDescent="0.3"/>
    <row r="209" ht="14.15" customHeight="1" x14ac:dyDescent="0.3"/>
    <row r="210" ht="14.15" customHeight="1" x14ac:dyDescent="0.3"/>
    <row r="211" ht="14.15" customHeight="1" x14ac:dyDescent="0.3"/>
    <row r="212" ht="14.15" customHeight="1" x14ac:dyDescent="0.3"/>
    <row r="213" ht="14.15" customHeight="1" x14ac:dyDescent="0.3"/>
    <row r="214" ht="14.15" customHeight="1" x14ac:dyDescent="0.3"/>
    <row r="215" ht="14.15" customHeight="1" x14ac:dyDescent="0.3"/>
    <row r="216" ht="14.15" customHeight="1" x14ac:dyDescent="0.3"/>
    <row r="217" ht="14.15" customHeight="1" x14ac:dyDescent="0.3"/>
    <row r="218" ht="14.15" customHeight="1" x14ac:dyDescent="0.3"/>
    <row r="219" ht="14.15" customHeight="1" x14ac:dyDescent="0.3"/>
    <row r="220" ht="14.15" customHeight="1" x14ac:dyDescent="0.3"/>
    <row r="221" ht="14.15" customHeight="1" x14ac:dyDescent="0.3"/>
    <row r="222" ht="14.15" customHeight="1" x14ac:dyDescent="0.3"/>
    <row r="223" ht="14.15" customHeight="1" x14ac:dyDescent="0.3"/>
    <row r="224" ht="14.15" customHeight="1" x14ac:dyDescent="0.3"/>
    <row r="225" ht="14.15" customHeight="1" x14ac:dyDescent="0.3"/>
    <row r="226" ht="14.15" customHeight="1" x14ac:dyDescent="0.3"/>
    <row r="227" ht="14.15" customHeight="1" x14ac:dyDescent="0.3"/>
    <row r="228" ht="14.15" customHeight="1" x14ac:dyDescent="0.3"/>
    <row r="229" ht="14.15" customHeight="1" x14ac:dyDescent="0.3"/>
    <row r="230" ht="14.15" customHeight="1" x14ac:dyDescent="0.3"/>
    <row r="231" ht="14.15" customHeight="1" x14ac:dyDescent="0.3"/>
    <row r="232" ht="14.15" customHeight="1" x14ac:dyDescent="0.3"/>
    <row r="233" ht="14.15" customHeight="1" x14ac:dyDescent="0.3"/>
    <row r="234" ht="14.15" customHeight="1" x14ac:dyDescent="0.3"/>
    <row r="235" ht="14.15" customHeight="1" x14ac:dyDescent="0.3"/>
    <row r="236" ht="14.15" customHeight="1" x14ac:dyDescent="0.3"/>
    <row r="237" ht="14.15" customHeight="1" x14ac:dyDescent="0.3"/>
    <row r="238" ht="14.15" customHeight="1" x14ac:dyDescent="0.3"/>
    <row r="239" ht="14.15" customHeight="1" x14ac:dyDescent="0.3"/>
    <row r="240" ht="14.15" customHeight="1" x14ac:dyDescent="0.3"/>
    <row r="241" ht="14.15" customHeight="1" x14ac:dyDescent="0.3"/>
    <row r="242" ht="14.15" customHeight="1" x14ac:dyDescent="0.3"/>
    <row r="243" ht="14.15" customHeight="1" x14ac:dyDescent="0.3"/>
    <row r="244" ht="14.15" customHeight="1" x14ac:dyDescent="0.3"/>
    <row r="245" ht="14.15" customHeight="1" x14ac:dyDescent="0.3"/>
    <row r="246" ht="14.15" customHeight="1" x14ac:dyDescent="0.3"/>
    <row r="247" ht="14.15" customHeight="1" x14ac:dyDescent="0.3"/>
    <row r="248" ht="14.15" customHeight="1" x14ac:dyDescent="0.3"/>
    <row r="249" ht="28.4" customHeight="1" x14ac:dyDescent="0.3"/>
    <row r="250" ht="14.15" customHeight="1" x14ac:dyDescent="0.3"/>
    <row r="251" ht="28.4" customHeight="1" x14ac:dyDescent="0.3"/>
    <row r="252" ht="42" customHeight="1" x14ac:dyDescent="0.3"/>
    <row r="253" ht="10.4" customHeight="1" x14ac:dyDescent="0.3"/>
    <row r="254" ht="28.4" customHeight="1" x14ac:dyDescent="0.3"/>
    <row r="255" ht="28.4" customHeight="1" x14ac:dyDescent="0.3"/>
    <row r="256" ht="14.15" customHeight="1" x14ac:dyDescent="0.3"/>
    <row r="257" ht="14.15" customHeight="1" x14ac:dyDescent="0.3"/>
    <row r="258" ht="14.15" customHeight="1" x14ac:dyDescent="0.3"/>
    <row r="259" ht="14.15" customHeight="1" x14ac:dyDescent="0.3"/>
    <row r="260" ht="14.15" customHeight="1" x14ac:dyDescent="0.3"/>
    <row r="261" ht="14.15" customHeight="1" x14ac:dyDescent="0.3"/>
    <row r="262" ht="14.15" customHeight="1" x14ac:dyDescent="0.3"/>
    <row r="263" ht="14.15" customHeight="1" x14ac:dyDescent="0.3"/>
    <row r="264" ht="14.15" customHeight="1" x14ac:dyDescent="0.3"/>
    <row r="265" ht="14.15" customHeight="1" x14ac:dyDescent="0.3"/>
    <row r="266" ht="14.15" customHeight="1" x14ac:dyDescent="0.3"/>
    <row r="267" ht="14.15" customHeight="1" x14ac:dyDescent="0.3"/>
    <row r="268" ht="14.15" customHeight="1" x14ac:dyDescent="0.3"/>
    <row r="269" ht="14.15" customHeight="1" x14ac:dyDescent="0.3"/>
    <row r="270" ht="14.15" customHeight="1" x14ac:dyDescent="0.3"/>
    <row r="271" ht="14.15" customHeight="1" x14ac:dyDescent="0.3"/>
    <row r="272" ht="14.15" customHeight="1" x14ac:dyDescent="0.3"/>
    <row r="273" ht="14.15" customHeight="1" x14ac:dyDescent="0.3"/>
    <row r="274" ht="14.15" customHeight="1" x14ac:dyDescent="0.3"/>
    <row r="275" ht="14.15" customHeight="1" x14ac:dyDescent="0.3"/>
    <row r="276" ht="14.15" customHeight="1" x14ac:dyDescent="0.3"/>
    <row r="277" ht="14.15" customHeight="1" x14ac:dyDescent="0.3"/>
    <row r="278" ht="14.15" customHeight="1" x14ac:dyDescent="0.3"/>
    <row r="279" ht="14.15" customHeight="1" x14ac:dyDescent="0.3"/>
    <row r="280" ht="14.15" customHeight="1" x14ac:dyDescent="0.3"/>
    <row r="281" ht="14.15" customHeight="1" x14ac:dyDescent="0.3"/>
    <row r="282" ht="14.15" customHeight="1" x14ac:dyDescent="0.3"/>
    <row r="283" ht="14.15" customHeight="1" x14ac:dyDescent="0.3"/>
    <row r="284" ht="14.15" customHeight="1" x14ac:dyDescent="0.3"/>
    <row r="285" ht="14.15" customHeight="1" x14ac:dyDescent="0.3"/>
    <row r="286" ht="14.15" customHeight="1" x14ac:dyDescent="0.3"/>
    <row r="287" ht="14.15" customHeight="1" x14ac:dyDescent="0.3"/>
    <row r="288" ht="14.15" customHeight="1" x14ac:dyDescent="0.3"/>
    <row r="289" ht="14.15" customHeight="1" x14ac:dyDescent="0.3"/>
    <row r="290" ht="14.15" customHeight="1" x14ac:dyDescent="0.3"/>
    <row r="291" ht="14.15" customHeight="1" x14ac:dyDescent="0.3"/>
    <row r="292" ht="14.15" customHeight="1" x14ac:dyDescent="0.3"/>
    <row r="293" ht="14.15" customHeight="1" x14ac:dyDescent="0.3"/>
    <row r="294" ht="14.15" customHeight="1" x14ac:dyDescent="0.3"/>
    <row r="295" ht="14.15" customHeight="1" x14ac:dyDescent="0.3"/>
    <row r="296" ht="14.15" customHeight="1" x14ac:dyDescent="0.3"/>
    <row r="297" ht="14.15" customHeight="1" x14ac:dyDescent="0.3"/>
    <row r="298" ht="14.15" customHeight="1" x14ac:dyDescent="0.3"/>
    <row r="299" ht="14.15" customHeight="1" x14ac:dyDescent="0.3"/>
    <row r="300" ht="14.15" customHeight="1" x14ac:dyDescent="0.3"/>
    <row r="301" ht="28.4" customHeight="1" x14ac:dyDescent="0.3"/>
    <row r="302" ht="14.15" customHeight="1" x14ac:dyDescent="0.3"/>
    <row r="303" ht="28.4" customHeight="1" x14ac:dyDescent="0.3"/>
    <row r="304" ht="42" customHeight="1" x14ac:dyDescent="0.3"/>
    <row r="305" ht="10.4" customHeight="1" x14ac:dyDescent="0.3"/>
    <row r="306" ht="28.4" customHeight="1" x14ac:dyDescent="0.3"/>
    <row r="307" ht="28.4" customHeight="1" x14ac:dyDescent="0.3"/>
    <row r="308" ht="14.15" customHeight="1" x14ac:dyDescent="0.3"/>
    <row r="309" ht="14.15" customHeight="1" x14ac:dyDescent="0.3"/>
    <row r="310" ht="14.15" customHeight="1" x14ac:dyDescent="0.3"/>
    <row r="311" ht="14.15" customHeight="1" x14ac:dyDescent="0.3"/>
    <row r="312" ht="14.15" customHeight="1" x14ac:dyDescent="0.3"/>
    <row r="313" ht="14.15" customHeight="1" x14ac:dyDescent="0.3"/>
    <row r="314" ht="14.15" customHeight="1" x14ac:dyDescent="0.3"/>
    <row r="315" ht="14.15" customHeight="1" x14ac:dyDescent="0.3"/>
    <row r="316" ht="14.15" customHeight="1" x14ac:dyDescent="0.3"/>
    <row r="317" ht="14.15" customHeight="1" x14ac:dyDescent="0.3"/>
    <row r="318" ht="14.15" customHeight="1" x14ac:dyDescent="0.3"/>
    <row r="319" ht="14.15" customHeight="1" x14ac:dyDescent="0.3"/>
    <row r="320" ht="14.15" customHeight="1" x14ac:dyDescent="0.3"/>
    <row r="321" ht="14.15" customHeight="1" x14ac:dyDescent="0.3"/>
    <row r="322" ht="14.15" customHeight="1" x14ac:dyDescent="0.3"/>
    <row r="323" ht="14.15" customHeight="1" x14ac:dyDescent="0.3"/>
    <row r="324" ht="14.15" customHeight="1" x14ac:dyDescent="0.3"/>
    <row r="325" ht="14.15" customHeight="1" x14ac:dyDescent="0.3"/>
    <row r="326" ht="14.15" customHeight="1" x14ac:dyDescent="0.3"/>
    <row r="327" ht="14.15" customHeight="1" x14ac:dyDescent="0.3"/>
    <row r="328" ht="14.15" customHeight="1" x14ac:dyDescent="0.3"/>
    <row r="329" ht="14.15" customHeight="1" x14ac:dyDescent="0.3"/>
    <row r="330" ht="14.15" customHeight="1" x14ac:dyDescent="0.3"/>
    <row r="331" ht="14.15" customHeight="1" x14ac:dyDescent="0.3"/>
    <row r="332" ht="14.15" customHeight="1" x14ac:dyDescent="0.3"/>
    <row r="333" ht="14.15" customHeight="1" x14ac:dyDescent="0.3"/>
    <row r="334" ht="14.15" customHeight="1" x14ac:dyDescent="0.3"/>
    <row r="335" ht="14.15" customHeight="1" x14ac:dyDescent="0.3"/>
    <row r="336" ht="14.15" customHeight="1" x14ac:dyDescent="0.3"/>
    <row r="337" ht="14.15" customHeight="1" x14ac:dyDescent="0.3"/>
    <row r="338" ht="14.15" customHeight="1" x14ac:dyDescent="0.3"/>
    <row r="339" ht="14.15" customHeight="1" x14ac:dyDescent="0.3"/>
    <row r="340" ht="14.15" customHeight="1" x14ac:dyDescent="0.3"/>
    <row r="341" ht="14.15" customHeight="1" x14ac:dyDescent="0.3"/>
    <row r="342" ht="14.15" customHeight="1" x14ac:dyDescent="0.3"/>
    <row r="343" ht="14.15" customHeight="1" x14ac:dyDescent="0.3"/>
    <row r="344" ht="14.15" customHeight="1" x14ac:dyDescent="0.3"/>
    <row r="345" ht="14.15" customHeight="1" x14ac:dyDescent="0.3"/>
    <row r="346" ht="14.15" customHeight="1" x14ac:dyDescent="0.3"/>
    <row r="347" ht="14.15" customHeight="1" x14ac:dyDescent="0.3"/>
    <row r="348" ht="14.15" customHeight="1" x14ac:dyDescent="0.3"/>
    <row r="349" ht="14.15" customHeight="1" x14ac:dyDescent="0.3"/>
    <row r="350" ht="14.15" customHeight="1" x14ac:dyDescent="0.3"/>
    <row r="351" ht="14.15" customHeight="1" x14ac:dyDescent="0.3"/>
    <row r="352" ht="14.15" customHeight="1" x14ac:dyDescent="0.3"/>
    <row r="353" ht="28.4" customHeight="1" x14ac:dyDescent="0.3"/>
    <row r="354" ht="14.15" customHeight="1" x14ac:dyDescent="0.3"/>
    <row r="355" ht="28.4" customHeight="1" x14ac:dyDescent="0.3"/>
    <row r="356" ht="42" customHeight="1" x14ac:dyDescent="0.3"/>
    <row r="357" ht="10.4" customHeight="1" x14ac:dyDescent="0.3"/>
    <row r="358" ht="28.4" customHeight="1" x14ac:dyDescent="0.3"/>
    <row r="359" ht="28.4" customHeight="1" x14ac:dyDescent="0.3"/>
    <row r="360" ht="14.15" customHeight="1" x14ac:dyDescent="0.3"/>
    <row r="361" ht="14.15" customHeight="1" x14ac:dyDescent="0.3"/>
    <row r="362" ht="14.15" customHeight="1" x14ac:dyDescent="0.3"/>
    <row r="363" ht="14.15" customHeight="1" x14ac:dyDescent="0.3"/>
    <row r="364" ht="14.15" customHeight="1" x14ac:dyDescent="0.3"/>
    <row r="365" ht="14.15" customHeight="1" x14ac:dyDescent="0.3"/>
    <row r="366" ht="14.15" customHeight="1" x14ac:dyDescent="0.3"/>
    <row r="367" ht="14.15" customHeight="1" x14ac:dyDescent="0.3"/>
    <row r="368" ht="14.15" customHeight="1" x14ac:dyDescent="0.3"/>
    <row r="369" ht="14.15" customHeight="1" x14ac:dyDescent="0.3"/>
    <row r="370" ht="14.15" customHeight="1" x14ac:dyDescent="0.3"/>
    <row r="371" ht="14.15" customHeight="1" x14ac:dyDescent="0.3"/>
    <row r="372" ht="14.15" customHeight="1" x14ac:dyDescent="0.3"/>
    <row r="373" ht="14.15" customHeight="1" x14ac:dyDescent="0.3"/>
    <row r="374" ht="14.15" customHeight="1" x14ac:dyDescent="0.3"/>
    <row r="375" ht="14.15" customHeight="1" x14ac:dyDescent="0.3"/>
    <row r="376" ht="14.15" customHeight="1" x14ac:dyDescent="0.3"/>
    <row r="377" ht="14.15" customHeight="1" x14ac:dyDescent="0.3"/>
    <row r="378" ht="14.15" customHeight="1" x14ac:dyDescent="0.3"/>
    <row r="379" ht="14.15" customHeight="1" x14ac:dyDescent="0.3"/>
    <row r="380" ht="14.15" customHeight="1" x14ac:dyDescent="0.3"/>
    <row r="381" ht="14.15" customHeight="1" x14ac:dyDescent="0.3"/>
    <row r="382" ht="14.15" customHeight="1" x14ac:dyDescent="0.3"/>
    <row r="383" ht="14.15" customHeight="1" x14ac:dyDescent="0.3"/>
    <row r="384" ht="14.15" customHeight="1" x14ac:dyDescent="0.3"/>
    <row r="385" ht="14.15" customHeight="1" x14ac:dyDescent="0.3"/>
    <row r="386" ht="14.15" customHeight="1" x14ac:dyDescent="0.3"/>
    <row r="387" ht="14.15" customHeight="1" x14ac:dyDescent="0.3"/>
    <row r="388" ht="14.15" customHeight="1" x14ac:dyDescent="0.3"/>
    <row r="389" ht="14.15" customHeight="1" x14ac:dyDescent="0.3"/>
    <row r="390" ht="14.15" customHeight="1" x14ac:dyDescent="0.3"/>
    <row r="391" ht="14.15" customHeight="1" x14ac:dyDescent="0.3"/>
    <row r="392" ht="14.15" customHeight="1" x14ac:dyDescent="0.3"/>
    <row r="393" ht="14.15" customHeight="1" x14ac:dyDescent="0.3"/>
    <row r="394" ht="14.15" customHeight="1" x14ac:dyDescent="0.3"/>
    <row r="395" ht="14.15" customHeight="1" x14ac:dyDescent="0.3"/>
    <row r="396" ht="14.15" customHeight="1" x14ac:dyDescent="0.3"/>
    <row r="397" ht="14.15" customHeight="1" x14ac:dyDescent="0.3"/>
    <row r="398" ht="14.15" customHeight="1" x14ac:dyDescent="0.3"/>
    <row r="399" ht="14.15" customHeight="1" x14ac:dyDescent="0.3"/>
    <row r="400" ht="14.15" customHeight="1" x14ac:dyDescent="0.3"/>
    <row r="401" ht="14.15" customHeight="1" x14ac:dyDescent="0.3"/>
    <row r="402" ht="14.15" customHeight="1" x14ac:dyDescent="0.3"/>
    <row r="403" ht="14.15" customHeight="1" x14ac:dyDescent="0.3"/>
    <row r="404" ht="14.15" customHeight="1" x14ac:dyDescent="0.3"/>
    <row r="405" ht="28.4" customHeight="1" x14ac:dyDescent="0.3"/>
    <row r="406" ht="14.15" customHeight="1" x14ac:dyDescent="0.3"/>
    <row r="407" ht="28.4" customHeight="1" x14ac:dyDescent="0.3"/>
    <row r="408" ht="42" customHeight="1" x14ac:dyDescent="0.3"/>
    <row r="409" ht="10.4" customHeight="1" x14ac:dyDescent="0.3"/>
    <row r="410" ht="28.4" customHeight="1" x14ac:dyDescent="0.3"/>
    <row r="411" ht="28.4" customHeight="1" x14ac:dyDescent="0.3"/>
    <row r="412" ht="14.15" customHeight="1" x14ac:dyDescent="0.3"/>
    <row r="413" ht="14.15" customHeight="1" x14ac:dyDescent="0.3"/>
    <row r="414" ht="14.15" customHeight="1" x14ac:dyDescent="0.3"/>
    <row r="415" ht="14.15" customHeight="1" x14ac:dyDescent="0.3"/>
    <row r="416" ht="14.15" customHeight="1" x14ac:dyDescent="0.3"/>
    <row r="417" ht="14.15" customHeight="1" x14ac:dyDescent="0.3"/>
    <row r="418" ht="14.15" customHeight="1" x14ac:dyDescent="0.3"/>
    <row r="419" ht="14.15" customHeight="1" x14ac:dyDescent="0.3"/>
    <row r="420" ht="14.15" customHeight="1" x14ac:dyDescent="0.3"/>
    <row r="421" ht="14.15" customHeight="1" x14ac:dyDescent="0.3"/>
    <row r="422" ht="14.15" customHeight="1" x14ac:dyDescent="0.3"/>
    <row r="423" ht="14.15" customHeight="1" x14ac:dyDescent="0.3"/>
    <row r="424" ht="14.15" customHeight="1" x14ac:dyDescent="0.3"/>
    <row r="425" ht="14.15" customHeight="1" x14ac:dyDescent="0.3"/>
    <row r="426" ht="14.15" customHeight="1" x14ac:dyDescent="0.3"/>
    <row r="427" ht="14.15" customHeight="1" x14ac:dyDescent="0.3"/>
    <row r="428" ht="14.15" customHeight="1" x14ac:dyDescent="0.3"/>
    <row r="429" ht="14.15" customHeight="1" x14ac:dyDescent="0.3"/>
    <row r="430" ht="14.15" customHeight="1" x14ac:dyDescent="0.3"/>
    <row r="431" ht="14.15" customHeight="1" x14ac:dyDescent="0.3"/>
    <row r="432" ht="14.15" customHeight="1" x14ac:dyDescent="0.3"/>
    <row r="433" ht="14.15" customHeight="1" x14ac:dyDescent="0.3"/>
    <row r="434" ht="14.15" customHeight="1" x14ac:dyDescent="0.3"/>
    <row r="435" ht="14.15" customHeight="1" x14ac:dyDescent="0.3"/>
    <row r="436" ht="14.15" customHeight="1" x14ac:dyDescent="0.3"/>
    <row r="437" ht="14.15" customHeight="1" x14ac:dyDescent="0.3"/>
    <row r="438" ht="14.15" customHeight="1" x14ac:dyDescent="0.3"/>
    <row r="439" ht="14.15" customHeight="1" x14ac:dyDescent="0.3"/>
    <row r="440" ht="14.15" customHeight="1" x14ac:dyDescent="0.3"/>
    <row r="441" ht="14.15" customHeight="1" x14ac:dyDescent="0.3"/>
    <row r="442" ht="14.15" customHeight="1" x14ac:dyDescent="0.3"/>
    <row r="443" ht="14.15" customHeight="1" x14ac:dyDescent="0.3"/>
    <row r="444" ht="14.15" customHeight="1" x14ac:dyDescent="0.3"/>
    <row r="445" ht="14.15" customHeight="1" x14ac:dyDescent="0.3"/>
    <row r="446" ht="14.15" customHeight="1" x14ac:dyDescent="0.3"/>
    <row r="447" ht="14.15" customHeight="1" x14ac:dyDescent="0.3"/>
    <row r="448" ht="14.15" customHeight="1" x14ac:dyDescent="0.3"/>
    <row r="449" ht="14.15" customHeight="1" x14ac:dyDescent="0.3"/>
    <row r="450" ht="14.15" customHeight="1" x14ac:dyDescent="0.3"/>
    <row r="451" ht="14.15" customHeight="1" x14ac:dyDescent="0.3"/>
    <row r="452" ht="14.15" customHeight="1" x14ac:dyDescent="0.3"/>
    <row r="453" ht="14.15" customHeight="1" x14ac:dyDescent="0.3"/>
    <row r="454" ht="14.15" customHeight="1" x14ac:dyDescent="0.3"/>
    <row r="455" ht="14.15" customHeight="1" x14ac:dyDescent="0.3"/>
    <row r="456" ht="14.15" customHeight="1" x14ac:dyDescent="0.3"/>
    <row r="457" ht="28.4" customHeight="1" x14ac:dyDescent="0.3"/>
    <row r="458" ht="14.15" customHeight="1" x14ac:dyDescent="0.3"/>
    <row r="459" ht="28.4" customHeight="1" x14ac:dyDescent="0.3"/>
    <row r="460" ht="42" customHeight="1" x14ac:dyDescent="0.3"/>
    <row r="461" ht="10.4" customHeight="1" x14ac:dyDescent="0.3"/>
  </sheetData>
  <mergeCells count="11">
    <mergeCell ref="A49:E49"/>
    <mergeCell ref="A51:D51"/>
    <mergeCell ref="E51:F51"/>
    <mergeCell ref="A52:D52"/>
    <mergeCell ref="E52:F52"/>
    <mergeCell ref="A104:D104"/>
    <mergeCell ref="E104:F104"/>
    <mergeCell ref="A55:E55"/>
    <mergeCell ref="A101:E101"/>
    <mergeCell ref="A103:D103"/>
    <mergeCell ref="E103:F103"/>
  </mergeCells>
  <phoneticPr fontId="1" type="noConversion"/>
  <conditionalFormatting sqref="D10 D12 D21 D24 D29 D32 D37 D46 D58 D63 D66 D71 D77 D79 D87 D90">
    <cfRule type="cellIs" dxfId="109" priority="17" operator="greaterThan">
      <formula>0</formula>
    </cfRule>
  </conditionalFormatting>
  <conditionalFormatting sqref="D93">
    <cfRule type="cellIs" dxfId="108" priority="1" operator="greaterThan">
      <formula>0</formula>
    </cfRule>
  </conditionalFormatting>
  <conditionalFormatting sqref="E10 E12 E21 E24 E29 E32 E37 E46 E58 E63 E66 E71 E77 E79 E87 E90">
    <cfRule type="cellIs" dxfId="107" priority="18" operator="greaterThan">
      <formula>0</formula>
    </cfRule>
  </conditionalFormatting>
  <conditionalFormatting sqref="E93">
    <cfRule type="cellIs" dxfId="106" priority="2" operator="greaterThan">
      <formula>0</formula>
    </cfRule>
  </conditionalFormatting>
  <conditionalFormatting sqref="F10 F12 F21 F24 F29 F32 F37 F46 F58 F63 F66 F71 F77 F79 F87 F90">
    <cfRule type="cellIs" dxfId="105" priority="19" stopIfTrue="1" operator="equal">
      <formula>"ro"</formula>
    </cfRule>
    <cfRule type="cellIs" dxfId="104" priority="20" stopIfTrue="1" operator="equal">
      <formula>" "</formula>
    </cfRule>
  </conditionalFormatting>
  <conditionalFormatting sqref="F93">
    <cfRule type="cellIs" dxfId="103" priority="3" stopIfTrue="1" operator="equal">
      <formula>"ro"</formula>
    </cfRule>
    <cfRule type="cellIs" dxfId="102" priority="4" stopIfTrue="1" operator="equal">
      <formula>" "</formula>
    </cfRule>
  </conditionalFormatting>
  <printOptions horizontalCentered="1"/>
  <pageMargins left="0.78740157480314965" right="0.59055118110236227" top="0.98425196850393704" bottom="0.39370078740157483" header="0.39370078740157483" footer="0.19685039370078741"/>
  <pageSetup paperSize="9" scale="92" orientation="portrait" blackAndWhite="1" useFirstPageNumber="1" r:id="rId1"/>
  <headerFooter alignWithMargins="0">
    <oddHeader>&amp;L&amp;"-,Italic"&amp;8RTD01-2016/2017-TIDC51&amp;"-,Regular"
Part C2.2: Pricing Schedule&amp;R
&amp;"-,Regular"&amp;8Section 601: Page &amp;P of &amp;N</oddHeader>
  </headerFooter>
  <rowBreaks count="1" manualBreakCount="1">
    <brk id="52" max="5"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indexed="54"/>
  </sheetPr>
  <dimension ref="A1:F469"/>
  <sheetViews>
    <sheetView showZeros="0" view="pageBreakPreview" topLeftCell="A13" zoomScale="150" zoomScaleNormal="100" zoomScaleSheetLayoutView="150" workbookViewId="0">
      <selection activeCell="E8" sqref="E8"/>
    </sheetView>
  </sheetViews>
  <sheetFormatPr defaultColWidth="9.1796875" defaultRowHeight="12" customHeight="1" x14ac:dyDescent="0.3"/>
  <cols>
    <col min="1" max="1" width="12.54296875" style="2" customWidth="1"/>
    <col min="2" max="2" width="28.54296875" style="2" customWidth="1"/>
    <col min="3" max="3" width="10.54296875" style="2" customWidth="1"/>
    <col min="4" max="4" width="12.54296875" style="147" customWidth="1"/>
    <col min="5" max="5" width="13.54296875" style="35" customWidth="1"/>
    <col min="6" max="6" width="15.54296875" style="35" customWidth="1"/>
    <col min="7" max="16384" width="9.1796875" style="2"/>
  </cols>
  <sheetData>
    <row r="1" spans="1:6" ht="28.4" customHeight="1" thickBot="1" x14ac:dyDescent="0.35">
      <c r="A1" s="67" t="s">
        <v>1321</v>
      </c>
      <c r="B1" s="68" t="s">
        <v>1322</v>
      </c>
      <c r="C1" s="68" t="s">
        <v>1323</v>
      </c>
      <c r="D1" s="69" t="s">
        <v>1324</v>
      </c>
      <c r="E1" s="70" t="s">
        <v>1325</v>
      </c>
      <c r="F1" s="71" t="s">
        <v>1326</v>
      </c>
    </row>
    <row r="2" spans="1:6" ht="14.15" customHeight="1" x14ac:dyDescent="0.3">
      <c r="A2" s="8"/>
      <c r="B2" s="9"/>
      <c r="C2" s="10"/>
      <c r="D2" s="132"/>
      <c r="E2" s="133"/>
      <c r="F2" s="134"/>
    </row>
    <row r="3" spans="1:6" ht="14.15" customHeight="1" x14ac:dyDescent="0.3">
      <c r="A3" s="13" t="s">
        <v>1356</v>
      </c>
      <c r="B3" s="14" t="s">
        <v>1357</v>
      </c>
      <c r="C3" s="3"/>
      <c r="D3" s="135"/>
      <c r="E3" s="136"/>
      <c r="F3" s="137"/>
    </row>
    <row r="4" spans="1:6" ht="14.15" customHeight="1" x14ac:dyDescent="0.3">
      <c r="A4" s="5"/>
      <c r="B4" s="6"/>
      <c r="C4" s="3"/>
      <c r="D4" s="135"/>
      <c r="E4" s="136"/>
      <c r="F4" s="137"/>
    </row>
    <row r="5" spans="1:6" ht="14.15" customHeight="1" x14ac:dyDescent="0.3">
      <c r="A5" s="13" t="s">
        <v>731</v>
      </c>
      <c r="B5" s="14" t="s">
        <v>730</v>
      </c>
      <c r="C5" s="3"/>
      <c r="D5" s="135"/>
      <c r="E5" s="136"/>
      <c r="F5" s="137"/>
    </row>
    <row r="6" spans="1:6" ht="14.15" customHeight="1" x14ac:dyDescent="0.3">
      <c r="A6" s="5"/>
      <c r="B6" s="7"/>
      <c r="C6" s="3"/>
      <c r="D6" s="135"/>
      <c r="E6" s="136"/>
      <c r="F6" s="137"/>
    </row>
    <row r="7" spans="1:6" ht="14.15" customHeight="1" x14ac:dyDescent="0.3">
      <c r="A7" s="13" t="s">
        <v>732</v>
      </c>
      <c r="B7" s="14" t="s">
        <v>816</v>
      </c>
      <c r="C7" s="3"/>
      <c r="D7" s="135"/>
      <c r="E7" s="136"/>
      <c r="F7" s="137"/>
    </row>
    <row r="8" spans="1:6" ht="14.15" customHeight="1" x14ac:dyDescent="0.3">
      <c r="A8" s="5"/>
      <c r="B8" s="14" t="s">
        <v>88</v>
      </c>
      <c r="C8" s="3"/>
      <c r="D8" s="135"/>
      <c r="E8" s="136"/>
      <c r="F8" s="137"/>
    </row>
    <row r="9" spans="1:6" ht="14.15" customHeight="1" x14ac:dyDescent="0.3">
      <c r="A9" s="5"/>
      <c r="B9" s="6"/>
      <c r="C9" s="3"/>
      <c r="D9" s="135"/>
      <c r="E9" s="136"/>
      <c r="F9" s="137"/>
    </row>
    <row r="10" spans="1:6" ht="14.15" customHeight="1" x14ac:dyDescent="0.3">
      <c r="A10" s="5" t="s">
        <v>738</v>
      </c>
      <c r="B10" s="6" t="s">
        <v>733</v>
      </c>
      <c r="C10" s="3"/>
      <c r="D10" s="135"/>
      <c r="E10" s="136"/>
      <c r="F10" s="137"/>
    </row>
    <row r="11" spans="1:6" ht="14.15" customHeight="1" x14ac:dyDescent="0.3">
      <c r="A11" s="5"/>
      <c r="B11" s="6"/>
      <c r="C11" s="3"/>
      <c r="D11" s="135"/>
      <c r="E11" s="136"/>
      <c r="F11" s="137"/>
    </row>
    <row r="12" spans="1:6" ht="14.15" customHeight="1" x14ac:dyDescent="0.3">
      <c r="A12" s="5" t="s">
        <v>739</v>
      </c>
      <c r="B12" s="6" t="s">
        <v>734</v>
      </c>
      <c r="C12" s="3"/>
      <c r="D12" s="135"/>
      <c r="E12" s="136"/>
      <c r="F12" s="137"/>
    </row>
    <row r="13" spans="1:6" ht="14.15" customHeight="1" x14ac:dyDescent="0.3">
      <c r="A13" s="5"/>
      <c r="B13" s="6" t="s">
        <v>735</v>
      </c>
      <c r="C13" s="3" t="s">
        <v>1334</v>
      </c>
      <c r="D13" s="138"/>
      <c r="E13" s="139"/>
      <c r="F13" s="140" t="str">
        <f>IF(TRIM(D13)="rate only","ro",IF(OR(ISBLANK(D13),ISBLANK(E13))," ",D13*E13))</f>
        <v xml:space="preserve"> </v>
      </c>
    </row>
    <row r="14" spans="1:6" ht="14.15" customHeight="1" x14ac:dyDescent="0.3">
      <c r="A14" s="5"/>
      <c r="B14" s="6"/>
      <c r="C14" s="3"/>
      <c r="D14" s="135"/>
      <c r="E14" s="136"/>
      <c r="F14" s="137"/>
    </row>
    <row r="15" spans="1:6" ht="14.15" customHeight="1" x14ac:dyDescent="0.3">
      <c r="A15" s="5" t="s">
        <v>750</v>
      </c>
      <c r="B15" s="6" t="s">
        <v>736</v>
      </c>
      <c r="C15" s="3"/>
      <c r="D15" s="135"/>
      <c r="E15" s="136"/>
      <c r="F15" s="137"/>
    </row>
    <row r="16" spans="1:6" ht="14.15" customHeight="1" x14ac:dyDescent="0.3">
      <c r="A16" s="5"/>
      <c r="B16" s="6" t="s">
        <v>190</v>
      </c>
      <c r="C16" s="3" t="s">
        <v>1334</v>
      </c>
      <c r="D16" s="138">
        <v>0</v>
      </c>
      <c r="E16" s="139"/>
      <c r="F16" s="140" t="str">
        <f>IF(TRIM(D16)="rate only","ro",IF(ISBLANK(E16)," ",D16*E16))</f>
        <v xml:space="preserve"> </v>
      </c>
    </row>
    <row r="17" spans="1:6" ht="14.15" customHeight="1" x14ac:dyDescent="0.3">
      <c r="A17" s="5"/>
      <c r="B17" s="6"/>
      <c r="C17" s="3"/>
      <c r="D17" s="135"/>
      <c r="E17" s="136"/>
      <c r="F17" s="137"/>
    </row>
    <row r="18" spans="1:6" ht="14.15" customHeight="1" x14ac:dyDescent="0.3">
      <c r="A18" s="5" t="s">
        <v>751</v>
      </c>
      <c r="B18" s="6" t="s">
        <v>737</v>
      </c>
      <c r="C18" s="3"/>
      <c r="D18" s="135"/>
      <c r="E18" s="136"/>
      <c r="F18" s="137"/>
    </row>
    <row r="19" spans="1:6" ht="14.15" customHeight="1" x14ac:dyDescent="0.3">
      <c r="A19" s="5"/>
      <c r="B19" s="6" t="s">
        <v>190</v>
      </c>
      <c r="C19" s="3" t="s">
        <v>1334</v>
      </c>
      <c r="D19" s="138"/>
      <c r="E19" s="139"/>
      <c r="F19" s="140" t="str">
        <f>IF(TRIM(D19)="rate only","ro",IF(ISBLANK(E19)," ",D19*E19))</f>
        <v xml:space="preserve"> </v>
      </c>
    </row>
    <row r="20" spans="1:6" ht="14.15" customHeight="1" x14ac:dyDescent="0.3">
      <c r="A20" s="5"/>
      <c r="B20" s="6"/>
      <c r="C20" s="3"/>
      <c r="D20" s="135"/>
      <c r="E20" s="136"/>
      <c r="F20" s="137"/>
    </row>
    <row r="21" spans="1:6" ht="14.15" customHeight="1" x14ac:dyDescent="0.3">
      <c r="A21" s="13">
        <v>602.02</v>
      </c>
      <c r="B21" s="14" t="s">
        <v>827</v>
      </c>
      <c r="C21" s="3"/>
      <c r="D21" s="135"/>
      <c r="E21" s="136"/>
      <c r="F21" s="137"/>
    </row>
    <row r="22" spans="1:6" ht="14.15" customHeight="1" x14ac:dyDescent="0.3">
      <c r="A22" s="5"/>
      <c r="B22" s="14" t="s">
        <v>88</v>
      </c>
      <c r="C22" s="3"/>
      <c r="D22" s="135"/>
      <c r="E22" s="136"/>
      <c r="F22" s="137"/>
    </row>
    <row r="23" spans="1:6" ht="14.15" customHeight="1" x14ac:dyDescent="0.3">
      <c r="A23" s="5"/>
      <c r="B23" s="6"/>
      <c r="C23" s="3"/>
      <c r="D23" s="135"/>
      <c r="E23" s="136"/>
      <c r="F23" s="137"/>
    </row>
    <row r="24" spans="1:6" ht="14.15" customHeight="1" x14ac:dyDescent="0.3">
      <c r="A24" s="5" t="s">
        <v>828</v>
      </c>
      <c r="B24" s="6" t="s">
        <v>733</v>
      </c>
      <c r="C24" s="3"/>
      <c r="D24" s="135"/>
      <c r="E24" s="136"/>
      <c r="F24" s="137"/>
    </row>
    <row r="25" spans="1:6" ht="14.15" customHeight="1" x14ac:dyDescent="0.3">
      <c r="A25" s="5"/>
      <c r="B25" s="6"/>
      <c r="C25" s="3"/>
      <c r="D25" s="135"/>
      <c r="E25" s="136"/>
      <c r="F25" s="137"/>
    </row>
    <row r="26" spans="1:6" ht="14.15" customHeight="1" x14ac:dyDescent="0.3">
      <c r="A26" s="5" t="s">
        <v>829</v>
      </c>
      <c r="B26" s="6" t="s">
        <v>734</v>
      </c>
      <c r="C26" s="3"/>
      <c r="D26" s="135"/>
      <c r="E26" s="136"/>
      <c r="F26" s="137"/>
    </row>
    <row r="27" spans="1:6" ht="14.15" customHeight="1" x14ac:dyDescent="0.3">
      <c r="A27" s="5"/>
      <c r="B27" s="6" t="s">
        <v>735</v>
      </c>
      <c r="C27" s="3" t="s">
        <v>1334</v>
      </c>
      <c r="D27" s="138"/>
      <c r="E27" s="139"/>
      <c r="F27" s="140" t="str">
        <f>IF(TRIM(D27)="rate only","ro",IF(ISBLANK(E27)," ",D27*E27))</f>
        <v xml:space="preserve"> </v>
      </c>
    </row>
    <row r="28" spans="1:6" ht="14.15" customHeight="1" x14ac:dyDescent="0.3">
      <c r="A28" s="5"/>
      <c r="B28" s="6"/>
      <c r="C28" s="3"/>
      <c r="D28" s="135"/>
      <c r="E28" s="136"/>
      <c r="F28" s="137"/>
    </row>
    <row r="29" spans="1:6" ht="14.15" customHeight="1" x14ac:dyDescent="0.3">
      <c r="A29" s="5" t="s">
        <v>752</v>
      </c>
      <c r="B29" s="6" t="s">
        <v>736</v>
      </c>
      <c r="C29" s="3"/>
      <c r="D29" s="135"/>
      <c r="E29" s="136"/>
      <c r="F29" s="137"/>
    </row>
    <row r="30" spans="1:6" ht="14.15" customHeight="1" x14ac:dyDescent="0.3">
      <c r="A30" s="5"/>
      <c r="B30" s="6" t="s">
        <v>190</v>
      </c>
      <c r="C30" s="3" t="s">
        <v>1334</v>
      </c>
      <c r="D30" s="138"/>
      <c r="E30" s="139"/>
      <c r="F30" s="140" t="str">
        <f>IF(TRIM(D30)="rate only","ro",IF(ISBLANK(E30)," ",D30*E30))</f>
        <v xml:space="preserve"> </v>
      </c>
    </row>
    <row r="31" spans="1:6" ht="14.15" customHeight="1" x14ac:dyDescent="0.3">
      <c r="A31" s="5"/>
      <c r="B31" s="6"/>
      <c r="C31" s="3"/>
      <c r="D31" s="135"/>
      <c r="E31" s="136"/>
      <c r="F31" s="137"/>
    </row>
    <row r="32" spans="1:6" ht="14.15" customHeight="1" x14ac:dyDescent="0.3">
      <c r="A32" s="5" t="s">
        <v>753</v>
      </c>
      <c r="B32" s="6" t="s">
        <v>754</v>
      </c>
      <c r="C32" s="3"/>
      <c r="D32" s="135"/>
      <c r="E32" s="136"/>
      <c r="F32" s="137"/>
    </row>
    <row r="33" spans="1:6" ht="14.15" customHeight="1" x14ac:dyDescent="0.3">
      <c r="A33" s="5"/>
      <c r="B33" s="6" t="s">
        <v>190</v>
      </c>
      <c r="C33" s="3" t="s">
        <v>1334</v>
      </c>
      <c r="D33" s="138"/>
      <c r="E33" s="139"/>
      <c r="F33" s="140" t="str">
        <f>IF(TRIM(D33)="rate only","ro",IF(ISBLANK(E33)," ",D33*E33))</f>
        <v xml:space="preserve"> </v>
      </c>
    </row>
    <row r="34" spans="1:6" ht="14.15" customHeight="1" x14ac:dyDescent="0.3">
      <c r="A34" s="5"/>
      <c r="B34" s="6"/>
      <c r="C34" s="3"/>
      <c r="D34" s="135"/>
      <c r="E34" s="136"/>
      <c r="F34" s="137"/>
    </row>
    <row r="35" spans="1:6" ht="14.15" customHeight="1" x14ac:dyDescent="0.3">
      <c r="A35" s="13" t="s">
        <v>830</v>
      </c>
      <c r="B35" s="14" t="s">
        <v>831</v>
      </c>
      <c r="C35" s="3"/>
      <c r="D35" s="135"/>
      <c r="E35" s="136"/>
      <c r="F35" s="137"/>
    </row>
    <row r="36" spans="1:6" ht="14.15" customHeight="1" x14ac:dyDescent="0.3">
      <c r="A36" s="5"/>
      <c r="B36" s="6"/>
      <c r="C36" s="3"/>
      <c r="D36" s="135"/>
      <c r="E36" s="136"/>
      <c r="F36" s="137"/>
    </row>
    <row r="37" spans="1:6" ht="14.15" customHeight="1" x14ac:dyDescent="0.3">
      <c r="A37" s="5" t="s">
        <v>832</v>
      </c>
      <c r="B37" s="6" t="s">
        <v>833</v>
      </c>
      <c r="C37" s="3"/>
      <c r="D37" s="135"/>
      <c r="E37" s="136"/>
      <c r="F37" s="137"/>
    </row>
    <row r="38" spans="1:6" ht="14.15" customHeight="1" x14ac:dyDescent="0.3">
      <c r="A38" s="5"/>
      <c r="B38" s="6" t="s">
        <v>834</v>
      </c>
      <c r="C38" s="3"/>
      <c r="D38" s="135"/>
      <c r="E38" s="136"/>
      <c r="F38" s="137"/>
    </row>
    <row r="39" spans="1:6" ht="14.15" customHeight="1" x14ac:dyDescent="0.3">
      <c r="A39" s="5"/>
      <c r="B39" s="6" t="s">
        <v>835</v>
      </c>
      <c r="C39" s="3"/>
      <c r="D39" s="135"/>
      <c r="E39" s="136"/>
      <c r="F39" s="137"/>
    </row>
    <row r="40" spans="1:6" ht="14.15" customHeight="1" x14ac:dyDescent="0.3">
      <c r="A40" s="5"/>
      <c r="B40" s="6" t="s">
        <v>836</v>
      </c>
      <c r="C40" s="3" t="s">
        <v>1334</v>
      </c>
      <c r="D40" s="138">
        <v>0</v>
      </c>
      <c r="E40" s="139"/>
      <c r="F40" s="140" t="str">
        <f>IF(TRIM(D40)="rate only","ro",IF(ISBLANK(E40)," ",D40*E40))</f>
        <v xml:space="preserve"> </v>
      </c>
    </row>
    <row r="41" spans="1:6" ht="14.15" customHeight="1" x14ac:dyDescent="0.3">
      <c r="A41" s="5"/>
      <c r="B41" s="6"/>
      <c r="C41" s="3"/>
      <c r="D41" s="135"/>
      <c r="E41" s="136"/>
      <c r="F41" s="137"/>
    </row>
    <row r="42" spans="1:6" ht="14.15" customHeight="1" x14ac:dyDescent="0.3">
      <c r="A42" s="5" t="s">
        <v>837</v>
      </c>
      <c r="B42" s="6" t="s">
        <v>838</v>
      </c>
      <c r="C42" s="3"/>
      <c r="D42" s="135"/>
      <c r="E42" s="136"/>
      <c r="F42" s="137"/>
    </row>
    <row r="43" spans="1:6" ht="14.15" customHeight="1" x14ac:dyDescent="0.3">
      <c r="A43" s="5"/>
      <c r="B43" s="6" t="s">
        <v>839</v>
      </c>
      <c r="C43" s="3"/>
      <c r="D43" s="135"/>
      <c r="E43" s="136"/>
      <c r="F43" s="137"/>
    </row>
    <row r="44" spans="1:6" ht="14.15" customHeight="1" x14ac:dyDescent="0.3">
      <c r="A44" s="5"/>
      <c r="B44" s="6" t="s">
        <v>840</v>
      </c>
      <c r="C44" s="3"/>
      <c r="D44" s="135"/>
      <c r="E44" s="136"/>
      <c r="F44" s="137"/>
    </row>
    <row r="45" spans="1:6" ht="14.15" customHeight="1" x14ac:dyDescent="0.3">
      <c r="A45" s="5"/>
      <c r="B45" s="6" t="s">
        <v>841</v>
      </c>
      <c r="C45" s="3" t="s">
        <v>1334</v>
      </c>
      <c r="D45" s="138">
        <f>D16</f>
        <v>0</v>
      </c>
      <c r="E45" s="139"/>
      <c r="F45" s="140" t="str">
        <f>IF(TRIM(D45)="rate only","ro",IF(ISBLANK(E45)," ",D45*E45))</f>
        <v xml:space="preserve"> </v>
      </c>
    </row>
    <row r="46" spans="1:6" ht="14.15" customHeight="1" x14ac:dyDescent="0.3">
      <c r="A46" s="5"/>
      <c r="B46" s="6"/>
      <c r="C46" s="3"/>
      <c r="D46" s="135"/>
      <c r="E46" s="136"/>
      <c r="F46" s="137"/>
    </row>
    <row r="47" spans="1:6" ht="14.15" customHeight="1" x14ac:dyDescent="0.3">
      <c r="A47" s="5"/>
      <c r="B47" s="6"/>
      <c r="C47" s="3"/>
      <c r="D47" s="135"/>
      <c r="E47" s="136"/>
      <c r="F47" s="137"/>
    </row>
    <row r="48" spans="1:6" ht="14.15" customHeight="1" thickBot="1" x14ac:dyDescent="0.35">
      <c r="A48" s="15"/>
      <c r="B48" s="16"/>
      <c r="C48" s="17"/>
      <c r="D48" s="141"/>
      <c r="E48" s="142"/>
      <c r="F48" s="143"/>
    </row>
    <row r="49" spans="1:6" ht="28.4" customHeight="1" thickBot="1" x14ac:dyDescent="0.35">
      <c r="A49" s="300" t="s">
        <v>1327</v>
      </c>
      <c r="B49" s="301"/>
      <c r="C49" s="301"/>
      <c r="D49" s="301"/>
      <c r="E49" s="302"/>
      <c r="F49" s="71">
        <f>SUM(F2:F48)</f>
        <v>0</v>
      </c>
    </row>
    <row r="50" spans="1:6" ht="14.15" customHeight="1" thickBot="1" x14ac:dyDescent="0.35">
      <c r="A50" s="20"/>
      <c r="B50" s="20"/>
      <c r="C50" s="20"/>
      <c r="D50" s="144"/>
      <c r="E50" s="145"/>
      <c r="F50" s="146"/>
    </row>
    <row r="51" spans="1:6" ht="28.4" customHeight="1" x14ac:dyDescent="0.3">
      <c r="A51" s="234" t="s">
        <v>1328</v>
      </c>
      <c r="B51" s="235"/>
      <c r="C51" s="235"/>
      <c r="D51" s="235"/>
      <c r="E51" s="236" t="s">
        <v>1329</v>
      </c>
      <c r="F51" s="237"/>
    </row>
    <row r="52" spans="1:6" ht="42" customHeight="1" thickBot="1" x14ac:dyDescent="0.35">
      <c r="A52" s="238"/>
      <c r="B52" s="239"/>
      <c r="C52" s="239"/>
      <c r="D52" s="239"/>
      <c r="E52" s="240"/>
      <c r="F52" s="241"/>
    </row>
    <row r="53" spans="1:6" ht="10.4" customHeight="1" x14ac:dyDescent="0.3">
      <c r="A53" s="23"/>
      <c r="E53" s="148"/>
    </row>
    <row r="54" spans="1:6" ht="28.4" customHeight="1" x14ac:dyDescent="0.3"/>
    <row r="55" spans="1:6" ht="28.4" customHeight="1" x14ac:dyDescent="0.3"/>
    <row r="56" spans="1:6" ht="14.15" customHeight="1" x14ac:dyDescent="0.3"/>
    <row r="57" spans="1:6" ht="14.15" customHeight="1" x14ac:dyDescent="0.3"/>
    <row r="58" spans="1:6" ht="14.15" customHeight="1" x14ac:dyDescent="0.3"/>
    <row r="59" spans="1:6" ht="14.15" customHeight="1" x14ac:dyDescent="0.3"/>
    <row r="60" spans="1:6" ht="14.15" customHeight="1" x14ac:dyDescent="0.3"/>
    <row r="61" spans="1:6" ht="14.15" customHeight="1" x14ac:dyDescent="0.3"/>
    <row r="62" spans="1:6" ht="14.15" customHeight="1" x14ac:dyDescent="0.3"/>
    <row r="63" spans="1:6" ht="14.15" customHeight="1" x14ac:dyDescent="0.3"/>
    <row r="64" spans="1:6" ht="14.15" customHeight="1" x14ac:dyDescent="0.3"/>
    <row r="65" ht="14.15" customHeight="1" x14ac:dyDescent="0.3"/>
    <row r="66" ht="14.15" customHeight="1" x14ac:dyDescent="0.3"/>
    <row r="67" ht="14.15" customHeight="1" x14ac:dyDescent="0.3"/>
    <row r="68" ht="14.15" customHeight="1" x14ac:dyDescent="0.3"/>
    <row r="69" ht="14.15" customHeight="1" x14ac:dyDescent="0.3"/>
    <row r="70" ht="14.15" customHeight="1" x14ac:dyDescent="0.3"/>
    <row r="71" ht="14.15" customHeight="1" x14ac:dyDescent="0.3"/>
    <row r="72" ht="14.15" customHeight="1" x14ac:dyDescent="0.3"/>
    <row r="73" ht="14.15" customHeight="1" x14ac:dyDescent="0.3"/>
    <row r="74" ht="14.15" customHeight="1" x14ac:dyDescent="0.3"/>
    <row r="75" ht="14.15" customHeight="1" x14ac:dyDescent="0.3"/>
    <row r="76" ht="14.15" customHeight="1" x14ac:dyDescent="0.3"/>
    <row r="77" ht="14.15" customHeight="1" x14ac:dyDescent="0.3"/>
    <row r="78" ht="14.15" customHeight="1" x14ac:dyDescent="0.3"/>
    <row r="79" ht="14.15" customHeight="1" x14ac:dyDescent="0.3"/>
    <row r="80" ht="14.15" customHeight="1" x14ac:dyDescent="0.3"/>
    <row r="81" ht="14.15" customHeight="1" x14ac:dyDescent="0.3"/>
    <row r="82" ht="14.15" customHeight="1" x14ac:dyDescent="0.3"/>
    <row r="83" ht="14.15" customHeight="1" x14ac:dyDescent="0.3"/>
    <row r="84" ht="14.15" customHeight="1" x14ac:dyDescent="0.3"/>
    <row r="85" ht="14.15" customHeight="1" x14ac:dyDescent="0.3"/>
    <row r="86" ht="14.15" customHeight="1" x14ac:dyDescent="0.3"/>
    <row r="87" ht="14.15" customHeight="1" x14ac:dyDescent="0.3"/>
    <row r="88" ht="14.15" customHeight="1" x14ac:dyDescent="0.3"/>
    <row r="89" ht="14.15" customHeight="1" x14ac:dyDescent="0.3"/>
    <row r="90" ht="14.15" customHeight="1" x14ac:dyDescent="0.3"/>
    <row r="91" ht="14.15" customHeight="1" x14ac:dyDescent="0.3"/>
    <row r="92" ht="14.15" customHeight="1" x14ac:dyDescent="0.3"/>
    <row r="93" ht="14.15" customHeight="1" x14ac:dyDescent="0.3"/>
    <row r="94" ht="14.15" customHeight="1" x14ac:dyDescent="0.3"/>
    <row r="95" ht="14.15" customHeight="1" x14ac:dyDescent="0.3"/>
    <row r="96" ht="14.15" customHeight="1" x14ac:dyDescent="0.3"/>
    <row r="97" ht="14.15" customHeight="1" x14ac:dyDescent="0.3"/>
    <row r="98" ht="14.15" customHeight="1" x14ac:dyDescent="0.3"/>
    <row r="99" ht="14.15" customHeight="1" x14ac:dyDescent="0.3"/>
    <row r="100" ht="14.15" customHeight="1" x14ac:dyDescent="0.3"/>
    <row r="101" ht="28.4" customHeight="1" x14ac:dyDescent="0.3"/>
    <row r="102" ht="14.15" customHeight="1" x14ac:dyDescent="0.3"/>
    <row r="103" ht="28.4" customHeight="1" x14ac:dyDescent="0.3"/>
    <row r="104" ht="42" customHeight="1" x14ac:dyDescent="0.3"/>
    <row r="105" ht="10.4" customHeight="1" x14ac:dyDescent="0.3"/>
    <row r="106" ht="28.4" customHeight="1" x14ac:dyDescent="0.3"/>
    <row r="107" ht="28.4" customHeight="1" x14ac:dyDescent="0.3"/>
    <row r="108" ht="14.15" customHeight="1" x14ac:dyDescent="0.3"/>
    <row r="109" ht="14.15" customHeight="1" x14ac:dyDescent="0.3"/>
    <row r="110" ht="14.15" customHeight="1" x14ac:dyDescent="0.3"/>
    <row r="111" ht="14.15" customHeight="1" x14ac:dyDescent="0.3"/>
    <row r="112" ht="14.15" customHeight="1" x14ac:dyDescent="0.3"/>
    <row r="113" ht="14.15" customHeight="1" x14ac:dyDescent="0.3"/>
    <row r="114" ht="14.15" customHeight="1" x14ac:dyDescent="0.3"/>
    <row r="115" ht="14.15" customHeight="1" x14ac:dyDescent="0.3"/>
    <row r="116" ht="14.15" customHeight="1" x14ac:dyDescent="0.3"/>
    <row r="117" ht="14.15" customHeight="1" x14ac:dyDescent="0.3"/>
    <row r="118" ht="14.15" customHeight="1" x14ac:dyDescent="0.3"/>
    <row r="119" ht="14.15" customHeight="1" x14ac:dyDescent="0.3"/>
    <row r="120" ht="14.15" customHeight="1" x14ac:dyDescent="0.3"/>
    <row r="121" ht="14.15" customHeight="1" x14ac:dyDescent="0.3"/>
    <row r="122" ht="14.15" customHeight="1" x14ac:dyDescent="0.3"/>
    <row r="123" ht="14.15" customHeight="1" x14ac:dyDescent="0.3"/>
    <row r="124" ht="14.15" customHeight="1" x14ac:dyDescent="0.3"/>
    <row r="125" ht="14.15" customHeight="1" x14ac:dyDescent="0.3"/>
    <row r="126" ht="14.15" customHeight="1" x14ac:dyDescent="0.3"/>
    <row r="127" ht="14.15" customHeight="1" x14ac:dyDescent="0.3"/>
    <row r="128" ht="14.15" customHeight="1" x14ac:dyDescent="0.3"/>
    <row r="129" ht="14.15" customHeight="1" x14ac:dyDescent="0.3"/>
    <row r="130" ht="14.15" customHeight="1" x14ac:dyDescent="0.3"/>
    <row r="131" ht="14.15" customHeight="1" x14ac:dyDescent="0.3"/>
    <row r="132" ht="14.15" customHeight="1" x14ac:dyDescent="0.3"/>
    <row r="133" ht="14.15" customHeight="1" x14ac:dyDescent="0.3"/>
    <row r="134" ht="14.15" customHeight="1" x14ac:dyDescent="0.3"/>
    <row r="135" ht="14.15" customHeight="1" x14ac:dyDescent="0.3"/>
    <row r="136" ht="14.15" customHeight="1" x14ac:dyDescent="0.3"/>
    <row r="137" ht="14.15" customHeight="1" x14ac:dyDescent="0.3"/>
    <row r="138" ht="14.15" customHeight="1" x14ac:dyDescent="0.3"/>
    <row r="139" ht="14.15" customHeight="1" x14ac:dyDescent="0.3"/>
    <row r="140" ht="14.15" customHeight="1" x14ac:dyDescent="0.3"/>
    <row r="141" ht="14.15" customHeight="1" x14ac:dyDescent="0.3"/>
    <row r="142" ht="14.15" customHeight="1" x14ac:dyDescent="0.3"/>
    <row r="143" ht="14.15" customHeight="1" x14ac:dyDescent="0.3"/>
    <row r="144" ht="14.15" customHeight="1" x14ac:dyDescent="0.3"/>
    <row r="145" ht="14.15" customHeight="1" x14ac:dyDescent="0.3"/>
    <row r="146" ht="14.15" customHeight="1" x14ac:dyDescent="0.3"/>
    <row r="147" ht="14.15" customHeight="1" x14ac:dyDescent="0.3"/>
    <row r="148" ht="14.15" customHeight="1" x14ac:dyDescent="0.3"/>
    <row r="149" ht="14.15" customHeight="1" x14ac:dyDescent="0.3"/>
    <row r="150" ht="14.15" customHeight="1" x14ac:dyDescent="0.3"/>
    <row r="151" ht="14.15" customHeight="1" x14ac:dyDescent="0.3"/>
    <row r="152" ht="14.15" customHeight="1" x14ac:dyDescent="0.3"/>
    <row r="153" ht="28.4" customHeight="1" x14ac:dyDescent="0.3"/>
    <row r="154" ht="14.15" customHeight="1" x14ac:dyDescent="0.3"/>
    <row r="155" ht="28.4" customHeight="1" x14ac:dyDescent="0.3"/>
    <row r="156" ht="42" customHeight="1" x14ac:dyDescent="0.3"/>
    <row r="157" ht="10.4" customHeight="1" x14ac:dyDescent="0.3"/>
    <row r="158" ht="28.4" customHeight="1" x14ac:dyDescent="0.3"/>
    <row r="159" ht="28.4" customHeight="1" x14ac:dyDescent="0.3"/>
    <row r="160" ht="14.15" customHeight="1" x14ac:dyDescent="0.3"/>
    <row r="161" ht="14.15" customHeight="1" x14ac:dyDescent="0.3"/>
    <row r="162" ht="14.15" customHeight="1" x14ac:dyDescent="0.3"/>
    <row r="163" ht="14.15" customHeight="1" x14ac:dyDescent="0.3"/>
    <row r="164" ht="14.15" customHeight="1" x14ac:dyDescent="0.3"/>
    <row r="165" ht="14.15" customHeight="1" x14ac:dyDescent="0.3"/>
    <row r="166" ht="14.15" customHeight="1" x14ac:dyDescent="0.3"/>
    <row r="167" ht="14.15" customHeight="1" x14ac:dyDescent="0.3"/>
    <row r="168" ht="14.15" customHeight="1" x14ac:dyDescent="0.3"/>
    <row r="169" ht="14.15" customHeight="1" x14ac:dyDescent="0.3"/>
    <row r="170" ht="14.15" customHeight="1" x14ac:dyDescent="0.3"/>
    <row r="171" ht="14.15" customHeight="1" x14ac:dyDescent="0.3"/>
    <row r="172" ht="14.15" customHeight="1" x14ac:dyDescent="0.3"/>
    <row r="173" ht="14.15" customHeight="1" x14ac:dyDescent="0.3"/>
    <row r="174" ht="14.15" customHeight="1" x14ac:dyDescent="0.3"/>
    <row r="175" ht="14.15" customHeight="1" x14ac:dyDescent="0.3"/>
    <row r="176" ht="14.15" customHeight="1" x14ac:dyDescent="0.3"/>
    <row r="177" ht="14.15" customHeight="1" x14ac:dyDescent="0.3"/>
    <row r="178" ht="14.15" customHeight="1" x14ac:dyDescent="0.3"/>
    <row r="179" ht="14.15" customHeight="1" x14ac:dyDescent="0.3"/>
    <row r="180" ht="14.15" customHeight="1" x14ac:dyDescent="0.3"/>
    <row r="181" ht="14.15" customHeight="1" x14ac:dyDescent="0.3"/>
    <row r="182" ht="14.15" customHeight="1" x14ac:dyDescent="0.3"/>
    <row r="183" ht="14.15" customHeight="1" x14ac:dyDescent="0.3"/>
    <row r="184" ht="14.15" customHeight="1" x14ac:dyDescent="0.3"/>
    <row r="185" ht="14.15" customHeight="1" x14ac:dyDescent="0.3"/>
    <row r="186" ht="14.15" customHeight="1" x14ac:dyDescent="0.3"/>
    <row r="187" ht="14.15" customHeight="1" x14ac:dyDescent="0.3"/>
    <row r="188" ht="14.15" customHeight="1" x14ac:dyDescent="0.3"/>
    <row r="189" ht="14.15" customHeight="1" x14ac:dyDescent="0.3"/>
    <row r="190" ht="14.15" customHeight="1" x14ac:dyDescent="0.3"/>
    <row r="191" ht="14.15" customHeight="1" x14ac:dyDescent="0.3"/>
    <row r="192" ht="14.15" customHeight="1" x14ac:dyDescent="0.3"/>
    <row r="193" ht="14.15" customHeight="1" x14ac:dyDescent="0.3"/>
    <row r="194" ht="14.15" customHeight="1" x14ac:dyDescent="0.3"/>
    <row r="195" ht="14.15" customHeight="1" x14ac:dyDescent="0.3"/>
    <row r="196" ht="14.15" customHeight="1" x14ac:dyDescent="0.3"/>
    <row r="197" ht="14.15" customHeight="1" x14ac:dyDescent="0.3"/>
    <row r="198" ht="14.15" customHeight="1" x14ac:dyDescent="0.3"/>
    <row r="199" ht="14.15" customHeight="1" x14ac:dyDescent="0.3"/>
    <row r="200" ht="14.15" customHeight="1" x14ac:dyDescent="0.3"/>
    <row r="201" ht="14.15" customHeight="1" x14ac:dyDescent="0.3"/>
    <row r="202" ht="14.15" customHeight="1" x14ac:dyDescent="0.3"/>
    <row r="203" ht="14.15" customHeight="1" x14ac:dyDescent="0.3"/>
    <row r="204" ht="14.15" customHeight="1" x14ac:dyDescent="0.3"/>
    <row r="205" ht="28.4" customHeight="1" x14ac:dyDescent="0.3"/>
    <row r="206" ht="14.15" customHeight="1" x14ac:dyDescent="0.3"/>
    <row r="207" ht="28.4" customHeight="1" x14ac:dyDescent="0.3"/>
    <row r="208" ht="42" customHeight="1" x14ac:dyDescent="0.3"/>
    <row r="209" ht="10.4" customHeight="1" x14ac:dyDescent="0.3"/>
    <row r="210" ht="28.4" customHeight="1" x14ac:dyDescent="0.3"/>
    <row r="211" ht="28.4" customHeight="1" x14ac:dyDescent="0.3"/>
    <row r="212" ht="14.15" customHeight="1" x14ac:dyDescent="0.3"/>
    <row r="213" ht="14.15" customHeight="1" x14ac:dyDescent="0.3"/>
    <row r="214" ht="14.15" customHeight="1" x14ac:dyDescent="0.3"/>
    <row r="215" ht="14.15" customHeight="1" x14ac:dyDescent="0.3"/>
    <row r="216" ht="14.15" customHeight="1" x14ac:dyDescent="0.3"/>
    <row r="217" ht="14.15" customHeight="1" x14ac:dyDescent="0.3"/>
    <row r="218" ht="14.15" customHeight="1" x14ac:dyDescent="0.3"/>
    <row r="219" ht="14.15" customHeight="1" x14ac:dyDescent="0.3"/>
    <row r="220" ht="14.15" customHeight="1" x14ac:dyDescent="0.3"/>
    <row r="221" ht="14.15" customHeight="1" x14ac:dyDescent="0.3"/>
    <row r="222" ht="14.15" customHeight="1" x14ac:dyDescent="0.3"/>
    <row r="223" ht="14.15" customHeight="1" x14ac:dyDescent="0.3"/>
    <row r="224" ht="14.15" customHeight="1" x14ac:dyDescent="0.3"/>
    <row r="225" ht="14.15" customHeight="1" x14ac:dyDescent="0.3"/>
    <row r="226" ht="14.15" customHeight="1" x14ac:dyDescent="0.3"/>
    <row r="227" ht="14.15" customHeight="1" x14ac:dyDescent="0.3"/>
    <row r="228" ht="14.15" customHeight="1" x14ac:dyDescent="0.3"/>
    <row r="229" ht="14.15" customHeight="1" x14ac:dyDescent="0.3"/>
    <row r="230" ht="14.15" customHeight="1" x14ac:dyDescent="0.3"/>
    <row r="231" ht="14.15" customHeight="1" x14ac:dyDescent="0.3"/>
    <row r="232" ht="14.15" customHeight="1" x14ac:dyDescent="0.3"/>
    <row r="233" ht="14.15" customHeight="1" x14ac:dyDescent="0.3"/>
    <row r="234" ht="14.15" customHeight="1" x14ac:dyDescent="0.3"/>
    <row r="235" ht="14.15" customHeight="1" x14ac:dyDescent="0.3"/>
    <row r="236" ht="14.15" customHeight="1" x14ac:dyDescent="0.3"/>
    <row r="237" ht="14.15" customHeight="1" x14ac:dyDescent="0.3"/>
    <row r="238" ht="14.15" customHeight="1" x14ac:dyDescent="0.3"/>
    <row r="239" ht="14.15" customHeight="1" x14ac:dyDescent="0.3"/>
    <row r="240" ht="14.15" customHeight="1" x14ac:dyDescent="0.3"/>
    <row r="241" ht="14.15" customHeight="1" x14ac:dyDescent="0.3"/>
    <row r="242" ht="14.15" customHeight="1" x14ac:dyDescent="0.3"/>
    <row r="243" ht="14.15" customHeight="1" x14ac:dyDescent="0.3"/>
    <row r="244" ht="14.15" customHeight="1" x14ac:dyDescent="0.3"/>
    <row r="245" ht="14.15" customHeight="1" x14ac:dyDescent="0.3"/>
    <row r="246" ht="14.15" customHeight="1" x14ac:dyDescent="0.3"/>
    <row r="247" ht="14.15" customHeight="1" x14ac:dyDescent="0.3"/>
    <row r="248" ht="14.15" customHeight="1" x14ac:dyDescent="0.3"/>
    <row r="249" ht="14.15" customHeight="1" x14ac:dyDescent="0.3"/>
    <row r="250" ht="14.15" customHeight="1" x14ac:dyDescent="0.3"/>
    <row r="251" ht="14.15" customHeight="1" x14ac:dyDescent="0.3"/>
    <row r="252" ht="14.15" customHeight="1" x14ac:dyDescent="0.3"/>
    <row r="253" ht="14.15" customHeight="1" x14ac:dyDescent="0.3"/>
    <row r="254" ht="14.15" customHeight="1" x14ac:dyDescent="0.3"/>
    <row r="255" ht="14.15" customHeight="1" x14ac:dyDescent="0.3"/>
    <row r="256" ht="14.15" customHeight="1" x14ac:dyDescent="0.3"/>
    <row r="257" ht="28.4" customHeight="1" x14ac:dyDescent="0.3"/>
    <row r="258" ht="14.15" customHeight="1" x14ac:dyDescent="0.3"/>
    <row r="259" ht="28.4" customHeight="1" x14ac:dyDescent="0.3"/>
    <row r="260" ht="42" customHeight="1" x14ac:dyDescent="0.3"/>
    <row r="261" ht="10.4" customHeight="1" x14ac:dyDescent="0.3"/>
    <row r="262" ht="28.4" customHeight="1" x14ac:dyDescent="0.3"/>
    <row r="263" ht="28.4" customHeight="1" x14ac:dyDescent="0.3"/>
    <row r="264" ht="14.15" customHeight="1" x14ac:dyDescent="0.3"/>
    <row r="265" ht="14.15" customHeight="1" x14ac:dyDescent="0.3"/>
    <row r="266" ht="14.15" customHeight="1" x14ac:dyDescent="0.3"/>
    <row r="267" ht="14.15" customHeight="1" x14ac:dyDescent="0.3"/>
    <row r="268" ht="14.15" customHeight="1" x14ac:dyDescent="0.3"/>
    <row r="269" ht="14.15" customHeight="1" x14ac:dyDescent="0.3"/>
    <row r="270" ht="14.15" customHeight="1" x14ac:dyDescent="0.3"/>
    <row r="271" ht="14.15" customHeight="1" x14ac:dyDescent="0.3"/>
    <row r="272" ht="14.15" customHeight="1" x14ac:dyDescent="0.3"/>
    <row r="273" ht="14.15" customHeight="1" x14ac:dyDescent="0.3"/>
    <row r="274" ht="14.15" customHeight="1" x14ac:dyDescent="0.3"/>
    <row r="275" ht="14.15" customHeight="1" x14ac:dyDescent="0.3"/>
    <row r="276" ht="14.15" customHeight="1" x14ac:dyDescent="0.3"/>
    <row r="277" ht="14.15" customHeight="1" x14ac:dyDescent="0.3"/>
    <row r="278" ht="14.15" customHeight="1" x14ac:dyDescent="0.3"/>
    <row r="279" ht="14.15" customHeight="1" x14ac:dyDescent="0.3"/>
    <row r="280" ht="14.15" customHeight="1" x14ac:dyDescent="0.3"/>
    <row r="281" ht="14.15" customHeight="1" x14ac:dyDescent="0.3"/>
    <row r="282" ht="14.15" customHeight="1" x14ac:dyDescent="0.3"/>
    <row r="283" ht="14.15" customHeight="1" x14ac:dyDescent="0.3"/>
    <row r="284" ht="14.15" customHeight="1" x14ac:dyDescent="0.3"/>
    <row r="285" ht="14.15" customHeight="1" x14ac:dyDescent="0.3"/>
    <row r="286" ht="14.15" customHeight="1" x14ac:dyDescent="0.3"/>
    <row r="287" ht="14.15" customHeight="1" x14ac:dyDescent="0.3"/>
    <row r="288" ht="14.15" customHeight="1" x14ac:dyDescent="0.3"/>
    <row r="289" ht="14.15" customHeight="1" x14ac:dyDescent="0.3"/>
    <row r="290" ht="14.15" customHeight="1" x14ac:dyDescent="0.3"/>
    <row r="291" ht="14.15" customHeight="1" x14ac:dyDescent="0.3"/>
    <row r="292" ht="14.15" customHeight="1" x14ac:dyDescent="0.3"/>
    <row r="293" ht="14.15" customHeight="1" x14ac:dyDescent="0.3"/>
    <row r="294" ht="14.15" customHeight="1" x14ac:dyDescent="0.3"/>
    <row r="295" ht="14.15" customHeight="1" x14ac:dyDescent="0.3"/>
    <row r="296" ht="14.15" customHeight="1" x14ac:dyDescent="0.3"/>
    <row r="297" ht="14.15" customHeight="1" x14ac:dyDescent="0.3"/>
    <row r="298" ht="14.15" customHeight="1" x14ac:dyDescent="0.3"/>
    <row r="299" ht="14.15" customHeight="1" x14ac:dyDescent="0.3"/>
    <row r="300" ht="14.15" customHeight="1" x14ac:dyDescent="0.3"/>
    <row r="301" ht="14.15" customHeight="1" x14ac:dyDescent="0.3"/>
    <row r="302" ht="14.15" customHeight="1" x14ac:dyDescent="0.3"/>
    <row r="303" ht="14.15" customHeight="1" x14ac:dyDescent="0.3"/>
    <row r="304" ht="14.15" customHeight="1" x14ac:dyDescent="0.3"/>
    <row r="305" ht="14.15" customHeight="1" x14ac:dyDescent="0.3"/>
    <row r="306" ht="14.15" customHeight="1" x14ac:dyDescent="0.3"/>
    <row r="307" ht="14.15" customHeight="1" x14ac:dyDescent="0.3"/>
    <row r="308" ht="14.15" customHeight="1" x14ac:dyDescent="0.3"/>
    <row r="309" ht="28.4" customHeight="1" x14ac:dyDescent="0.3"/>
    <row r="310" ht="14.15" customHeight="1" x14ac:dyDescent="0.3"/>
    <row r="311" ht="28.4" customHeight="1" x14ac:dyDescent="0.3"/>
    <row r="312" ht="42" customHeight="1" x14ac:dyDescent="0.3"/>
    <row r="313" ht="10.4" customHeight="1" x14ac:dyDescent="0.3"/>
    <row r="314" ht="28.4" customHeight="1" x14ac:dyDescent="0.3"/>
    <row r="315" ht="28.4" customHeight="1" x14ac:dyDescent="0.3"/>
    <row r="316" ht="14.15" customHeight="1" x14ac:dyDescent="0.3"/>
    <row r="317" ht="14.15" customHeight="1" x14ac:dyDescent="0.3"/>
    <row r="318" ht="14.15" customHeight="1" x14ac:dyDescent="0.3"/>
    <row r="319" ht="14.15" customHeight="1" x14ac:dyDescent="0.3"/>
    <row r="320" ht="14.15" customHeight="1" x14ac:dyDescent="0.3"/>
    <row r="321" ht="14.15" customHeight="1" x14ac:dyDescent="0.3"/>
    <row r="322" ht="14.15" customHeight="1" x14ac:dyDescent="0.3"/>
    <row r="323" ht="14.15" customHeight="1" x14ac:dyDescent="0.3"/>
    <row r="324" ht="14.15" customHeight="1" x14ac:dyDescent="0.3"/>
    <row r="325" ht="14.15" customHeight="1" x14ac:dyDescent="0.3"/>
    <row r="326" ht="14.15" customHeight="1" x14ac:dyDescent="0.3"/>
    <row r="327" ht="14.15" customHeight="1" x14ac:dyDescent="0.3"/>
    <row r="328" ht="14.15" customHeight="1" x14ac:dyDescent="0.3"/>
    <row r="329" ht="14.15" customHeight="1" x14ac:dyDescent="0.3"/>
    <row r="330" ht="14.15" customHeight="1" x14ac:dyDescent="0.3"/>
    <row r="331" ht="14.15" customHeight="1" x14ac:dyDescent="0.3"/>
    <row r="332" ht="14.15" customHeight="1" x14ac:dyDescent="0.3"/>
    <row r="333" ht="14.15" customHeight="1" x14ac:dyDescent="0.3"/>
    <row r="334" ht="14.15" customHeight="1" x14ac:dyDescent="0.3"/>
    <row r="335" ht="14.15" customHeight="1" x14ac:dyDescent="0.3"/>
    <row r="336" ht="14.15" customHeight="1" x14ac:dyDescent="0.3"/>
    <row r="337" ht="14.15" customHeight="1" x14ac:dyDescent="0.3"/>
    <row r="338" ht="14.15" customHeight="1" x14ac:dyDescent="0.3"/>
    <row r="339" ht="14.15" customHeight="1" x14ac:dyDescent="0.3"/>
    <row r="340" ht="14.15" customHeight="1" x14ac:dyDescent="0.3"/>
    <row r="341" ht="14.15" customHeight="1" x14ac:dyDescent="0.3"/>
    <row r="342" ht="14.15" customHeight="1" x14ac:dyDescent="0.3"/>
    <row r="343" ht="14.15" customHeight="1" x14ac:dyDescent="0.3"/>
    <row r="344" ht="14.15" customHeight="1" x14ac:dyDescent="0.3"/>
    <row r="345" ht="14.15" customHeight="1" x14ac:dyDescent="0.3"/>
    <row r="346" ht="14.15" customHeight="1" x14ac:dyDescent="0.3"/>
    <row r="347" ht="14.15" customHeight="1" x14ac:dyDescent="0.3"/>
    <row r="348" ht="14.15" customHeight="1" x14ac:dyDescent="0.3"/>
    <row r="349" ht="14.15" customHeight="1" x14ac:dyDescent="0.3"/>
    <row r="350" ht="14.15" customHeight="1" x14ac:dyDescent="0.3"/>
    <row r="351" ht="14.15" customHeight="1" x14ac:dyDescent="0.3"/>
    <row r="352" ht="14.15" customHeight="1" x14ac:dyDescent="0.3"/>
    <row r="353" ht="14.15" customHeight="1" x14ac:dyDescent="0.3"/>
    <row r="354" ht="14.15" customHeight="1" x14ac:dyDescent="0.3"/>
    <row r="355" ht="14.15" customHeight="1" x14ac:dyDescent="0.3"/>
    <row r="356" ht="14.15" customHeight="1" x14ac:dyDescent="0.3"/>
    <row r="357" ht="14.15" customHeight="1" x14ac:dyDescent="0.3"/>
    <row r="358" ht="14.15" customHeight="1" x14ac:dyDescent="0.3"/>
    <row r="359" ht="14.15" customHeight="1" x14ac:dyDescent="0.3"/>
    <row r="360" ht="14.15" customHeight="1" x14ac:dyDescent="0.3"/>
    <row r="361" ht="28.4" customHeight="1" x14ac:dyDescent="0.3"/>
    <row r="362" ht="14.15" customHeight="1" x14ac:dyDescent="0.3"/>
    <row r="363" ht="28.4" customHeight="1" x14ac:dyDescent="0.3"/>
    <row r="364" ht="42" customHeight="1" x14ac:dyDescent="0.3"/>
    <row r="365" ht="10.4" customHeight="1" x14ac:dyDescent="0.3"/>
    <row r="366" ht="28.4" customHeight="1" x14ac:dyDescent="0.3"/>
    <row r="367" ht="28.4" customHeight="1" x14ac:dyDescent="0.3"/>
    <row r="368" ht="14.15" customHeight="1" x14ac:dyDescent="0.3"/>
    <row r="369" ht="14.15" customHeight="1" x14ac:dyDescent="0.3"/>
    <row r="370" ht="14.15" customHeight="1" x14ac:dyDescent="0.3"/>
    <row r="371" ht="14.15" customHeight="1" x14ac:dyDescent="0.3"/>
    <row r="372" ht="14.15" customHeight="1" x14ac:dyDescent="0.3"/>
    <row r="373" ht="14.15" customHeight="1" x14ac:dyDescent="0.3"/>
    <row r="374" ht="14.15" customHeight="1" x14ac:dyDescent="0.3"/>
    <row r="375" ht="14.15" customHeight="1" x14ac:dyDescent="0.3"/>
    <row r="376" ht="14.15" customHeight="1" x14ac:dyDescent="0.3"/>
    <row r="377" ht="14.15" customHeight="1" x14ac:dyDescent="0.3"/>
    <row r="378" ht="14.15" customHeight="1" x14ac:dyDescent="0.3"/>
    <row r="379" ht="14.15" customHeight="1" x14ac:dyDescent="0.3"/>
    <row r="380" ht="14.15" customHeight="1" x14ac:dyDescent="0.3"/>
    <row r="381" ht="14.15" customHeight="1" x14ac:dyDescent="0.3"/>
    <row r="382" ht="14.15" customHeight="1" x14ac:dyDescent="0.3"/>
    <row r="383" ht="14.15" customHeight="1" x14ac:dyDescent="0.3"/>
    <row r="384" ht="14.15" customHeight="1" x14ac:dyDescent="0.3"/>
    <row r="385" ht="14.15" customHeight="1" x14ac:dyDescent="0.3"/>
    <row r="386" ht="14.15" customHeight="1" x14ac:dyDescent="0.3"/>
    <row r="387" ht="14.15" customHeight="1" x14ac:dyDescent="0.3"/>
    <row r="388" ht="14.15" customHeight="1" x14ac:dyDescent="0.3"/>
    <row r="389" ht="14.15" customHeight="1" x14ac:dyDescent="0.3"/>
    <row r="390" ht="14.15" customHeight="1" x14ac:dyDescent="0.3"/>
    <row r="391" ht="14.15" customHeight="1" x14ac:dyDescent="0.3"/>
    <row r="392" ht="14.15" customHeight="1" x14ac:dyDescent="0.3"/>
    <row r="393" ht="14.15" customHeight="1" x14ac:dyDescent="0.3"/>
    <row r="394" ht="14.15" customHeight="1" x14ac:dyDescent="0.3"/>
    <row r="395" ht="14.15" customHeight="1" x14ac:dyDescent="0.3"/>
    <row r="396" ht="14.15" customHeight="1" x14ac:dyDescent="0.3"/>
    <row r="397" ht="14.15" customHeight="1" x14ac:dyDescent="0.3"/>
    <row r="398" ht="14.15" customHeight="1" x14ac:dyDescent="0.3"/>
    <row r="399" ht="14.15" customHeight="1" x14ac:dyDescent="0.3"/>
    <row r="400" ht="14.15" customHeight="1" x14ac:dyDescent="0.3"/>
    <row r="401" ht="14.15" customHeight="1" x14ac:dyDescent="0.3"/>
    <row r="402" ht="14.15" customHeight="1" x14ac:dyDescent="0.3"/>
    <row r="403" ht="14.15" customHeight="1" x14ac:dyDescent="0.3"/>
    <row r="404" ht="14.15" customHeight="1" x14ac:dyDescent="0.3"/>
    <row r="405" ht="14.15" customHeight="1" x14ac:dyDescent="0.3"/>
    <row r="406" ht="14.15" customHeight="1" x14ac:dyDescent="0.3"/>
    <row r="407" ht="14.15" customHeight="1" x14ac:dyDescent="0.3"/>
    <row r="408" ht="14.15" customHeight="1" x14ac:dyDescent="0.3"/>
    <row r="409" ht="14.15" customHeight="1" x14ac:dyDescent="0.3"/>
    <row r="410" ht="14.15" customHeight="1" x14ac:dyDescent="0.3"/>
    <row r="411" ht="14.15" customHeight="1" x14ac:dyDescent="0.3"/>
    <row r="412" ht="14.15" customHeight="1" x14ac:dyDescent="0.3"/>
    <row r="413" ht="28.4" customHeight="1" x14ac:dyDescent="0.3"/>
    <row r="414" ht="14.15" customHeight="1" x14ac:dyDescent="0.3"/>
    <row r="415" ht="28.4" customHeight="1" x14ac:dyDescent="0.3"/>
    <row r="416" ht="42" customHeight="1" x14ac:dyDescent="0.3"/>
    <row r="417" ht="10.4" customHeight="1" x14ac:dyDescent="0.3"/>
    <row r="418" ht="28.4" customHeight="1" x14ac:dyDescent="0.3"/>
    <row r="419" ht="28.4" customHeight="1" x14ac:dyDescent="0.3"/>
    <row r="420" ht="14.15" customHeight="1" x14ac:dyDescent="0.3"/>
    <row r="421" ht="14.15" customHeight="1" x14ac:dyDescent="0.3"/>
    <row r="422" ht="14.15" customHeight="1" x14ac:dyDescent="0.3"/>
    <row r="423" ht="14.15" customHeight="1" x14ac:dyDescent="0.3"/>
    <row r="424" ht="14.15" customHeight="1" x14ac:dyDescent="0.3"/>
    <row r="425" ht="14.15" customHeight="1" x14ac:dyDescent="0.3"/>
    <row r="426" ht="14.15" customHeight="1" x14ac:dyDescent="0.3"/>
    <row r="427" ht="14.15" customHeight="1" x14ac:dyDescent="0.3"/>
    <row r="428" ht="14.15" customHeight="1" x14ac:dyDescent="0.3"/>
    <row r="429" ht="14.15" customHeight="1" x14ac:dyDescent="0.3"/>
    <row r="430" ht="14.15" customHeight="1" x14ac:dyDescent="0.3"/>
    <row r="431" ht="14.15" customHeight="1" x14ac:dyDescent="0.3"/>
    <row r="432" ht="14.15" customHeight="1" x14ac:dyDescent="0.3"/>
    <row r="433" ht="14.15" customHeight="1" x14ac:dyDescent="0.3"/>
    <row r="434" ht="14.15" customHeight="1" x14ac:dyDescent="0.3"/>
    <row r="435" ht="14.15" customHeight="1" x14ac:dyDescent="0.3"/>
    <row r="436" ht="14.15" customHeight="1" x14ac:dyDescent="0.3"/>
    <row r="437" ht="14.15" customHeight="1" x14ac:dyDescent="0.3"/>
    <row r="438" ht="14.15" customHeight="1" x14ac:dyDescent="0.3"/>
    <row r="439" ht="14.15" customHeight="1" x14ac:dyDescent="0.3"/>
    <row r="440" ht="14.15" customHeight="1" x14ac:dyDescent="0.3"/>
    <row r="441" ht="14.15" customHeight="1" x14ac:dyDescent="0.3"/>
    <row r="442" ht="14.15" customHeight="1" x14ac:dyDescent="0.3"/>
    <row r="443" ht="14.15" customHeight="1" x14ac:dyDescent="0.3"/>
    <row r="444" ht="14.15" customHeight="1" x14ac:dyDescent="0.3"/>
    <row r="445" ht="14.15" customHeight="1" x14ac:dyDescent="0.3"/>
    <row r="446" ht="14.15" customHeight="1" x14ac:dyDescent="0.3"/>
    <row r="447" ht="14.15" customHeight="1" x14ac:dyDescent="0.3"/>
    <row r="448" ht="14.15" customHeight="1" x14ac:dyDescent="0.3"/>
    <row r="449" ht="14.15" customHeight="1" x14ac:dyDescent="0.3"/>
    <row r="450" ht="14.15" customHeight="1" x14ac:dyDescent="0.3"/>
    <row r="451" ht="14.15" customHeight="1" x14ac:dyDescent="0.3"/>
    <row r="452" ht="14.15" customHeight="1" x14ac:dyDescent="0.3"/>
    <row r="453" ht="14.15" customHeight="1" x14ac:dyDescent="0.3"/>
    <row r="454" ht="14.15" customHeight="1" x14ac:dyDescent="0.3"/>
    <row r="455" ht="14.15" customHeight="1" x14ac:dyDescent="0.3"/>
    <row r="456" ht="14.15" customHeight="1" x14ac:dyDescent="0.3"/>
    <row r="457" ht="14.15" customHeight="1" x14ac:dyDescent="0.3"/>
    <row r="458" ht="14.15" customHeight="1" x14ac:dyDescent="0.3"/>
    <row r="459" ht="14.15" customHeight="1" x14ac:dyDescent="0.3"/>
    <row r="460" ht="14.15" customHeight="1" x14ac:dyDescent="0.3"/>
    <row r="461" ht="14.15" customHeight="1" x14ac:dyDescent="0.3"/>
    <row r="462" ht="14.15" customHeight="1" x14ac:dyDescent="0.3"/>
    <row r="463" ht="14.15" customHeight="1" x14ac:dyDescent="0.3"/>
    <row r="464" ht="14.15" customHeight="1" x14ac:dyDescent="0.3"/>
    <row r="465" ht="28.4" customHeight="1" x14ac:dyDescent="0.3"/>
    <row r="466" ht="14.15" customHeight="1" x14ac:dyDescent="0.3"/>
    <row r="467" ht="28.4" customHeight="1" x14ac:dyDescent="0.3"/>
    <row r="468" ht="42" customHeight="1" x14ac:dyDescent="0.3"/>
    <row r="469" ht="10.4" customHeight="1" x14ac:dyDescent="0.3"/>
  </sheetData>
  <mergeCells count="5">
    <mergeCell ref="A49:E49"/>
    <mergeCell ref="A51:D51"/>
    <mergeCell ref="E51:F51"/>
    <mergeCell ref="A52:D52"/>
    <mergeCell ref="E52:F52"/>
  </mergeCells>
  <phoneticPr fontId="1" type="noConversion"/>
  <conditionalFormatting sqref="D13 D16 D19 D27 D30 D33 D40 D45">
    <cfRule type="cellIs" dxfId="101" priority="1" operator="greaterThan">
      <formula>0</formula>
    </cfRule>
  </conditionalFormatting>
  <conditionalFormatting sqref="E13 E16 E19 E27 E30 E33 E40 E45">
    <cfRule type="cellIs" dxfId="100" priority="2" operator="greaterThan">
      <formula>0</formula>
    </cfRule>
  </conditionalFormatting>
  <conditionalFormatting sqref="F13 F16 F19 F27 F30 F33 F40 F45">
    <cfRule type="cellIs" dxfId="99" priority="3" stopIfTrue="1" operator="equal">
      <formula>"ro"</formula>
    </cfRule>
    <cfRule type="cellIs" dxfId="98" priority="4" stopIfTrue="1" operator="equal">
      <formula>" "</formula>
    </cfRule>
  </conditionalFormatting>
  <printOptions horizontalCentered="1"/>
  <pageMargins left="0.78740157480314965" right="0.59055118110236227" top="0.98425196850393704" bottom="0.39370078740157483" header="0.39370078740157483" footer="0.19685039370078741"/>
  <pageSetup paperSize="9" scale="92" orientation="portrait" blackAndWhite="1" useFirstPageNumber="1" r:id="rId1"/>
  <headerFooter alignWithMargins="0">
    <oddHeader>&amp;L&amp;"-,Italic"&amp;8RTD01-2016/2017-TIDC32&amp;"-,Regular"
Part C2.2: Pricing Schedule&amp;R
&amp;"-,Regular"&amp;8Section 602: Page &amp;P of &amp;N</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indexed="54"/>
  </sheetPr>
  <dimension ref="A1:F469"/>
  <sheetViews>
    <sheetView showZeros="0" view="pageBreakPreview" topLeftCell="A28" zoomScale="150" zoomScaleNormal="100" zoomScaleSheetLayoutView="150" workbookViewId="0">
      <selection activeCell="E18" sqref="E18"/>
    </sheetView>
  </sheetViews>
  <sheetFormatPr defaultColWidth="9.1796875" defaultRowHeight="12" customHeight="1" x14ac:dyDescent="0.3"/>
  <cols>
    <col min="1" max="1" width="12.54296875" style="2" customWidth="1"/>
    <col min="2" max="2" width="28.54296875" style="2" customWidth="1"/>
    <col min="3" max="3" width="10.54296875" style="2" customWidth="1"/>
    <col min="4" max="4" width="12.54296875" style="24" customWidth="1"/>
    <col min="5" max="5" width="13.54296875" style="2" customWidth="1"/>
    <col min="6" max="6" width="15.54296875" style="2" customWidth="1"/>
    <col min="7" max="16384" width="9.1796875" style="2"/>
  </cols>
  <sheetData>
    <row r="1" spans="1:6" ht="28.4" customHeight="1" thickBot="1" x14ac:dyDescent="0.35">
      <c r="A1" s="67" t="s">
        <v>1321</v>
      </c>
      <c r="B1" s="68" t="s">
        <v>1322</v>
      </c>
      <c r="C1" s="68" t="s">
        <v>1323</v>
      </c>
      <c r="D1" s="69" t="s">
        <v>1324</v>
      </c>
      <c r="E1" s="70" t="s">
        <v>1325</v>
      </c>
      <c r="F1" s="71" t="s">
        <v>1326</v>
      </c>
    </row>
    <row r="2" spans="1:6" ht="14.15" customHeight="1" x14ac:dyDescent="0.3">
      <c r="A2" s="8"/>
      <c r="B2" s="9"/>
      <c r="C2" s="10"/>
      <c r="D2" s="87"/>
      <c r="E2" s="11"/>
      <c r="F2" s="12"/>
    </row>
    <row r="3" spans="1:6" ht="14.15" customHeight="1" x14ac:dyDescent="0.3">
      <c r="A3" s="13" t="s">
        <v>1356</v>
      </c>
      <c r="B3" s="14" t="s">
        <v>1357</v>
      </c>
      <c r="C3" s="3"/>
      <c r="D3" s="86"/>
      <c r="E3" s="4"/>
      <c r="F3" s="1"/>
    </row>
    <row r="4" spans="1:6" ht="14.15" customHeight="1" x14ac:dyDescent="0.3">
      <c r="A4" s="5"/>
      <c r="B4" s="6"/>
      <c r="C4" s="3"/>
      <c r="D4" s="86"/>
      <c r="E4" s="4"/>
      <c r="F4" s="1"/>
    </row>
    <row r="5" spans="1:6" ht="14.15" customHeight="1" x14ac:dyDescent="0.3">
      <c r="A5" s="13" t="s">
        <v>842</v>
      </c>
      <c r="B5" s="14" t="s">
        <v>843</v>
      </c>
      <c r="C5" s="3"/>
      <c r="D5" s="86"/>
      <c r="E5" s="4"/>
      <c r="F5" s="1"/>
    </row>
    <row r="6" spans="1:6" ht="14.15" customHeight="1" x14ac:dyDescent="0.3">
      <c r="A6" s="5"/>
      <c r="B6" s="7"/>
      <c r="C6" s="3"/>
      <c r="D6" s="86"/>
      <c r="E6" s="4"/>
      <c r="F6" s="1"/>
    </row>
    <row r="7" spans="1:6" ht="14.15" customHeight="1" x14ac:dyDescent="0.3">
      <c r="A7" s="13" t="s">
        <v>844</v>
      </c>
      <c r="B7" s="14" t="s">
        <v>847</v>
      </c>
      <c r="C7" s="3"/>
      <c r="D7" s="86"/>
      <c r="E7" s="4"/>
      <c r="F7" s="1"/>
    </row>
    <row r="8" spans="1:6" ht="14.15" customHeight="1" x14ac:dyDescent="0.3">
      <c r="A8" s="5"/>
      <c r="B8" s="14" t="s">
        <v>848</v>
      </c>
      <c r="C8" s="3"/>
      <c r="D8" s="86"/>
      <c r="E8" s="4"/>
      <c r="F8" s="1"/>
    </row>
    <row r="9" spans="1:6" ht="14.15" customHeight="1" x14ac:dyDescent="0.3">
      <c r="A9" s="5"/>
      <c r="B9" s="14" t="s">
        <v>148</v>
      </c>
      <c r="C9" s="3"/>
      <c r="D9" s="86"/>
      <c r="E9" s="4"/>
      <c r="F9" s="1"/>
    </row>
    <row r="10" spans="1:6" ht="14.15" customHeight="1" x14ac:dyDescent="0.3">
      <c r="A10" s="5"/>
      <c r="B10" s="6"/>
      <c r="C10" s="3"/>
      <c r="D10" s="86"/>
      <c r="E10" s="4"/>
      <c r="F10" s="1"/>
    </row>
    <row r="11" spans="1:6" ht="14.15" customHeight="1" x14ac:dyDescent="0.3">
      <c r="A11" s="5" t="s">
        <v>845</v>
      </c>
      <c r="B11" s="6" t="s">
        <v>817</v>
      </c>
      <c r="C11" s="3" t="s">
        <v>1334</v>
      </c>
      <c r="D11" s="91">
        <f>('Earthworks-Layerworks'!R27*0.15)+(746.285*3*0.15)</f>
        <v>2956.6882500000002</v>
      </c>
      <c r="E11" s="90"/>
      <c r="F11" s="89" t="str">
        <f>IF(TRIM(D11)="rate only","ro",IF(OR(ISBLANK(D11),ISBLANK(E11))," ",D11*E11))</f>
        <v xml:space="preserve"> </v>
      </c>
    </row>
    <row r="12" spans="1:6" ht="14.15" customHeight="1" x14ac:dyDescent="0.3">
      <c r="A12" s="5"/>
      <c r="B12" s="6"/>
      <c r="C12" s="3"/>
      <c r="D12" s="86"/>
      <c r="E12" s="4"/>
      <c r="F12" s="1"/>
    </row>
    <row r="13" spans="1:6" ht="14.15" customHeight="1" x14ac:dyDescent="0.3">
      <c r="A13" s="5" t="s">
        <v>846</v>
      </c>
      <c r="B13" s="6" t="s">
        <v>849</v>
      </c>
      <c r="C13" s="3" t="s">
        <v>1334</v>
      </c>
      <c r="D13" s="91">
        <v>700</v>
      </c>
      <c r="E13" s="90"/>
      <c r="F13" s="89" t="str">
        <f>IF(TRIM(D13)="rate only","ro",IF(ISBLANK(E13)," ",D13*E13))</f>
        <v xml:space="preserve"> </v>
      </c>
    </row>
    <row r="14" spans="1:6" ht="14.15" customHeight="1" x14ac:dyDescent="0.3">
      <c r="A14" s="5"/>
      <c r="B14" s="6"/>
      <c r="C14" s="3"/>
      <c r="D14" s="86"/>
      <c r="E14" s="4"/>
      <c r="F14" s="1"/>
    </row>
    <row r="15" spans="1:6" ht="14.15" customHeight="1" x14ac:dyDescent="0.3">
      <c r="A15" s="5"/>
      <c r="B15" s="6"/>
      <c r="C15" s="3"/>
      <c r="D15" s="86"/>
      <c r="E15" s="4"/>
      <c r="F15" s="1"/>
    </row>
    <row r="16" spans="1:6" ht="14.15" customHeight="1" x14ac:dyDescent="0.3">
      <c r="A16" s="13" t="s">
        <v>850</v>
      </c>
      <c r="B16" s="14" t="s">
        <v>851</v>
      </c>
      <c r="C16" s="3"/>
      <c r="D16" s="86"/>
      <c r="E16" s="4"/>
      <c r="F16" s="1"/>
    </row>
    <row r="17" spans="1:6" ht="14.15" customHeight="1" x14ac:dyDescent="0.3">
      <c r="A17" s="5"/>
      <c r="B17" s="14" t="s">
        <v>204</v>
      </c>
      <c r="C17" s="3"/>
      <c r="D17" s="86"/>
      <c r="E17" s="4"/>
      <c r="F17" s="1"/>
    </row>
    <row r="18" spans="1:6" ht="14.15" customHeight="1" x14ac:dyDescent="0.3">
      <c r="A18" s="5"/>
      <c r="B18" s="14" t="s">
        <v>205</v>
      </c>
      <c r="C18" s="3" t="s">
        <v>1334</v>
      </c>
      <c r="D18" s="91">
        <f>D11*0.3</f>
        <v>887.00647500000002</v>
      </c>
      <c r="E18" s="90"/>
      <c r="F18" s="89" t="str">
        <f>IF(TRIM(D18)="rate only","ro",IF(ISBLANK(E18)," ",D18*E18))</f>
        <v xml:space="preserve"> </v>
      </c>
    </row>
    <row r="19" spans="1:6" ht="14.15" customHeight="1" x14ac:dyDescent="0.3">
      <c r="A19" s="5"/>
      <c r="B19" s="6"/>
      <c r="C19" s="3"/>
      <c r="D19" s="86"/>
      <c r="E19" s="4"/>
      <c r="F19" s="1"/>
    </row>
    <row r="20" spans="1:6" ht="14.15" customHeight="1" x14ac:dyDescent="0.3">
      <c r="A20" s="5"/>
      <c r="B20" s="6"/>
      <c r="C20" s="3"/>
      <c r="D20" s="86"/>
      <c r="E20" s="4"/>
      <c r="F20" s="1"/>
    </row>
    <row r="21" spans="1:6" ht="14.15" customHeight="1" x14ac:dyDescent="0.3">
      <c r="A21" s="5"/>
      <c r="B21" s="6"/>
      <c r="C21" s="3"/>
      <c r="D21" s="86"/>
      <c r="E21" s="4"/>
      <c r="F21" s="1"/>
    </row>
    <row r="22" spans="1:6" ht="14.15" customHeight="1" x14ac:dyDescent="0.3">
      <c r="A22" s="5"/>
      <c r="B22" s="6"/>
      <c r="C22" s="3"/>
      <c r="D22" s="86"/>
      <c r="E22" s="4"/>
      <c r="F22" s="1"/>
    </row>
    <row r="23" spans="1:6" ht="14.15" customHeight="1" x14ac:dyDescent="0.3">
      <c r="A23" s="5"/>
      <c r="B23" s="6"/>
      <c r="C23" s="3"/>
      <c r="D23" s="86"/>
      <c r="E23" s="4"/>
      <c r="F23" s="1"/>
    </row>
    <row r="24" spans="1:6" ht="14.15" customHeight="1" x14ac:dyDescent="0.3">
      <c r="A24" s="5"/>
      <c r="B24" s="6"/>
      <c r="C24" s="3"/>
      <c r="D24" s="86"/>
      <c r="E24" s="4"/>
      <c r="F24" s="1"/>
    </row>
    <row r="25" spans="1:6" ht="14.15" customHeight="1" x14ac:dyDescent="0.3">
      <c r="A25" s="5"/>
      <c r="B25" s="6"/>
      <c r="C25" s="3"/>
      <c r="D25" s="86"/>
      <c r="E25" s="4"/>
      <c r="F25" s="1"/>
    </row>
    <row r="26" spans="1:6" ht="14.15" customHeight="1" x14ac:dyDescent="0.3">
      <c r="A26" s="5"/>
      <c r="B26" s="6"/>
      <c r="C26" s="3"/>
      <c r="D26" s="86"/>
      <c r="E26" s="4"/>
      <c r="F26" s="1"/>
    </row>
    <row r="27" spans="1:6" ht="14.15" customHeight="1" x14ac:dyDescent="0.3">
      <c r="A27" s="5"/>
      <c r="B27" s="6"/>
      <c r="C27" s="3"/>
      <c r="D27" s="86"/>
      <c r="E27" s="4"/>
      <c r="F27" s="1"/>
    </row>
    <row r="28" spans="1:6" ht="14.15" customHeight="1" x14ac:dyDescent="0.3">
      <c r="A28" s="5"/>
      <c r="B28" s="6"/>
      <c r="C28" s="3"/>
      <c r="D28" s="86"/>
      <c r="E28" s="4"/>
      <c r="F28" s="1"/>
    </row>
    <row r="29" spans="1:6" ht="14.15" customHeight="1" x14ac:dyDescent="0.3">
      <c r="A29" s="5"/>
      <c r="B29" s="6"/>
      <c r="C29" s="3"/>
      <c r="D29" s="86"/>
      <c r="E29" s="4"/>
      <c r="F29" s="1"/>
    </row>
    <row r="30" spans="1:6" ht="14.15" customHeight="1" x14ac:dyDescent="0.3">
      <c r="A30" s="5"/>
      <c r="B30" s="6"/>
      <c r="C30" s="3"/>
      <c r="D30" s="86"/>
      <c r="E30" s="4"/>
      <c r="F30" s="1"/>
    </row>
    <row r="31" spans="1:6" ht="14.15" customHeight="1" x14ac:dyDescent="0.3">
      <c r="A31" s="5"/>
      <c r="B31" s="6"/>
      <c r="C31" s="3"/>
      <c r="D31" s="86"/>
      <c r="E31" s="4"/>
      <c r="F31" s="1"/>
    </row>
    <row r="32" spans="1:6" ht="14.15" customHeight="1" x14ac:dyDescent="0.3">
      <c r="A32" s="5"/>
      <c r="B32" s="6"/>
      <c r="C32" s="3"/>
      <c r="D32" s="86"/>
      <c r="E32" s="4"/>
      <c r="F32" s="1"/>
    </row>
    <row r="33" spans="1:6" ht="14.15" customHeight="1" x14ac:dyDescent="0.3">
      <c r="A33" s="5"/>
      <c r="B33" s="6"/>
      <c r="C33" s="3"/>
      <c r="D33" s="86"/>
      <c r="E33" s="4"/>
      <c r="F33" s="1"/>
    </row>
    <row r="34" spans="1:6" ht="14.15" customHeight="1" x14ac:dyDescent="0.3">
      <c r="A34" s="5"/>
      <c r="B34" s="6"/>
      <c r="C34" s="3"/>
      <c r="D34" s="86"/>
      <c r="E34" s="4"/>
      <c r="F34" s="1"/>
    </row>
    <row r="35" spans="1:6" ht="14.15" customHeight="1" x14ac:dyDescent="0.3">
      <c r="A35" s="5"/>
      <c r="B35" s="6"/>
      <c r="C35" s="3"/>
      <c r="D35" s="86"/>
      <c r="E35" s="4"/>
      <c r="F35" s="1"/>
    </row>
    <row r="36" spans="1:6" ht="14.15" customHeight="1" x14ac:dyDescent="0.3">
      <c r="A36" s="5"/>
      <c r="B36" s="6"/>
      <c r="C36" s="3"/>
      <c r="D36" s="86"/>
      <c r="E36" s="4"/>
      <c r="F36" s="1"/>
    </row>
    <row r="37" spans="1:6" ht="14.15" customHeight="1" x14ac:dyDescent="0.3">
      <c r="A37" s="5"/>
      <c r="B37" s="6"/>
      <c r="C37" s="3"/>
      <c r="D37" s="86"/>
      <c r="E37" s="4"/>
      <c r="F37" s="1"/>
    </row>
    <row r="38" spans="1:6" ht="14.15" customHeight="1" x14ac:dyDescent="0.3">
      <c r="A38" s="5"/>
      <c r="B38" s="6"/>
      <c r="C38" s="3"/>
      <c r="D38" s="86"/>
      <c r="E38" s="4"/>
      <c r="F38" s="1"/>
    </row>
    <row r="39" spans="1:6" ht="14.15" customHeight="1" x14ac:dyDescent="0.3">
      <c r="A39" s="5"/>
      <c r="B39" s="6"/>
      <c r="C39" s="3"/>
      <c r="D39" s="86"/>
      <c r="E39" s="4"/>
      <c r="F39" s="1"/>
    </row>
    <row r="40" spans="1:6" ht="14.15" customHeight="1" x14ac:dyDescent="0.3">
      <c r="A40" s="5"/>
      <c r="B40" s="6"/>
      <c r="C40" s="3"/>
      <c r="D40" s="86"/>
      <c r="E40" s="4"/>
      <c r="F40" s="1"/>
    </row>
    <row r="41" spans="1:6" ht="14.15" customHeight="1" x14ac:dyDescent="0.3">
      <c r="A41" s="5"/>
      <c r="B41" s="6"/>
      <c r="C41" s="3"/>
      <c r="D41" s="86"/>
      <c r="E41" s="4"/>
      <c r="F41" s="1"/>
    </row>
    <row r="42" spans="1:6" ht="14.15" customHeight="1" x14ac:dyDescent="0.3">
      <c r="A42" s="5"/>
      <c r="B42" s="6"/>
      <c r="C42" s="3"/>
      <c r="D42" s="86"/>
      <c r="E42" s="4"/>
      <c r="F42" s="1"/>
    </row>
    <row r="43" spans="1:6" ht="14.15" customHeight="1" x14ac:dyDescent="0.3">
      <c r="A43" s="5"/>
      <c r="B43" s="6"/>
      <c r="C43" s="3"/>
      <c r="D43" s="86"/>
      <c r="E43" s="4"/>
      <c r="F43" s="1"/>
    </row>
    <row r="44" spans="1:6" ht="14.15" customHeight="1" x14ac:dyDescent="0.3">
      <c r="A44" s="5"/>
      <c r="B44" s="6"/>
      <c r="C44" s="3"/>
      <c r="D44" s="86"/>
      <c r="E44" s="4"/>
      <c r="F44" s="1"/>
    </row>
    <row r="45" spans="1:6" ht="14.15" customHeight="1" x14ac:dyDescent="0.3">
      <c r="A45" s="5"/>
      <c r="B45" s="6"/>
      <c r="C45" s="3"/>
      <c r="D45" s="86"/>
      <c r="E45" s="4"/>
      <c r="F45" s="1"/>
    </row>
    <row r="46" spans="1:6" ht="14.15" customHeight="1" x14ac:dyDescent="0.3">
      <c r="A46" s="5"/>
      <c r="B46" s="6"/>
      <c r="C46" s="3"/>
      <c r="D46" s="86"/>
      <c r="E46" s="4"/>
      <c r="F46" s="1"/>
    </row>
    <row r="47" spans="1:6" ht="14.15" customHeight="1" x14ac:dyDescent="0.3">
      <c r="A47" s="5"/>
      <c r="B47" s="6"/>
      <c r="C47" s="3"/>
      <c r="D47" s="86"/>
      <c r="E47" s="4"/>
      <c r="F47" s="1"/>
    </row>
    <row r="48" spans="1:6" ht="14.15" customHeight="1" thickBot="1" x14ac:dyDescent="0.35">
      <c r="A48" s="15"/>
      <c r="B48" s="16"/>
      <c r="C48" s="17"/>
      <c r="D48" s="88"/>
      <c r="E48" s="18"/>
      <c r="F48" s="19"/>
    </row>
    <row r="49" spans="1:6" ht="28.4" customHeight="1" thickBot="1" x14ac:dyDescent="0.35">
      <c r="A49" s="300" t="s">
        <v>1327</v>
      </c>
      <c r="B49" s="301"/>
      <c r="C49" s="301"/>
      <c r="D49" s="301"/>
      <c r="E49" s="302"/>
      <c r="F49" s="72">
        <f>SUM(F2:F48)</f>
        <v>0</v>
      </c>
    </row>
    <row r="50" spans="1:6" ht="14.15" customHeight="1" thickBot="1" x14ac:dyDescent="0.35">
      <c r="A50" s="20"/>
      <c r="B50" s="20"/>
      <c r="C50" s="20"/>
      <c r="D50" s="21"/>
      <c r="E50" s="20"/>
      <c r="F50" s="22"/>
    </row>
    <row r="51" spans="1:6" ht="28.4" customHeight="1" x14ac:dyDescent="0.3">
      <c r="A51" s="234" t="s">
        <v>1328</v>
      </c>
      <c r="B51" s="235"/>
      <c r="C51" s="235"/>
      <c r="D51" s="235"/>
      <c r="E51" s="281" t="s">
        <v>1329</v>
      </c>
      <c r="F51" s="282"/>
    </row>
    <row r="52" spans="1:6" ht="42" customHeight="1" thickBot="1" x14ac:dyDescent="0.35">
      <c r="A52" s="238"/>
      <c r="B52" s="239"/>
      <c r="C52" s="239"/>
      <c r="D52" s="239"/>
      <c r="E52" s="283"/>
      <c r="F52" s="284"/>
    </row>
    <row r="53" spans="1:6" ht="10.4" customHeight="1" x14ac:dyDescent="0.3">
      <c r="A53" s="23"/>
      <c r="E53" s="25"/>
    </row>
    <row r="54" spans="1:6" ht="28.4" customHeight="1" x14ac:dyDescent="0.3"/>
    <row r="55" spans="1:6" ht="28.4" customHeight="1" x14ac:dyDescent="0.3"/>
    <row r="56" spans="1:6" ht="14.15" customHeight="1" x14ac:dyDescent="0.3"/>
    <row r="57" spans="1:6" ht="14.15" customHeight="1" x14ac:dyDescent="0.3"/>
    <row r="58" spans="1:6" ht="14.15" customHeight="1" x14ac:dyDescent="0.3"/>
    <row r="59" spans="1:6" ht="14.15" customHeight="1" x14ac:dyDescent="0.3"/>
    <row r="60" spans="1:6" ht="14.15" customHeight="1" x14ac:dyDescent="0.3"/>
    <row r="61" spans="1:6" ht="14.15" customHeight="1" x14ac:dyDescent="0.3"/>
    <row r="62" spans="1:6" ht="14.15" customHeight="1" x14ac:dyDescent="0.3"/>
    <row r="63" spans="1:6" ht="14.15" customHeight="1" x14ac:dyDescent="0.3"/>
    <row r="64" spans="1:6" ht="14.15" customHeight="1" x14ac:dyDescent="0.3"/>
    <row r="65" ht="14.15" customHeight="1" x14ac:dyDescent="0.3"/>
    <row r="66" ht="14.15" customHeight="1" x14ac:dyDescent="0.3"/>
    <row r="67" ht="14.15" customHeight="1" x14ac:dyDescent="0.3"/>
    <row r="68" ht="14.15" customHeight="1" x14ac:dyDescent="0.3"/>
    <row r="69" ht="14.15" customHeight="1" x14ac:dyDescent="0.3"/>
    <row r="70" ht="14.15" customHeight="1" x14ac:dyDescent="0.3"/>
    <row r="71" ht="14.15" customHeight="1" x14ac:dyDescent="0.3"/>
    <row r="72" ht="14.15" customHeight="1" x14ac:dyDescent="0.3"/>
    <row r="73" ht="14.15" customHeight="1" x14ac:dyDescent="0.3"/>
    <row r="74" ht="14.15" customHeight="1" x14ac:dyDescent="0.3"/>
    <row r="75" ht="14.15" customHeight="1" x14ac:dyDescent="0.3"/>
    <row r="76" ht="14.15" customHeight="1" x14ac:dyDescent="0.3"/>
    <row r="77" ht="14.15" customHeight="1" x14ac:dyDescent="0.3"/>
    <row r="78" ht="14.15" customHeight="1" x14ac:dyDescent="0.3"/>
    <row r="79" ht="14.15" customHeight="1" x14ac:dyDescent="0.3"/>
    <row r="80" ht="14.15" customHeight="1" x14ac:dyDescent="0.3"/>
    <row r="81" ht="14.15" customHeight="1" x14ac:dyDescent="0.3"/>
    <row r="82" ht="14.15" customHeight="1" x14ac:dyDescent="0.3"/>
    <row r="83" ht="14.15" customHeight="1" x14ac:dyDescent="0.3"/>
    <row r="84" ht="14.15" customHeight="1" x14ac:dyDescent="0.3"/>
    <row r="85" ht="14.15" customHeight="1" x14ac:dyDescent="0.3"/>
    <row r="86" ht="14.15" customHeight="1" x14ac:dyDescent="0.3"/>
    <row r="87" ht="14.15" customHeight="1" x14ac:dyDescent="0.3"/>
    <row r="88" ht="14.15" customHeight="1" x14ac:dyDescent="0.3"/>
    <row r="89" ht="14.15" customHeight="1" x14ac:dyDescent="0.3"/>
    <row r="90" ht="14.15" customHeight="1" x14ac:dyDescent="0.3"/>
    <row r="91" ht="14.15" customHeight="1" x14ac:dyDescent="0.3"/>
    <row r="92" ht="14.15" customHeight="1" x14ac:dyDescent="0.3"/>
    <row r="93" ht="14.15" customHeight="1" x14ac:dyDescent="0.3"/>
    <row r="94" ht="14.15" customHeight="1" x14ac:dyDescent="0.3"/>
    <row r="95" ht="14.15" customHeight="1" x14ac:dyDescent="0.3"/>
    <row r="96" ht="14.15" customHeight="1" x14ac:dyDescent="0.3"/>
    <row r="97" ht="14.15" customHeight="1" x14ac:dyDescent="0.3"/>
    <row r="98" ht="14.15" customHeight="1" x14ac:dyDescent="0.3"/>
    <row r="99" ht="14.15" customHeight="1" x14ac:dyDescent="0.3"/>
    <row r="100" ht="14.15" customHeight="1" x14ac:dyDescent="0.3"/>
    <row r="101" ht="28.4" customHeight="1" x14ac:dyDescent="0.3"/>
    <row r="102" ht="14.15" customHeight="1" x14ac:dyDescent="0.3"/>
    <row r="103" ht="28.4" customHeight="1" x14ac:dyDescent="0.3"/>
    <row r="104" ht="42" customHeight="1" x14ac:dyDescent="0.3"/>
    <row r="105" ht="10.4" customHeight="1" x14ac:dyDescent="0.3"/>
    <row r="106" ht="28.4" customHeight="1" x14ac:dyDescent="0.3"/>
    <row r="107" ht="28.4" customHeight="1" x14ac:dyDescent="0.3"/>
    <row r="108" ht="14.15" customHeight="1" x14ac:dyDescent="0.3"/>
    <row r="109" ht="14.15" customHeight="1" x14ac:dyDescent="0.3"/>
    <row r="110" ht="14.15" customHeight="1" x14ac:dyDescent="0.3"/>
    <row r="111" ht="14.15" customHeight="1" x14ac:dyDescent="0.3"/>
    <row r="112" ht="14.15" customHeight="1" x14ac:dyDescent="0.3"/>
    <row r="113" ht="14.15" customHeight="1" x14ac:dyDescent="0.3"/>
    <row r="114" ht="14.15" customHeight="1" x14ac:dyDescent="0.3"/>
    <row r="115" ht="14.15" customHeight="1" x14ac:dyDescent="0.3"/>
    <row r="116" ht="14.15" customHeight="1" x14ac:dyDescent="0.3"/>
    <row r="117" ht="14.15" customHeight="1" x14ac:dyDescent="0.3"/>
    <row r="118" ht="14.15" customHeight="1" x14ac:dyDescent="0.3"/>
    <row r="119" ht="14.15" customHeight="1" x14ac:dyDescent="0.3"/>
    <row r="120" ht="14.15" customHeight="1" x14ac:dyDescent="0.3"/>
    <row r="121" ht="14.15" customHeight="1" x14ac:dyDescent="0.3"/>
    <row r="122" ht="14.15" customHeight="1" x14ac:dyDescent="0.3"/>
    <row r="123" ht="14.15" customHeight="1" x14ac:dyDescent="0.3"/>
    <row r="124" ht="14.15" customHeight="1" x14ac:dyDescent="0.3"/>
    <row r="125" ht="14.15" customHeight="1" x14ac:dyDescent="0.3"/>
    <row r="126" ht="14.15" customHeight="1" x14ac:dyDescent="0.3"/>
    <row r="127" ht="14.15" customHeight="1" x14ac:dyDescent="0.3"/>
    <row r="128" ht="14.15" customHeight="1" x14ac:dyDescent="0.3"/>
    <row r="129" ht="14.15" customHeight="1" x14ac:dyDescent="0.3"/>
    <row r="130" ht="14.15" customHeight="1" x14ac:dyDescent="0.3"/>
    <row r="131" ht="14.15" customHeight="1" x14ac:dyDescent="0.3"/>
    <row r="132" ht="14.15" customHeight="1" x14ac:dyDescent="0.3"/>
    <row r="133" ht="14.15" customHeight="1" x14ac:dyDescent="0.3"/>
    <row r="134" ht="14.15" customHeight="1" x14ac:dyDescent="0.3"/>
    <row r="135" ht="14.15" customHeight="1" x14ac:dyDescent="0.3"/>
    <row r="136" ht="14.15" customHeight="1" x14ac:dyDescent="0.3"/>
    <row r="137" ht="14.15" customHeight="1" x14ac:dyDescent="0.3"/>
    <row r="138" ht="14.15" customHeight="1" x14ac:dyDescent="0.3"/>
    <row r="139" ht="14.15" customHeight="1" x14ac:dyDescent="0.3"/>
    <row r="140" ht="14.15" customHeight="1" x14ac:dyDescent="0.3"/>
    <row r="141" ht="14.15" customHeight="1" x14ac:dyDescent="0.3"/>
    <row r="142" ht="14.15" customHeight="1" x14ac:dyDescent="0.3"/>
    <row r="143" ht="14.15" customHeight="1" x14ac:dyDescent="0.3"/>
    <row r="144" ht="14.15" customHeight="1" x14ac:dyDescent="0.3"/>
    <row r="145" ht="14.15" customHeight="1" x14ac:dyDescent="0.3"/>
    <row r="146" ht="14.15" customHeight="1" x14ac:dyDescent="0.3"/>
    <row r="147" ht="14.15" customHeight="1" x14ac:dyDescent="0.3"/>
    <row r="148" ht="14.15" customHeight="1" x14ac:dyDescent="0.3"/>
    <row r="149" ht="14.15" customHeight="1" x14ac:dyDescent="0.3"/>
    <row r="150" ht="14.15" customHeight="1" x14ac:dyDescent="0.3"/>
    <row r="151" ht="14.15" customHeight="1" x14ac:dyDescent="0.3"/>
    <row r="152" ht="14.15" customHeight="1" x14ac:dyDescent="0.3"/>
    <row r="153" ht="28.4" customHeight="1" x14ac:dyDescent="0.3"/>
    <row r="154" ht="14.15" customHeight="1" x14ac:dyDescent="0.3"/>
    <row r="155" ht="28.4" customHeight="1" x14ac:dyDescent="0.3"/>
    <row r="156" ht="42" customHeight="1" x14ac:dyDescent="0.3"/>
    <row r="157" ht="10.4" customHeight="1" x14ac:dyDescent="0.3"/>
    <row r="158" ht="28.4" customHeight="1" x14ac:dyDescent="0.3"/>
    <row r="159" ht="28.4" customHeight="1" x14ac:dyDescent="0.3"/>
    <row r="160" ht="14.15" customHeight="1" x14ac:dyDescent="0.3"/>
    <row r="161" ht="14.15" customHeight="1" x14ac:dyDescent="0.3"/>
    <row r="162" ht="14.15" customHeight="1" x14ac:dyDescent="0.3"/>
    <row r="163" ht="14.15" customHeight="1" x14ac:dyDescent="0.3"/>
    <row r="164" ht="14.15" customHeight="1" x14ac:dyDescent="0.3"/>
    <row r="165" ht="14.15" customHeight="1" x14ac:dyDescent="0.3"/>
    <row r="166" ht="14.15" customHeight="1" x14ac:dyDescent="0.3"/>
    <row r="167" ht="14.15" customHeight="1" x14ac:dyDescent="0.3"/>
    <row r="168" ht="14.15" customHeight="1" x14ac:dyDescent="0.3"/>
    <row r="169" ht="14.15" customHeight="1" x14ac:dyDescent="0.3"/>
    <row r="170" ht="14.15" customHeight="1" x14ac:dyDescent="0.3"/>
    <row r="171" ht="14.15" customHeight="1" x14ac:dyDescent="0.3"/>
    <row r="172" ht="14.15" customHeight="1" x14ac:dyDescent="0.3"/>
    <row r="173" ht="14.15" customHeight="1" x14ac:dyDescent="0.3"/>
    <row r="174" ht="14.15" customHeight="1" x14ac:dyDescent="0.3"/>
    <row r="175" ht="14.15" customHeight="1" x14ac:dyDescent="0.3"/>
    <row r="176" ht="14.15" customHeight="1" x14ac:dyDescent="0.3"/>
    <row r="177" ht="14.15" customHeight="1" x14ac:dyDescent="0.3"/>
    <row r="178" ht="14.15" customHeight="1" x14ac:dyDescent="0.3"/>
    <row r="179" ht="14.15" customHeight="1" x14ac:dyDescent="0.3"/>
    <row r="180" ht="14.15" customHeight="1" x14ac:dyDescent="0.3"/>
    <row r="181" ht="14.15" customHeight="1" x14ac:dyDescent="0.3"/>
    <row r="182" ht="14.15" customHeight="1" x14ac:dyDescent="0.3"/>
    <row r="183" ht="14.15" customHeight="1" x14ac:dyDescent="0.3"/>
    <row r="184" ht="14.15" customHeight="1" x14ac:dyDescent="0.3"/>
    <row r="185" ht="14.15" customHeight="1" x14ac:dyDescent="0.3"/>
    <row r="186" ht="14.15" customHeight="1" x14ac:dyDescent="0.3"/>
    <row r="187" ht="14.15" customHeight="1" x14ac:dyDescent="0.3"/>
    <row r="188" ht="14.15" customHeight="1" x14ac:dyDescent="0.3"/>
    <row r="189" ht="14.15" customHeight="1" x14ac:dyDescent="0.3"/>
    <row r="190" ht="14.15" customHeight="1" x14ac:dyDescent="0.3"/>
    <row r="191" ht="14.15" customHeight="1" x14ac:dyDescent="0.3"/>
    <row r="192" ht="14.15" customHeight="1" x14ac:dyDescent="0.3"/>
    <row r="193" ht="14.15" customHeight="1" x14ac:dyDescent="0.3"/>
    <row r="194" ht="14.15" customHeight="1" x14ac:dyDescent="0.3"/>
    <row r="195" ht="14.15" customHeight="1" x14ac:dyDescent="0.3"/>
    <row r="196" ht="14.15" customHeight="1" x14ac:dyDescent="0.3"/>
    <row r="197" ht="14.15" customHeight="1" x14ac:dyDescent="0.3"/>
    <row r="198" ht="14.15" customHeight="1" x14ac:dyDescent="0.3"/>
    <row r="199" ht="14.15" customHeight="1" x14ac:dyDescent="0.3"/>
    <row r="200" ht="14.15" customHeight="1" x14ac:dyDescent="0.3"/>
    <row r="201" ht="14.15" customHeight="1" x14ac:dyDescent="0.3"/>
    <row r="202" ht="14.15" customHeight="1" x14ac:dyDescent="0.3"/>
    <row r="203" ht="14.15" customHeight="1" x14ac:dyDescent="0.3"/>
    <row r="204" ht="14.15" customHeight="1" x14ac:dyDescent="0.3"/>
    <row r="205" ht="28.4" customHeight="1" x14ac:dyDescent="0.3"/>
    <row r="206" ht="14.15" customHeight="1" x14ac:dyDescent="0.3"/>
    <row r="207" ht="28.4" customHeight="1" x14ac:dyDescent="0.3"/>
    <row r="208" ht="42" customHeight="1" x14ac:dyDescent="0.3"/>
    <row r="209" ht="10.4" customHeight="1" x14ac:dyDescent="0.3"/>
    <row r="210" ht="28.4" customHeight="1" x14ac:dyDescent="0.3"/>
    <row r="211" ht="28.4" customHeight="1" x14ac:dyDescent="0.3"/>
    <row r="212" ht="14.15" customHeight="1" x14ac:dyDescent="0.3"/>
    <row r="213" ht="14.15" customHeight="1" x14ac:dyDescent="0.3"/>
    <row r="214" ht="14.15" customHeight="1" x14ac:dyDescent="0.3"/>
    <row r="215" ht="14.15" customHeight="1" x14ac:dyDescent="0.3"/>
    <row r="216" ht="14.15" customHeight="1" x14ac:dyDescent="0.3"/>
    <row r="217" ht="14.15" customHeight="1" x14ac:dyDescent="0.3"/>
    <row r="218" ht="14.15" customHeight="1" x14ac:dyDescent="0.3"/>
    <row r="219" ht="14.15" customHeight="1" x14ac:dyDescent="0.3"/>
    <row r="220" ht="14.15" customHeight="1" x14ac:dyDescent="0.3"/>
    <row r="221" ht="14.15" customHeight="1" x14ac:dyDescent="0.3"/>
    <row r="222" ht="14.15" customHeight="1" x14ac:dyDescent="0.3"/>
    <row r="223" ht="14.15" customHeight="1" x14ac:dyDescent="0.3"/>
    <row r="224" ht="14.15" customHeight="1" x14ac:dyDescent="0.3"/>
    <row r="225" ht="14.15" customHeight="1" x14ac:dyDescent="0.3"/>
    <row r="226" ht="14.15" customHeight="1" x14ac:dyDescent="0.3"/>
    <row r="227" ht="14.15" customHeight="1" x14ac:dyDescent="0.3"/>
    <row r="228" ht="14.15" customHeight="1" x14ac:dyDescent="0.3"/>
    <row r="229" ht="14.15" customHeight="1" x14ac:dyDescent="0.3"/>
    <row r="230" ht="14.15" customHeight="1" x14ac:dyDescent="0.3"/>
    <row r="231" ht="14.15" customHeight="1" x14ac:dyDescent="0.3"/>
    <row r="232" ht="14.15" customHeight="1" x14ac:dyDescent="0.3"/>
    <row r="233" ht="14.15" customHeight="1" x14ac:dyDescent="0.3"/>
    <row r="234" ht="14.15" customHeight="1" x14ac:dyDescent="0.3"/>
    <row r="235" ht="14.15" customHeight="1" x14ac:dyDescent="0.3"/>
    <row r="236" ht="14.15" customHeight="1" x14ac:dyDescent="0.3"/>
    <row r="237" ht="14.15" customHeight="1" x14ac:dyDescent="0.3"/>
    <row r="238" ht="14.15" customHeight="1" x14ac:dyDescent="0.3"/>
    <row r="239" ht="14.15" customHeight="1" x14ac:dyDescent="0.3"/>
    <row r="240" ht="14.15" customHeight="1" x14ac:dyDescent="0.3"/>
    <row r="241" ht="14.15" customHeight="1" x14ac:dyDescent="0.3"/>
    <row r="242" ht="14.15" customHeight="1" x14ac:dyDescent="0.3"/>
    <row r="243" ht="14.15" customHeight="1" x14ac:dyDescent="0.3"/>
    <row r="244" ht="14.15" customHeight="1" x14ac:dyDescent="0.3"/>
    <row r="245" ht="14.15" customHeight="1" x14ac:dyDescent="0.3"/>
    <row r="246" ht="14.15" customHeight="1" x14ac:dyDescent="0.3"/>
    <row r="247" ht="14.15" customHeight="1" x14ac:dyDescent="0.3"/>
    <row r="248" ht="14.15" customHeight="1" x14ac:dyDescent="0.3"/>
    <row r="249" ht="14.15" customHeight="1" x14ac:dyDescent="0.3"/>
    <row r="250" ht="14.15" customHeight="1" x14ac:dyDescent="0.3"/>
    <row r="251" ht="14.15" customHeight="1" x14ac:dyDescent="0.3"/>
    <row r="252" ht="14.15" customHeight="1" x14ac:dyDescent="0.3"/>
    <row r="253" ht="14.15" customHeight="1" x14ac:dyDescent="0.3"/>
    <row r="254" ht="14.15" customHeight="1" x14ac:dyDescent="0.3"/>
    <row r="255" ht="14.15" customHeight="1" x14ac:dyDescent="0.3"/>
    <row r="256" ht="14.15" customHeight="1" x14ac:dyDescent="0.3"/>
    <row r="257" ht="28.4" customHeight="1" x14ac:dyDescent="0.3"/>
    <row r="258" ht="14.15" customHeight="1" x14ac:dyDescent="0.3"/>
    <row r="259" ht="28.4" customHeight="1" x14ac:dyDescent="0.3"/>
    <row r="260" ht="42" customHeight="1" x14ac:dyDescent="0.3"/>
    <row r="261" ht="10.4" customHeight="1" x14ac:dyDescent="0.3"/>
    <row r="262" ht="28.4" customHeight="1" x14ac:dyDescent="0.3"/>
    <row r="263" ht="28.4" customHeight="1" x14ac:dyDescent="0.3"/>
    <row r="264" ht="14.15" customHeight="1" x14ac:dyDescent="0.3"/>
    <row r="265" ht="14.15" customHeight="1" x14ac:dyDescent="0.3"/>
    <row r="266" ht="14.15" customHeight="1" x14ac:dyDescent="0.3"/>
    <row r="267" ht="14.15" customHeight="1" x14ac:dyDescent="0.3"/>
    <row r="268" ht="14.15" customHeight="1" x14ac:dyDescent="0.3"/>
    <row r="269" ht="14.15" customHeight="1" x14ac:dyDescent="0.3"/>
    <row r="270" ht="14.15" customHeight="1" x14ac:dyDescent="0.3"/>
    <row r="271" ht="14.15" customHeight="1" x14ac:dyDescent="0.3"/>
    <row r="272" ht="14.15" customHeight="1" x14ac:dyDescent="0.3"/>
    <row r="273" ht="14.15" customHeight="1" x14ac:dyDescent="0.3"/>
    <row r="274" ht="14.15" customHeight="1" x14ac:dyDescent="0.3"/>
    <row r="275" ht="14.15" customHeight="1" x14ac:dyDescent="0.3"/>
    <row r="276" ht="14.15" customHeight="1" x14ac:dyDescent="0.3"/>
    <row r="277" ht="14.15" customHeight="1" x14ac:dyDescent="0.3"/>
    <row r="278" ht="14.15" customHeight="1" x14ac:dyDescent="0.3"/>
    <row r="279" ht="14.15" customHeight="1" x14ac:dyDescent="0.3"/>
    <row r="280" ht="14.15" customHeight="1" x14ac:dyDescent="0.3"/>
    <row r="281" ht="14.15" customHeight="1" x14ac:dyDescent="0.3"/>
    <row r="282" ht="14.15" customHeight="1" x14ac:dyDescent="0.3"/>
    <row r="283" ht="14.15" customHeight="1" x14ac:dyDescent="0.3"/>
    <row r="284" ht="14.15" customHeight="1" x14ac:dyDescent="0.3"/>
    <row r="285" ht="14.15" customHeight="1" x14ac:dyDescent="0.3"/>
    <row r="286" ht="14.15" customHeight="1" x14ac:dyDescent="0.3"/>
    <row r="287" ht="14.15" customHeight="1" x14ac:dyDescent="0.3"/>
    <row r="288" ht="14.15" customHeight="1" x14ac:dyDescent="0.3"/>
    <row r="289" ht="14.15" customHeight="1" x14ac:dyDescent="0.3"/>
    <row r="290" ht="14.15" customHeight="1" x14ac:dyDescent="0.3"/>
    <row r="291" ht="14.15" customHeight="1" x14ac:dyDescent="0.3"/>
    <row r="292" ht="14.15" customHeight="1" x14ac:dyDescent="0.3"/>
    <row r="293" ht="14.15" customHeight="1" x14ac:dyDescent="0.3"/>
    <row r="294" ht="14.15" customHeight="1" x14ac:dyDescent="0.3"/>
    <row r="295" ht="14.15" customHeight="1" x14ac:dyDescent="0.3"/>
    <row r="296" ht="14.15" customHeight="1" x14ac:dyDescent="0.3"/>
    <row r="297" ht="14.15" customHeight="1" x14ac:dyDescent="0.3"/>
    <row r="298" ht="14.15" customHeight="1" x14ac:dyDescent="0.3"/>
    <row r="299" ht="14.15" customHeight="1" x14ac:dyDescent="0.3"/>
    <row r="300" ht="14.15" customHeight="1" x14ac:dyDescent="0.3"/>
    <row r="301" ht="14.15" customHeight="1" x14ac:dyDescent="0.3"/>
    <row r="302" ht="14.15" customHeight="1" x14ac:dyDescent="0.3"/>
    <row r="303" ht="14.15" customHeight="1" x14ac:dyDescent="0.3"/>
    <row r="304" ht="14.15" customHeight="1" x14ac:dyDescent="0.3"/>
    <row r="305" ht="14.15" customHeight="1" x14ac:dyDescent="0.3"/>
    <row r="306" ht="14.15" customHeight="1" x14ac:dyDescent="0.3"/>
    <row r="307" ht="14.15" customHeight="1" x14ac:dyDescent="0.3"/>
    <row r="308" ht="14.15" customHeight="1" x14ac:dyDescent="0.3"/>
    <row r="309" ht="28.4" customHeight="1" x14ac:dyDescent="0.3"/>
    <row r="310" ht="14.15" customHeight="1" x14ac:dyDescent="0.3"/>
    <row r="311" ht="28.4" customHeight="1" x14ac:dyDescent="0.3"/>
    <row r="312" ht="42" customHeight="1" x14ac:dyDescent="0.3"/>
    <row r="313" ht="10.4" customHeight="1" x14ac:dyDescent="0.3"/>
    <row r="314" ht="28.4" customHeight="1" x14ac:dyDescent="0.3"/>
    <row r="315" ht="28.4" customHeight="1" x14ac:dyDescent="0.3"/>
    <row r="316" ht="14.15" customHeight="1" x14ac:dyDescent="0.3"/>
    <row r="317" ht="14.15" customHeight="1" x14ac:dyDescent="0.3"/>
    <row r="318" ht="14.15" customHeight="1" x14ac:dyDescent="0.3"/>
    <row r="319" ht="14.15" customHeight="1" x14ac:dyDescent="0.3"/>
    <row r="320" ht="14.15" customHeight="1" x14ac:dyDescent="0.3"/>
    <row r="321" ht="14.15" customHeight="1" x14ac:dyDescent="0.3"/>
    <row r="322" ht="14.15" customHeight="1" x14ac:dyDescent="0.3"/>
    <row r="323" ht="14.15" customHeight="1" x14ac:dyDescent="0.3"/>
    <row r="324" ht="14.15" customHeight="1" x14ac:dyDescent="0.3"/>
    <row r="325" ht="14.15" customHeight="1" x14ac:dyDescent="0.3"/>
    <row r="326" ht="14.15" customHeight="1" x14ac:dyDescent="0.3"/>
    <row r="327" ht="14.15" customHeight="1" x14ac:dyDescent="0.3"/>
    <row r="328" ht="14.15" customHeight="1" x14ac:dyDescent="0.3"/>
    <row r="329" ht="14.15" customHeight="1" x14ac:dyDescent="0.3"/>
    <row r="330" ht="14.15" customHeight="1" x14ac:dyDescent="0.3"/>
    <row r="331" ht="14.15" customHeight="1" x14ac:dyDescent="0.3"/>
    <row r="332" ht="14.15" customHeight="1" x14ac:dyDescent="0.3"/>
    <row r="333" ht="14.15" customHeight="1" x14ac:dyDescent="0.3"/>
    <row r="334" ht="14.15" customHeight="1" x14ac:dyDescent="0.3"/>
    <row r="335" ht="14.15" customHeight="1" x14ac:dyDescent="0.3"/>
    <row r="336" ht="14.15" customHeight="1" x14ac:dyDescent="0.3"/>
    <row r="337" ht="14.15" customHeight="1" x14ac:dyDescent="0.3"/>
    <row r="338" ht="14.15" customHeight="1" x14ac:dyDescent="0.3"/>
    <row r="339" ht="14.15" customHeight="1" x14ac:dyDescent="0.3"/>
    <row r="340" ht="14.15" customHeight="1" x14ac:dyDescent="0.3"/>
    <row r="341" ht="14.15" customHeight="1" x14ac:dyDescent="0.3"/>
    <row r="342" ht="14.15" customHeight="1" x14ac:dyDescent="0.3"/>
    <row r="343" ht="14.15" customHeight="1" x14ac:dyDescent="0.3"/>
    <row r="344" ht="14.15" customHeight="1" x14ac:dyDescent="0.3"/>
    <row r="345" ht="14.15" customHeight="1" x14ac:dyDescent="0.3"/>
    <row r="346" ht="14.15" customHeight="1" x14ac:dyDescent="0.3"/>
    <row r="347" ht="14.15" customHeight="1" x14ac:dyDescent="0.3"/>
    <row r="348" ht="14.15" customHeight="1" x14ac:dyDescent="0.3"/>
    <row r="349" ht="14.15" customHeight="1" x14ac:dyDescent="0.3"/>
    <row r="350" ht="14.15" customHeight="1" x14ac:dyDescent="0.3"/>
    <row r="351" ht="14.15" customHeight="1" x14ac:dyDescent="0.3"/>
    <row r="352" ht="14.15" customHeight="1" x14ac:dyDescent="0.3"/>
    <row r="353" ht="14.15" customHeight="1" x14ac:dyDescent="0.3"/>
    <row r="354" ht="14.15" customHeight="1" x14ac:dyDescent="0.3"/>
    <row r="355" ht="14.15" customHeight="1" x14ac:dyDescent="0.3"/>
    <row r="356" ht="14.15" customHeight="1" x14ac:dyDescent="0.3"/>
    <row r="357" ht="14.15" customHeight="1" x14ac:dyDescent="0.3"/>
    <row r="358" ht="14.15" customHeight="1" x14ac:dyDescent="0.3"/>
    <row r="359" ht="14.15" customHeight="1" x14ac:dyDescent="0.3"/>
    <row r="360" ht="14.15" customHeight="1" x14ac:dyDescent="0.3"/>
    <row r="361" ht="28.4" customHeight="1" x14ac:dyDescent="0.3"/>
    <row r="362" ht="14.15" customHeight="1" x14ac:dyDescent="0.3"/>
    <row r="363" ht="28.4" customHeight="1" x14ac:dyDescent="0.3"/>
    <row r="364" ht="42" customHeight="1" x14ac:dyDescent="0.3"/>
    <row r="365" ht="10.4" customHeight="1" x14ac:dyDescent="0.3"/>
    <row r="366" ht="28.4" customHeight="1" x14ac:dyDescent="0.3"/>
    <row r="367" ht="28.4" customHeight="1" x14ac:dyDescent="0.3"/>
    <row r="368" ht="14.15" customHeight="1" x14ac:dyDescent="0.3"/>
    <row r="369" ht="14.15" customHeight="1" x14ac:dyDescent="0.3"/>
    <row r="370" ht="14.15" customHeight="1" x14ac:dyDescent="0.3"/>
    <row r="371" ht="14.15" customHeight="1" x14ac:dyDescent="0.3"/>
    <row r="372" ht="14.15" customHeight="1" x14ac:dyDescent="0.3"/>
    <row r="373" ht="14.15" customHeight="1" x14ac:dyDescent="0.3"/>
    <row r="374" ht="14.15" customHeight="1" x14ac:dyDescent="0.3"/>
    <row r="375" ht="14.15" customHeight="1" x14ac:dyDescent="0.3"/>
    <row r="376" ht="14.15" customHeight="1" x14ac:dyDescent="0.3"/>
    <row r="377" ht="14.15" customHeight="1" x14ac:dyDescent="0.3"/>
    <row r="378" ht="14.15" customHeight="1" x14ac:dyDescent="0.3"/>
    <row r="379" ht="14.15" customHeight="1" x14ac:dyDescent="0.3"/>
    <row r="380" ht="14.15" customHeight="1" x14ac:dyDescent="0.3"/>
    <row r="381" ht="14.15" customHeight="1" x14ac:dyDescent="0.3"/>
    <row r="382" ht="14.15" customHeight="1" x14ac:dyDescent="0.3"/>
    <row r="383" ht="14.15" customHeight="1" x14ac:dyDescent="0.3"/>
    <row r="384" ht="14.15" customHeight="1" x14ac:dyDescent="0.3"/>
    <row r="385" ht="14.15" customHeight="1" x14ac:dyDescent="0.3"/>
    <row r="386" ht="14.15" customHeight="1" x14ac:dyDescent="0.3"/>
    <row r="387" ht="14.15" customHeight="1" x14ac:dyDescent="0.3"/>
    <row r="388" ht="14.15" customHeight="1" x14ac:dyDescent="0.3"/>
    <row r="389" ht="14.15" customHeight="1" x14ac:dyDescent="0.3"/>
    <row r="390" ht="14.15" customHeight="1" x14ac:dyDescent="0.3"/>
    <row r="391" ht="14.15" customHeight="1" x14ac:dyDescent="0.3"/>
    <row r="392" ht="14.15" customHeight="1" x14ac:dyDescent="0.3"/>
    <row r="393" ht="14.15" customHeight="1" x14ac:dyDescent="0.3"/>
    <row r="394" ht="14.15" customHeight="1" x14ac:dyDescent="0.3"/>
    <row r="395" ht="14.15" customHeight="1" x14ac:dyDescent="0.3"/>
    <row r="396" ht="14.15" customHeight="1" x14ac:dyDescent="0.3"/>
    <row r="397" ht="14.15" customHeight="1" x14ac:dyDescent="0.3"/>
    <row r="398" ht="14.15" customHeight="1" x14ac:dyDescent="0.3"/>
    <row r="399" ht="14.15" customHeight="1" x14ac:dyDescent="0.3"/>
    <row r="400" ht="14.15" customHeight="1" x14ac:dyDescent="0.3"/>
    <row r="401" ht="14.15" customHeight="1" x14ac:dyDescent="0.3"/>
    <row r="402" ht="14.15" customHeight="1" x14ac:dyDescent="0.3"/>
    <row r="403" ht="14.15" customHeight="1" x14ac:dyDescent="0.3"/>
    <row r="404" ht="14.15" customHeight="1" x14ac:dyDescent="0.3"/>
    <row r="405" ht="14.15" customHeight="1" x14ac:dyDescent="0.3"/>
    <row r="406" ht="14.15" customHeight="1" x14ac:dyDescent="0.3"/>
    <row r="407" ht="14.15" customHeight="1" x14ac:dyDescent="0.3"/>
    <row r="408" ht="14.15" customHeight="1" x14ac:dyDescent="0.3"/>
    <row r="409" ht="14.15" customHeight="1" x14ac:dyDescent="0.3"/>
    <row r="410" ht="14.15" customHeight="1" x14ac:dyDescent="0.3"/>
    <row r="411" ht="14.15" customHeight="1" x14ac:dyDescent="0.3"/>
    <row r="412" ht="14.15" customHeight="1" x14ac:dyDescent="0.3"/>
    <row r="413" ht="28.4" customHeight="1" x14ac:dyDescent="0.3"/>
    <row r="414" ht="14.15" customHeight="1" x14ac:dyDescent="0.3"/>
    <row r="415" ht="28.4" customHeight="1" x14ac:dyDescent="0.3"/>
    <row r="416" ht="42" customHeight="1" x14ac:dyDescent="0.3"/>
    <row r="417" ht="10.4" customHeight="1" x14ac:dyDescent="0.3"/>
    <row r="418" ht="28.4" customHeight="1" x14ac:dyDescent="0.3"/>
    <row r="419" ht="28.4" customHeight="1" x14ac:dyDescent="0.3"/>
    <row r="420" ht="14.15" customHeight="1" x14ac:dyDescent="0.3"/>
    <row r="421" ht="14.15" customHeight="1" x14ac:dyDescent="0.3"/>
    <row r="422" ht="14.15" customHeight="1" x14ac:dyDescent="0.3"/>
    <row r="423" ht="14.15" customHeight="1" x14ac:dyDescent="0.3"/>
    <row r="424" ht="14.15" customHeight="1" x14ac:dyDescent="0.3"/>
    <row r="425" ht="14.15" customHeight="1" x14ac:dyDescent="0.3"/>
    <row r="426" ht="14.15" customHeight="1" x14ac:dyDescent="0.3"/>
    <row r="427" ht="14.15" customHeight="1" x14ac:dyDescent="0.3"/>
    <row r="428" ht="14.15" customHeight="1" x14ac:dyDescent="0.3"/>
    <row r="429" ht="14.15" customHeight="1" x14ac:dyDescent="0.3"/>
    <row r="430" ht="14.15" customHeight="1" x14ac:dyDescent="0.3"/>
    <row r="431" ht="14.15" customHeight="1" x14ac:dyDescent="0.3"/>
    <row r="432" ht="14.15" customHeight="1" x14ac:dyDescent="0.3"/>
    <row r="433" ht="14.15" customHeight="1" x14ac:dyDescent="0.3"/>
    <row r="434" ht="14.15" customHeight="1" x14ac:dyDescent="0.3"/>
    <row r="435" ht="14.15" customHeight="1" x14ac:dyDescent="0.3"/>
    <row r="436" ht="14.15" customHeight="1" x14ac:dyDescent="0.3"/>
    <row r="437" ht="14.15" customHeight="1" x14ac:dyDescent="0.3"/>
    <row r="438" ht="14.15" customHeight="1" x14ac:dyDescent="0.3"/>
    <row r="439" ht="14.15" customHeight="1" x14ac:dyDescent="0.3"/>
    <row r="440" ht="14.15" customHeight="1" x14ac:dyDescent="0.3"/>
    <row r="441" ht="14.15" customHeight="1" x14ac:dyDescent="0.3"/>
    <row r="442" ht="14.15" customHeight="1" x14ac:dyDescent="0.3"/>
    <row r="443" ht="14.15" customHeight="1" x14ac:dyDescent="0.3"/>
    <row r="444" ht="14.15" customHeight="1" x14ac:dyDescent="0.3"/>
    <row r="445" ht="14.15" customHeight="1" x14ac:dyDescent="0.3"/>
    <row r="446" ht="14.15" customHeight="1" x14ac:dyDescent="0.3"/>
    <row r="447" ht="14.15" customHeight="1" x14ac:dyDescent="0.3"/>
    <row r="448" ht="14.15" customHeight="1" x14ac:dyDescent="0.3"/>
    <row r="449" ht="14.15" customHeight="1" x14ac:dyDescent="0.3"/>
    <row r="450" ht="14.15" customHeight="1" x14ac:dyDescent="0.3"/>
    <row r="451" ht="14.15" customHeight="1" x14ac:dyDescent="0.3"/>
    <row r="452" ht="14.15" customHeight="1" x14ac:dyDescent="0.3"/>
    <row r="453" ht="14.15" customHeight="1" x14ac:dyDescent="0.3"/>
    <row r="454" ht="14.15" customHeight="1" x14ac:dyDescent="0.3"/>
    <row r="455" ht="14.15" customHeight="1" x14ac:dyDescent="0.3"/>
    <row r="456" ht="14.15" customHeight="1" x14ac:dyDescent="0.3"/>
    <row r="457" ht="14.15" customHeight="1" x14ac:dyDescent="0.3"/>
    <row r="458" ht="14.15" customHeight="1" x14ac:dyDescent="0.3"/>
    <row r="459" ht="14.15" customHeight="1" x14ac:dyDescent="0.3"/>
    <row r="460" ht="14.15" customHeight="1" x14ac:dyDescent="0.3"/>
    <row r="461" ht="14.15" customHeight="1" x14ac:dyDescent="0.3"/>
    <row r="462" ht="14.15" customHeight="1" x14ac:dyDescent="0.3"/>
    <row r="463" ht="14.15" customHeight="1" x14ac:dyDescent="0.3"/>
    <row r="464" ht="14.15" customHeight="1" x14ac:dyDescent="0.3"/>
    <row r="465" ht="28.4" customHeight="1" x14ac:dyDescent="0.3"/>
    <row r="466" ht="14.15" customHeight="1" x14ac:dyDescent="0.3"/>
    <row r="467" ht="28.4" customHeight="1" x14ac:dyDescent="0.3"/>
    <row r="468" ht="42" customHeight="1" x14ac:dyDescent="0.3"/>
    <row r="469" ht="10.4" customHeight="1" x14ac:dyDescent="0.3"/>
  </sheetData>
  <mergeCells count="5">
    <mergeCell ref="A49:E49"/>
    <mergeCell ref="A51:D51"/>
    <mergeCell ref="E51:F51"/>
    <mergeCell ref="A52:D52"/>
    <mergeCell ref="E52:F52"/>
  </mergeCells>
  <phoneticPr fontId="1" type="noConversion"/>
  <conditionalFormatting sqref="D11 D13 D18">
    <cfRule type="cellIs" dxfId="97" priority="1" operator="greaterThan">
      <formula>0</formula>
    </cfRule>
  </conditionalFormatting>
  <conditionalFormatting sqref="E11 E13 E18">
    <cfRule type="cellIs" dxfId="96" priority="2" operator="greaterThan">
      <formula>0</formula>
    </cfRule>
  </conditionalFormatting>
  <conditionalFormatting sqref="F11 F13 F18">
    <cfRule type="cellIs" dxfId="95" priority="3" stopIfTrue="1" operator="equal">
      <formula>"ro"</formula>
    </cfRule>
    <cfRule type="cellIs" dxfId="94" priority="4" stopIfTrue="1" operator="equal">
      <formula>" "</formula>
    </cfRule>
  </conditionalFormatting>
  <printOptions horizontalCentered="1"/>
  <pageMargins left="0.78740157480314965" right="0.59055118110236227" top="0.98425196850393704" bottom="0.39370078740157483" header="0.39370078740157483" footer="0.19685039370078741"/>
  <pageSetup paperSize="9" scale="92" orientation="portrait" blackAndWhite="1" useFirstPageNumber="1" r:id="rId1"/>
  <headerFooter alignWithMargins="0">
    <oddHeader>&amp;L&amp;"-,Italic"&amp;8RTD01-2016/2017-TIDC32&amp;"-,Regular"
Part C2.2: Pricing Schedule&amp;R
&amp;"-,Regular"&amp;8Section 603: Page &amp;P of &amp;N</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indexed="54"/>
  </sheetPr>
  <dimension ref="A1:F468"/>
  <sheetViews>
    <sheetView showZeros="0" view="pageBreakPreview" topLeftCell="A47" zoomScale="150" zoomScaleNormal="100" zoomScaleSheetLayoutView="150" workbookViewId="0">
      <selection activeCell="A16" sqref="A16:XFD16"/>
    </sheetView>
  </sheetViews>
  <sheetFormatPr defaultColWidth="9.1796875" defaultRowHeight="12" customHeight="1" x14ac:dyDescent="0.3"/>
  <cols>
    <col min="1" max="1" width="12.54296875" style="2" customWidth="1"/>
    <col min="2" max="2" width="28.54296875" style="2" customWidth="1"/>
    <col min="3" max="3" width="10.54296875" style="2" customWidth="1"/>
    <col min="4" max="4" width="12.54296875" style="147" customWidth="1"/>
    <col min="5" max="5" width="13.54296875" style="35" customWidth="1"/>
    <col min="6" max="6" width="15.54296875" style="35" customWidth="1"/>
    <col min="7" max="16384" width="9.1796875" style="2"/>
  </cols>
  <sheetData>
    <row r="1" spans="1:6" ht="28.4" customHeight="1" thickBot="1" x14ac:dyDescent="0.35">
      <c r="A1" s="67" t="s">
        <v>1321</v>
      </c>
      <c r="B1" s="68" t="s">
        <v>1322</v>
      </c>
      <c r="C1" s="68" t="s">
        <v>1323</v>
      </c>
      <c r="D1" s="69" t="s">
        <v>1324</v>
      </c>
      <c r="E1" s="70" t="s">
        <v>1325</v>
      </c>
      <c r="F1" s="71" t="s">
        <v>1326</v>
      </c>
    </row>
    <row r="2" spans="1:6" ht="14.15" customHeight="1" x14ac:dyDescent="0.3">
      <c r="A2" s="8"/>
      <c r="B2" s="9"/>
      <c r="C2" s="10"/>
      <c r="D2" s="132"/>
      <c r="E2" s="133"/>
      <c r="F2" s="134"/>
    </row>
    <row r="3" spans="1:6" ht="14.15" customHeight="1" x14ac:dyDescent="0.3">
      <c r="A3" s="13" t="s">
        <v>1356</v>
      </c>
      <c r="B3" s="14" t="s">
        <v>1357</v>
      </c>
      <c r="C3" s="3"/>
      <c r="D3" s="135"/>
      <c r="E3" s="136"/>
      <c r="F3" s="137"/>
    </row>
    <row r="4" spans="1:6" ht="14.15" customHeight="1" x14ac:dyDescent="0.3">
      <c r="A4" s="5"/>
      <c r="B4" s="6"/>
      <c r="C4" s="3"/>
      <c r="D4" s="135"/>
      <c r="E4" s="136"/>
      <c r="F4" s="137"/>
    </row>
    <row r="5" spans="1:6" ht="14.15" customHeight="1" x14ac:dyDescent="0.3">
      <c r="A5" s="13" t="s">
        <v>852</v>
      </c>
      <c r="B5" s="14" t="s">
        <v>1309</v>
      </c>
      <c r="C5" s="3"/>
      <c r="D5" s="135"/>
      <c r="E5" s="136"/>
      <c r="F5" s="137"/>
    </row>
    <row r="6" spans="1:6" ht="14.15" customHeight="1" x14ac:dyDescent="0.3">
      <c r="A6" s="5"/>
      <c r="B6" s="7"/>
      <c r="C6" s="3"/>
      <c r="D6" s="135"/>
      <c r="E6" s="136"/>
      <c r="F6" s="137"/>
    </row>
    <row r="7" spans="1:6" ht="14.15" customHeight="1" x14ac:dyDescent="0.3">
      <c r="A7" s="13" t="s">
        <v>853</v>
      </c>
      <c r="B7" s="14" t="s">
        <v>818</v>
      </c>
      <c r="C7" s="3"/>
      <c r="D7" s="135"/>
      <c r="E7" s="136"/>
      <c r="F7" s="137"/>
    </row>
    <row r="8" spans="1:6" ht="14.15" customHeight="1" x14ac:dyDescent="0.3">
      <c r="A8" s="5"/>
      <c r="B8" s="14" t="s">
        <v>854</v>
      </c>
      <c r="C8" s="3"/>
      <c r="D8" s="135"/>
      <c r="E8" s="136"/>
      <c r="F8" s="137"/>
    </row>
    <row r="9" spans="1:6" ht="14.15" customHeight="1" x14ac:dyDescent="0.3">
      <c r="A9" s="5"/>
      <c r="B9" s="6"/>
      <c r="C9" s="3"/>
      <c r="D9" s="135"/>
      <c r="E9" s="136"/>
      <c r="F9" s="137"/>
    </row>
    <row r="10" spans="1:6" ht="14.15" hidden="1" customHeight="1" x14ac:dyDescent="0.3">
      <c r="A10" s="5" t="s">
        <v>864</v>
      </c>
      <c r="B10" s="6" t="s">
        <v>819</v>
      </c>
      <c r="C10" s="3" t="s">
        <v>1334</v>
      </c>
      <c r="D10" s="138"/>
      <c r="E10" s="139"/>
      <c r="F10" s="140" t="str">
        <f>IF(TRIM(D10)="rate only","ro",IF(OR(ISBLANK(D10),ISBLANK(E10))," ",D10*E10))</f>
        <v xml:space="preserve"> </v>
      </c>
    </row>
    <row r="11" spans="1:6" ht="14.15" hidden="1" customHeight="1" x14ac:dyDescent="0.3">
      <c r="A11" s="5"/>
      <c r="B11" s="6"/>
      <c r="C11" s="3"/>
      <c r="D11" s="135"/>
      <c r="E11" s="136"/>
      <c r="F11" s="137"/>
    </row>
    <row r="12" spans="1:6" ht="14.15" hidden="1" customHeight="1" x14ac:dyDescent="0.3">
      <c r="A12" s="5" t="s">
        <v>865</v>
      </c>
      <c r="B12" s="6" t="s">
        <v>692</v>
      </c>
      <c r="C12" s="3" t="s">
        <v>1334</v>
      </c>
      <c r="D12" s="138"/>
      <c r="E12" s="139"/>
      <c r="F12" s="140" t="str">
        <f>IF(TRIM(D12)="rate only","ro",IF(ISBLANK(E12)," ",D12*E12))</f>
        <v xml:space="preserve"> </v>
      </c>
    </row>
    <row r="13" spans="1:6" ht="14.15" hidden="1" customHeight="1" x14ac:dyDescent="0.3">
      <c r="A13" s="5"/>
      <c r="B13" s="6"/>
      <c r="C13" s="3"/>
      <c r="D13" s="135"/>
      <c r="E13" s="136"/>
      <c r="F13" s="137"/>
    </row>
    <row r="14" spans="1:6" ht="14.15" customHeight="1" x14ac:dyDescent="0.3">
      <c r="A14" s="5" t="s">
        <v>866</v>
      </c>
      <c r="B14" s="6" t="s">
        <v>699</v>
      </c>
      <c r="C14" s="3" t="s">
        <v>1334</v>
      </c>
      <c r="D14" s="138">
        <f>'Section 601'!D90</f>
        <v>5405.5237500000003</v>
      </c>
      <c r="E14" s="139"/>
      <c r="F14" s="140" t="str">
        <f>IF(TRIM(D14)="rate only","ro",IF(ISBLANK(E14)," ",D14*E14))</f>
        <v xml:space="preserve"> </v>
      </c>
    </row>
    <row r="15" spans="1:6" ht="14.15" customHeight="1" x14ac:dyDescent="0.3">
      <c r="A15" s="5"/>
      <c r="B15" s="6"/>
      <c r="C15" s="3"/>
      <c r="D15" s="135"/>
      <c r="E15" s="136"/>
      <c r="F15" s="137"/>
    </row>
    <row r="16" spans="1:6" ht="14.15" hidden="1" customHeight="1" x14ac:dyDescent="0.3">
      <c r="A16" s="5"/>
      <c r="B16" s="6"/>
      <c r="C16" s="3"/>
      <c r="D16" s="135"/>
      <c r="E16" s="136"/>
      <c r="F16" s="137"/>
    </row>
    <row r="17" spans="1:6" ht="14.15" customHeight="1" x14ac:dyDescent="0.3">
      <c r="A17" s="5"/>
      <c r="B17" s="6"/>
      <c r="C17" s="3"/>
      <c r="D17" s="135"/>
      <c r="E17" s="136"/>
      <c r="F17" s="137"/>
    </row>
    <row r="18" spans="1:6" ht="14.15" customHeight="1" x14ac:dyDescent="0.3">
      <c r="A18" s="13" t="s">
        <v>867</v>
      </c>
      <c r="B18" s="14" t="s">
        <v>855</v>
      </c>
      <c r="C18" s="3"/>
      <c r="D18" s="135"/>
      <c r="E18" s="136"/>
      <c r="F18" s="137"/>
    </row>
    <row r="19" spans="1:6" ht="14.15" customHeight="1" x14ac:dyDescent="0.3">
      <c r="A19" s="5"/>
      <c r="B19" s="6"/>
      <c r="C19" s="3"/>
      <c r="D19" s="135"/>
      <c r="E19" s="136"/>
      <c r="F19" s="137"/>
    </row>
    <row r="20" spans="1:6" ht="14.15" customHeight="1" x14ac:dyDescent="0.3">
      <c r="A20" s="5" t="s">
        <v>868</v>
      </c>
      <c r="B20" s="6" t="s">
        <v>856</v>
      </c>
      <c r="C20" s="3" t="s">
        <v>1496</v>
      </c>
      <c r="D20" s="138">
        <f>4%*D14*2200/1000</f>
        <v>475.68609000000004</v>
      </c>
      <c r="E20" s="139"/>
      <c r="F20" s="140" t="str">
        <f>IF(TRIM(D20)="rate only","ro",IF(ISBLANK(E20)," ",D20*E20))</f>
        <v xml:space="preserve"> </v>
      </c>
    </row>
    <row r="21" spans="1:6" ht="14.15" customHeight="1" x14ac:dyDescent="0.3">
      <c r="A21" s="5"/>
      <c r="B21" s="6"/>
      <c r="C21" s="3"/>
      <c r="D21" s="135"/>
      <c r="E21" s="136"/>
      <c r="F21" s="137"/>
    </row>
    <row r="22" spans="1:6" ht="14.15" hidden="1" customHeight="1" x14ac:dyDescent="0.3">
      <c r="A22" s="5" t="s">
        <v>869</v>
      </c>
      <c r="B22" s="6" t="s">
        <v>857</v>
      </c>
      <c r="C22" s="3" t="s">
        <v>1496</v>
      </c>
      <c r="D22" s="138"/>
      <c r="E22" s="139"/>
      <c r="F22" s="140" t="str">
        <f>IF(TRIM(D22)="rate only","ro",IF(ISBLANK(E22)," ",D22*E22))</f>
        <v xml:space="preserve"> </v>
      </c>
    </row>
    <row r="23" spans="1:6" ht="14.15" hidden="1" customHeight="1" x14ac:dyDescent="0.3">
      <c r="A23" s="5"/>
      <c r="B23" s="6"/>
      <c r="C23" s="3"/>
      <c r="D23" s="135"/>
      <c r="E23" s="136"/>
      <c r="F23" s="137"/>
    </row>
    <row r="24" spans="1:6" ht="14.15" hidden="1" customHeight="1" x14ac:dyDescent="0.3">
      <c r="A24" s="5" t="s">
        <v>870</v>
      </c>
      <c r="B24" s="6" t="s">
        <v>858</v>
      </c>
      <c r="C24" s="3" t="s">
        <v>1496</v>
      </c>
      <c r="D24" s="138"/>
      <c r="E24" s="139"/>
      <c r="F24" s="140" t="str">
        <f>IF(TRIM(D24)="rate only","ro",IF(ISBLANK(E24)," ",D24*E24))</f>
        <v xml:space="preserve"> </v>
      </c>
    </row>
    <row r="25" spans="1:6" ht="14.15" hidden="1" customHeight="1" x14ac:dyDescent="0.3">
      <c r="A25" s="5"/>
      <c r="B25" s="6"/>
      <c r="C25" s="3"/>
      <c r="D25" s="135"/>
      <c r="E25" s="136"/>
      <c r="F25" s="137"/>
    </row>
    <row r="26" spans="1:6" ht="14.15" hidden="1" customHeight="1" x14ac:dyDescent="0.3">
      <c r="A26" s="5" t="s">
        <v>871</v>
      </c>
      <c r="B26" s="6" t="s">
        <v>859</v>
      </c>
      <c r="C26" s="3" t="s">
        <v>1496</v>
      </c>
      <c r="D26" s="138"/>
      <c r="E26" s="139"/>
      <c r="F26" s="140" t="str">
        <f>IF(TRIM(D26)="rate only","ro",IF(ISBLANK(E26)," ",D26*E26))</f>
        <v xml:space="preserve"> </v>
      </c>
    </row>
    <row r="27" spans="1:6" ht="14.15" hidden="1" customHeight="1" x14ac:dyDescent="0.3">
      <c r="A27" s="5"/>
      <c r="B27" s="6"/>
      <c r="C27" s="3"/>
      <c r="D27" s="135"/>
      <c r="E27" s="136"/>
      <c r="F27" s="137"/>
    </row>
    <row r="28" spans="1:6" ht="14.15" hidden="1" customHeight="1" x14ac:dyDescent="0.3">
      <c r="A28" s="5" t="s">
        <v>872</v>
      </c>
      <c r="B28" s="6" t="s">
        <v>860</v>
      </c>
      <c r="C28" s="3"/>
      <c r="D28" s="135"/>
      <c r="E28" s="136"/>
      <c r="F28" s="137"/>
    </row>
    <row r="29" spans="1:6" ht="14.15" hidden="1" customHeight="1" x14ac:dyDescent="0.3">
      <c r="A29" s="5"/>
      <c r="B29" s="6" t="s">
        <v>861</v>
      </c>
      <c r="C29" s="35" t="s">
        <v>863</v>
      </c>
      <c r="D29" s="138"/>
      <c r="E29" s="139"/>
      <c r="F29" s="140" t="str">
        <f>IF(TRIM(D29)="rate only","ro",IF(ISBLANK(E29)," ",D29*E29))</f>
        <v xml:space="preserve"> </v>
      </c>
    </row>
    <row r="30" spans="1:6" ht="14.15" hidden="1" customHeight="1" x14ac:dyDescent="0.3">
      <c r="A30" s="5"/>
      <c r="B30" s="6"/>
      <c r="C30" s="3"/>
      <c r="D30" s="135"/>
      <c r="E30" s="136"/>
      <c r="F30" s="137"/>
    </row>
    <row r="31" spans="1:6" ht="14.15" hidden="1" customHeight="1" x14ac:dyDescent="0.3">
      <c r="A31" s="5" t="s">
        <v>873</v>
      </c>
      <c r="B31" s="6" t="s">
        <v>862</v>
      </c>
      <c r="C31" s="3"/>
      <c r="D31" s="135"/>
      <c r="E31" s="136"/>
      <c r="F31" s="137"/>
    </row>
    <row r="32" spans="1:6" ht="14.15" hidden="1" customHeight="1" x14ac:dyDescent="0.3">
      <c r="A32" s="5"/>
      <c r="B32" s="6" t="s">
        <v>243</v>
      </c>
      <c r="C32" s="35" t="s">
        <v>863</v>
      </c>
      <c r="D32" s="138"/>
      <c r="E32" s="139"/>
      <c r="F32" s="140" t="str">
        <f>IF(TRIM(D32)="rate only","ro",IF(ISBLANK(E32)," ",D32*E32))</f>
        <v xml:space="preserve"> </v>
      </c>
    </row>
    <row r="33" spans="1:6" ht="14.15" hidden="1" customHeight="1" x14ac:dyDescent="0.3">
      <c r="A33" s="5"/>
      <c r="B33" s="6"/>
      <c r="C33" s="3"/>
      <c r="D33" s="135"/>
      <c r="E33" s="136"/>
      <c r="F33" s="137"/>
    </row>
    <row r="34" spans="1:6" ht="14.15" hidden="1" customHeight="1" x14ac:dyDescent="0.3">
      <c r="A34" s="5"/>
      <c r="B34" s="6"/>
      <c r="C34" s="3"/>
      <c r="D34" s="135"/>
      <c r="E34" s="136"/>
      <c r="F34" s="137"/>
    </row>
    <row r="35" spans="1:6" ht="14.15" customHeight="1" x14ac:dyDescent="0.3">
      <c r="A35" s="5"/>
      <c r="B35" s="6"/>
      <c r="C35" s="3"/>
      <c r="D35" s="135"/>
      <c r="E35" s="136"/>
      <c r="F35" s="137"/>
    </row>
    <row r="36" spans="1:6" ht="14.15" customHeight="1" x14ac:dyDescent="0.3">
      <c r="A36" s="5"/>
      <c r="B36" s="6"/>
      <c r="C36" s="3"/>
      <c r="D36" s="135"/>
      <c r="E36" s="136"/>
      <c r="F36" s="137"/>
    </row>
    <row r="37" spans="1:6" ht="14.15" customHeight="1" x14ac:dyDescent="0.3">
      <c r="A37" s="5"/>
      <c r="B37" s="6"/>
      <c r="C37" s="3"/>
      <c r="D37" s="135"/>
      <c r="E37" s="136"/>
      <c r="F37" s="137"/>
    </row>
    <row r="38" spans="1:6" ht="14.15" customHeight="1" x14ac:dyDescent="0.3">
      <c r="A38" s="5"/>
      <c r="B38" s="6"/>
      <c r="C38" s="3"/>
      <c r="D38" s="135"/>
      <c r="E38" s="136"/>
      <c r="F38" s="137"/>
    </row>
    <row r="39" spans="1:6" ht="14.15" customHeight="1" x14ac:dyDescent="0.3">
      <c r="A39" s="5"/>
      <c r="B39" s="6"/>
      <c r="C39" s="3"/>
      <c r="D39" s="135"/>
      <c r="E39" s="136"/>
      <c r="F39" s="137"/>
    </row>
    <row r="40" spans="1:6" ht="14.15" customHeight="1" x14ac:dyDescent="0.3">
      <c r="A40" s="5"/>
      <c r="B40" s="6"/>
      <c r="C40" s="3"/>
      <c r="D40" s="135"/>
      <c r="E40" s="136"/>
      <c r="F40" s="137"/>
    </row>
    <row r="41" spans="1:6" ht="14.15" customHeight="1" x14ac:dyDescent="0.3">
      <c r="A41" s="5"/>
      <c r="B41" s="6"/>
      <c r="C41" s="3"/>
      <c r="D41" s="135"/>
      <c r="E41" s="136"/>
      <c r="F41" s="137"/>
    </row>
    <row r="42" spans="1:6" ht="14.15" customHeight="1" x14ac:dyDescent="0.3">
      <c r="A42" s="5"/>
      <c r="B42" s="6"/>
      <c r="C42" s="3"/>
      <c r="D42" s="135"/>
      <c r="E42" s="136"/>
      <c r="F42" s="137"/>
    </row>
    <row r="43" spans="1:6" ht="14.15" customHeight="1" x14ac:dyDescent="0.3">
      <c r="A43" s="5"/>
      <c r="B43" s="6"/>
      <c r="C43" s="3"/>
      <c r="D43" s="135"/>
      <c r="E43" s="136"/>
      <c r="F43" s="137"/>
    </row>
    <row r="44" spans="1:6" ht="14.15" customHeight="1" x14ac:dyDescent="0.3">
      <c r="A44" s="5"/>
      <c r="B44" s="6"/>
      <c r="C44" s="3"/>
      <c r="D44" s="135"/>
      <c r="E44" s="136"/>
      <c r="F44" s="137"/>
    </row>
    <row r="45" spans="1:6" ht="14.15" customHeight="1" x14ac:dyDescent="0.3">
      <c r="A45" s="5"/>
      <c r="B45" s="6"/>
      <c r="C45" s="3"/>
      <c r="D45" s="135"/>
      <c r="E45" s="136"/>
      <c r="F45" s="137"/>
    </row>
    <row r="46" spans="1:6" ht="14.15" customHeight="1" x14ac:dyDescent="0.3">
      <c r="A46" s="5"/>
      <c r="B46" s="6"/>
      <c r="C46" s="3"/>
      <c r="D46" s="135"/>
      <c r="E46" s="136"/>
      <c r="F46" s="137"/>
    </row>
    <row r="47" spans="1:6" ht="14.15" customHeight="1" thickBot="1" x14ac:dyDescent="0.35">
      <c r="A47" s="15"/>
      <c r="B47" s="16"/>
      <c r="C47" s="17"/>
      <c r="D47" s="141"/>
      <c r="E47" s="142"/>
      <c r="F47" s="143"/>
    </row>
    <row r="48" spans="1:6" ht="28.4" customHeight="1" thickBot="1" x14ac:dyDescent="0.35">
      <c r="A48" s="300" t="s">
        <v>1327</v>
      </c>
      <c r="B48" s="301"/>
      <c r="C48" s="301"/>
      <c r="D48" s="301"/>
      <c r="E48" s="302"/>
      <c r="F48" s="71">
        <f>SUM(F2:F47)</f>
        <v>0</v>
      </c>
    </row>
    <row r="49" spans="1:6" ht="14.15" customHeight="1" thickBot="1" x14ac:dyDescent="0.35">
      <c r="A49" s="20"/>
      <c r="B49" s="20"/>
      <c r="C49" s="20"/>
      <c r="D49" s="144"/>
      <c r="E49" s="145"/>
      <c r="F49" s="146"/>
    </row>
    <row r="50" spans="1:6" ht="28.4" customHeight="1" x14ac:dyDescent="0.3">
      <c r="A50" s="234" t="s">
        <v>1328</v>
      </c>
      <c r="B50" s="235"/>
      <c r="C50" s="235"/>
      <c r="D50" s="235"/>
      <c r="E50" s="236" t="s">
        <v>1329</v>
      </c>
      <c r="F50" s="237"/>
    </row>
    <row r="51" spans="1:6" ht="42" customHeight="1" thickBot="1" x14ac:dyDescent="0.35">
      <c r="A51" s="238"/>
      <c r="B51" s="239"/>
      <c r="C51" s="239"/>
      <c r="D51" s="239"/>
      <c r="E51" s="240"/>
      <c r="F51" s="241"/>
    </row>
    <row r="52" spans="1:6" ht="10.4" customHeight="1" x14ac:dyDescent="0.3">
      <c r="A52" s="23"/>
      <c r="E52" s="148"/>
    </row>
    <row r="53" spans="1:6" ht="28.4" customHeight="1" x14ac:dyDescent="0.3"/>
    <row r="54" spans="1:6" ht="28.4" customHeight="1" x14ac:dyDescent="0.3"/>
    <row r="55" spans="1:6" ht="14.15" customHeight="1" x14ac:dyDescent="0.3"/>
    <row r="56" spans="1:6" ht="14.15" customHeight="1" x14ac:dyDescent="0.3"/>
    <row r="57" spans="1:6" ht="14.15" customHeight="1" x14ac:dyDescent="0.3"/>
    <row r="58" spans="1:6" ht="14.15" customHeight="1" x14ac:dyDescent="0.3"/>
    <row r="59" spans="1:6" ht="14.15" customHeight="1" x14ac:dyDescent="0.3"/>
    <row r="60" spans="1:6" ht="14.15" customHeight="1" x14ac:dyDescent="0.3"/>
    <row r="61" spans="1:6" ht="14.15" customHeight="1" x14ac:dyDescent="0.3"/>
    <row r="62" spans="1:6" ht="14.15" customHeight="1" x14ac:dyDescent="0.3"/>
    <row r="63" spans="1:6" ht="14.15" customHeight="1" x14ac:dyDescent="0.3"/>
    <row r="64" spans="1:6" ht="14.15" customHeight="1" x14ac:dyDescent="0.3"/>
    <row r="65" ht="14.15" customHeight="1" x14ac:dyDescent="0.3"/>
    <row r="66" ht="14.15" customHeight="1" x14ac:dyDescent="0.3"/>
    <row r="67" ht="14.15" customHeight="1" x14ac:dyDescent="0.3"/>
    <row r="68" ht="14.15" customHeight="1" x14ac:dyDescent="0.3"/>
    <row r="69" ht="14.15" customHeight="1" x14ac:dyDescent="0.3"/>
    <row r="70" ht="14.15" customHeight="1" x14ac:dyDescent="0.3"/>
    <row r="71" ht="14.15" customHeight="1" x14ac:dyDescent="0.3"/>
    <row r="72" ht="14.15" customHeight="1" x14ac:dyDescent="0.3"/>
    <row r="73" ht="14.15" customHeight="1" x14ac:dyDescent="0.3"/>
    <row r="74" ht="14.15" customHeight="1" x14ac:dyDescent="0.3"/>
    <row r="75" ht="14.15" customHeight="1" x14ac:dyDescent="0.3"/>
    <row r="76" ht="14.15" customHeight="1" x14ac:dyDescent="0.3"/>
    <row r="77" ht="14.15" customHeight="1" x14ac:dyDescent="0.3"/>
    <row r="78" ht="14.15" customHeight="1" x14ac:dyDescent="0.3"/>
    <row r="79" ht="14.15" customHeight="1" x14ac:dyDescent="0.3"/>
    <row r="80" ht="14.15" customHeight="1" x14ac:dyDescent="0.3"/>
    <row r="81" ht="14.15" customHeight="1" x14ac:dyDescent="0.3"/>
    <row r="82" ht="14.15" customHeight="1" x14ac:dyDescent="0.3"/>
    <row r="83" ht="14.15" customHeight="1" x14ac:dyDescent="0.3"/>
    <row r="84" ht="14.15" customHeight="1" x14ac:dyDescent="0.3"/>
    <row r="85" ht="14.15" customHeight="1" x14ac:dyDescent="0.3"/>
    <row r="86" ht="14.15" customHeight="1" x14ac:dyDescent="0.3"/>
    <row r="87" ht="14.15" customHeight="1" x14ac:dyDescent="0.3"/>
    <row r="88" ht="14.15" customHeight="1" x14ac:dyDescent="0.3"/>
    <row r="89" ht="14.15" customHeight="1" x14ac:dyDescent="0.3"/>
    <row r="90" ht="14.15" customHeight="1" x14ac:dyDescent="0.3"/>
    <row r="91" ht="14.15" customHeight="1" x14ac:dyDescent="0.3"/>
    <row r="92" ht="14.15" customHeight="1" x14ac:dyDescent="0.3"/>
    <row r="93" ht="14.15" customHeight="1" x14ac:dyDescent="0.3"/>
    <row r="94" ht="14.15" customHeight="1" x14ac:dyDescent="0.3"/>
    <row r="95" ht="14.15" customHeight="1" x14ac:dyDescent="0.3"/>
    <row r="96" ht="14.15" customHeight="1" x14ac:dyDescent="0.3"/>
    <row r="97" ht="14.15" customHeight="1" x14ac:dyDescent="0.3"/>
    <row r="98" ht="14.15" customHeight="1" x14ac:dyDescent="0.3"/>
    <row r="99" ht="14.15" customHeight="1" x14ac:dyDescent="0.3"/>
    <row r="100" ht="28.4" customHeight="1" x14ac:dyDescent="0.3"/>
    <row r="101" ht="14.15" customHeight="1" x14ac:dyDescent="0.3"/>
    <row r="102" ht="28.4" customHeight="1" x14ac:dyDescent="0.3"/>
    <row r="103" ht="42" customHeight="1" x14ac:dyDescent="0.3"/>
    <row r="104" ht="10.4" customHeight="1" x14ac:dyDescent="0.3"/>
    <row r="105" ht="28.4" customHeight="1" x14ac:dyDescent="0.3"/>
    <row r="106" ht="28.4" customHeight="1" x14ac:dyDescent="0.3"/>
    <row r="107" ht="14.15" customHeight="1" x14ac:dyDescent="0.3"/>
    <row r="108" ht="14.15" customHeight="1" x14ac:dyDescent="0.3"/>
    <row r="109" ht="14.15" customHeight="1" x14ac:dyDescent="0.3"/>
    <row r="110" ht="14.15" customHeight="1" x14ac:dyDescent="0.3"/>
    <row r="111" ht="14.15" customHeight="1" x14ac:dyDescent="0.3"/>
    <row r="112" ht="14.15" customHeight="1" x14ac:dyDescent="0.3"/>
    <row r="113" ht="14.15" customHeight="1" x14ac:dyDescent="0.3"/>
    <row r="114" ht="14.15" customHeight="1" x14ac:dyDescent="0.3"/>
    <row r="115" ht="14.15" customHeight="1" x14ac:dyDescent="0.3"/>
    <row r="116" ht="14.15" customHeight="1" x14ac:dyDescent="0.3"/>
    <row r="117" ht="14.15" customHeight="1" x14ac:dyDescent="0.3"/>
    <row r="118" ht="14.15" customHeight="1" x14ac:dyDescent="0.3"/>
    <row r="119" ht="14.15" customHeight="1" x14ac:dyDescent="0.3"/>
    <row r="120" ht="14.15" customHeight="1" x14ac:dyDescent="0.3"/>
    <row r="121" ht="14.15" customHeight="1" x14ac:dyDescent="0.3"/>
    <row r="122" ht="14.15" customHeight="1" x14ac:dyDescent="0.3"/>
    <row r="123" ht="14.15" customHeight="1" x14ac:dyDescent="0.3"/>
    <row r="124" ht="14.15" customHeight="1" x14ac:dyDescent="0.3"/>
    <row r="125" ht="14.15" customHeight="1" x14ac:dyDescent="0.3"/>
    <row r="126" ht="14.15" customHeight="1" x14ac:dyDescent="0.3"/>
    <row r="127" ht="14.15" customHeight="1" x14ac:dyDescent="0.3"/>
    <row r="128" ht="14.15" customHeight="1" x14ac:dyDescent="0.3"/>
    <row r="129" ht="14.15" customHeight="1" x14ac:dyDescent="0.3"/>
    <row r="130" ht="14.15" customHeight="1" x14ac:dyDescent="0.3"/>
    <row r="131" ht="14.15" customHeight="1" x14ac:dyDescent="0.3"/>
    <row r="132" ht="14.15" customHeight="1" x14ac:dyDescent="0.3"/>
    <row r="133" ht="14.15" customHeight="1" x14ac:dyDescent="0.3"/>
    <row r="134" ht="14.15" customHeight="1" x14ac:dyDescent="0.3"/>
    <row r="135" ht="14.15" customHeight="1" x14ac:dyDescent="0.3"/>
    <row r="136" ht="14.15" customHeight="1" x14ac:dyDescent="0.3"/>
    <row r="137" ht="14.15" customHeight="1" x14ac:dyDescent="0.3"/>
    <row r="138" ht="14.15" customHeight="1" x14ac:dyDescent="0.3"/>
    <row r="139" ht="14.15" customHeight="1" x14ac:dyDescent="0.3"/>
    <row r="140" ht="14.15" customHeight="1" x14ac:dyDescent="0.3"/>
    <row r="141" ht="14.15" customHeight="1" x14ac:dyDescent="0.3"/>
    <row r="142" ht="14.15" customHeight="1" x14ac:dyDescent="0.3"/>
    <row r="143" ht="14.15" customHeight="1" x14ac:dyDescent="0.3"/>
    <row r="144" ht="14.15" customHeight="1" x14ac:dyDescent="0.3"/>
    <row r="145" ht="14.15" customHeight="1" x14ac:dyDescent="0.3"/>
    <row r="146" ht="14.15" customHeight="1" x14ac:dyDescent="0.3"/>
    <row r="147" ht="14.15" customHeight="1" x14ac:dyDescent="0.3"/>
    <row r="148" ht="14.15" customHeight="1" x14ac:dyDescent="0.3"/>
    <row r="149" ht="14.15" customHeight="1" x14ac:dyDescent="0.3"/>
    <row r="150" ht="14.15" customHeight="1" x14ac:dyDescent="0.3"/>
    <row r="151" ht="14.15" customHeight="1" x14ac:dyDescent="0.3"/>
    <row r="152" ht="28.4" customHeight="1" x14ac:dyDescent="0.3"/>
    <row r="153" ht="14.15" customHeight="1" x14ac:dyDescent="0.3"/>
    <row r="154" ht="28.4" customHeight="1" x14ac:dyDescent="0.3"/>
    <row r="155" ht="42" customHeight="1" x14ac:dyDescent="0.3"/>
    <row r="156" ht="10.4" customHeight="1" x14ac:dyDescent="0.3"/>
    <row r="157" ht="28.4" customHeight="1" x14ac:dyDescent="0.3"/>
    <row r="158" ht="28.4" customHeight="1" x14ac:dyDescent="0.3"/>
    <row r="159" ht="14.15" customHeight="1" x14ac:dyDescent="0.3"/>
    <row r="160" ht="14.15" customHeight="1" x14ac:dyDescent="0.3"/>
    <row r="161" ht="14.15" customHeight="1" x14ac:dyDescent="0.3"/>
    <row r="162" ht="14.15" customHeight="1" x14ac:dyDescent="0.3"/>
    <row r="163" ht="14.15" customHeight="1" x14ac:dyDescent="0.3"/>
    <row r="164" ht="14.15" customHeight="1" x14ac:dyDescent="0.3"/>
    <row r="165" ht="14.15" customHeight="1" x14ac:dyDescent="0.3"/>
    <row r="166" ht="14.15" customHeight="1" x14ac:dyDescent="0.3"/>
    <row r="167" ht="14.15" customHeight="1" x14ac:dyDescent="0.3"/>
    <row r="168" ht="14.15" customHeight="1" x14ac:dyDescent="0.3"/>
    <row r="169" ht="14.15" customHeight="1" x14ac:dyDescent="0.3"/>
    <row r="170" ht="14.15" customHeight="1" x14ac:dyDescent="0.3"/>
    <row r="171" ht="14.15" customHeight="1" x14ac:dyDescent="0.3"/>
    <row r="172" ht="14.15" customHeight="1" x14ac:dyDescent="0.3"/>
    <row r="173" ht="14.15" customHeight="1" x14ac:dyDescent="0.3"/>
    <row r="174" ht="14.15" customHeight="1" x14ac:dyDescent="0.3"/>
    <row r="175" ht="14.15" customHeight="1" x14ac:dyDescent="0.3"/>
    <row r="176" ht="14.15" customHeight="1" x14ac:dyDescent="0.3"/>
    <row r="177" ht="14.15" customHeight="1" x14ac:dyDescent="0.3"/>
    <row r="178" ht="14.15" customHeight="1" x14ac:dyDescent="0.3"/>
    <row r="179" ht="14.15" customHeight="1" x14ac:dyDescent="0.3"/>
    <row r="180" ht="14.15" customHeight="1" x14ac:dyDescent="0.3"/>
    <row r="181" ht="14.15" customHeight="1" x14ac:dyDescent="0.3"/>
    <row r="182" ht="14.15" customHeight="1" x14ac:dyDescent="0.3"/>
    <row r="183" ht="14.15" customHeight="1" x14ac:dyDescent="0.3"/>
    <row r="184" ht="14.15" customHeight="1" x14ac:dyDescent="0.3"/>
    <row r="185" ht="14.15" customHeight="1" x14ac:dyDescent="0.3"/>
    <row r="186" ht="14.15" customHeight="1" x14ac:dyDescent="0.3"/>
    <row r="187" ht="14.15" customHeight="1" x14ac:dyDescent="0.3"/>
    <row r="188" ht="14.15" customHeight="1" x14ac:dyDescent="0.3"/>
    <row r="189" ht="14.15" customHeight="1" x14ac:dyDescent="0.3"/>
    <row r="190" ht="14.15" customHeight="1" x14ac:dyDescent="0.3"/>
    <row r="191" ht="14.15" customHeight="1" x14ac:dyDescent="0.3"/>
    <row r="192" ht="14.15" customHeight="1" x14ac:dyDescent="0.3"/>
    <row r="193" ht="14.15" customHeight="1" x14ac:dyDescent="0.3"/>
    <row r="194" ht="14.15" customHeight="1" x14ac:dyDescent="0.3"/>
    <row r="195" ht="14.15" customHeight="1" x14ac:dyDescent="0.3"/>
    <row r="196" ht="14.15" customHeight="1" x14ac:dyDescent="0.3"/>
    <row r="197" ht="14.15" customHeight="1" x14ac:dyDescent="0.3"/>
    <row r="198" ht="14.15" customHeight="1" x14ac:dyDescent="0.3"/>
    <row r="199" ht="14.15" customHeight="1" x14ac:dyDescent="0.3"/>
    <row r="200" ht="14.15" customHeight="1" x14ac:dyDescent="0.3"/>
    <row r="201" ht="14.15" customHeight="1" x14ac:dyDescent="0.3"/>
    <row r="202" ht="14.15" customHeight="1" x14ac:dyDescent="0.3"/>
    <row r="203" ht="14.15" customHeight="1" x14ac:dyDescent="0.3"/>
    <row r="204" ht="28.4" customHeight="1" x14ac:dyDescent="0.3"/>
    <row r="205" ht="14.15" customHeight="1" x14ac:dyDescent="0.3"/>
    <row r="206" ht="28.4" customHeight="1" x14ac:dyDescent="0.3"/>
    <row r="207" ht="42" customHeight="1" x14ac:dyDescent="0.3"/>
    <row r="208" ht="10.4" customHeight="1" x14ac:dyDescent="0.3"/>
    <row r="209" ht="28.4" customHeight="1" x14ac:dyDescent="0.3"/>
    <row r="210" ht="28.4" customHeight="1" x14ac:dyDescent="0.3"/>
    <row r="211" ht="14.15" customHeight="1" x14ac:dyDescent="0.3"/>
    <row r="212" ht="14.15" customHeight="1" x14ac:dyDescent="0.3"/>
    <row r="213" ht="14.15" customHeight="1" x14ac:dyDescent="0.3"/>
    <row r="214" ht="14.15" customHeight="1" x14ac:dyDescent="0.3"/>
    <row r="215" ht="14.15" customHeight="1" x14ac:dyDescent="0.3"/>
    <row r="216" ht="14.15" customHeight="1" x14ac:dyDescent="0.3"/>
    <row r="217" ht="14.15" customHeight="1" x14ac:dyDescent="0.3"/>
    <row r="218" ht="14.15" customHeight="1" x14ac:dyDescent="0.3"/>
    <row r="219" ht="14.15" customHeight="1" x14ac:dyDescent="0.3"/>
    <row r="220" ht="14.15" customHeight="1" x14ac:dyDescent="0.3"/>
    <row r="221" ht="14.15" customHeight="1" x14ac:dyDescent="0.3"/>
    <row r="222" ht="14.15" customHeight="1" x14ac:dyDescent="0.3"/>
    <row r="223" ht="14.15" customHeight="1" x14ac:dyDescent="0.3"/>
    <row r="224" ht="14.15" customHeight="1" x14ac:dyDescent="0.3"/>
    <row r="225" ht="14.15" customHeight="1" x14ac:dyDescent="0.3"/>
    <row r="226" ht="14.15" customHeight="1" x14ac:dyDescent="0.3"/>
    <row r="227" ht="14.15" customHeight="1" x14ac:dyDescent="0.3"/>
    <row r="228" ht="14.15" customHeight="1" x14ac:dyDescent="0.3"/>
    <row r="229" ht="14.15" customHeight="1" x14ac:dyDescent="0.3"/>
    <row r="230" ht="14.15" customHeight="1" x14ac:dyDescent="0.3"/>
    <row r="231" ht="14.15" customHeight="1" x14ac:dyDescent="0.3"/>
    <row r="232" ht="14.15" customHeight="1" x14ac:dyDescent="0.3"/>
    <row r="233" ht="14.15" customHeight="1" x14ac:dyDescent="0.3"/>
    <row r="234" ht="14.15" customHeight="1" x14ac:dyDescent="0.3"/>
    <row r="235" ht="14.15" customHeight="1" x14ac:dyDescent="0.3"/>
    <row r="236" ht="14.15" customHeight="1" x14ac:dyDescent="0.3"/>
    <row r="237" ht="14.15" customHeight="1" x14ac:dyDescent="0.3"/>
    <row r="238" ht="14.15" customHeight="1" x14ac:dyDescent="0.3"/>
    <row r="239" ht="14.15" customHeight="1" x14ac:dyDescent="0.3"/>
    <row r="240" ht="14.15" customHeight="1" x14ac:dyDescent="0.3"/>
    <row r="241" ht="14.15" customHeight="1" x14ac:dyDescent="0.3"/>
    <row r="242" ht="14.15" customHeight="1" x14ac:dyDescent="0.3"/>
    <row r="243" ht="14.15" customHeight="1" x14ac:dyDescent="0.3"/>
    <row r="244" ht="14.15" customHeight="1" x14ac:dyDescent="0.3"/>
    <row r="245" ht="14.15" customHeight="1" x14ac:dyDescent="0.3"/>
    <row r="246" ht="14.15" customHeight="1" x14ac:dyDescent="0.3"/>
    <row r="247" ht="14.15" customHeight="1" x14ac:dyDescent="0.3"/>
    <row r="248" ht="14.15" customHeight="1" x14ac:dyDescent="0.3"/>
    <row r="249" ht="14.15" customHeight="1" x14ac:dyDescent="0.3"/>
    <row r="250" ht="14.15" customHeight="1" x14ac:dyDescent="0.3"/>
    <row r="251" ht="14.15" customHeight="1" x14ac:dyDescent="0.3"/>
    <row r="252" ht="14.15" customHeight="1" x14ac:dyDescent="0.3"/>
    <row r="253" ht="14.15" customHeight="1" x14ac:dyDescent="0.3"/>
    <row r="254" ht="14.15" customHeight="1" x14ac:dyDescent="0.3"/>
    <row r="255" ht="14.15" customHeight="1" x14ac:dyDescent="0.3"/>
    <row r="256" ht="28.4" customHeight="1" x14ac:dyDescent="0.3"/>
    <row r="257" ht="14.15" customHeight="1" x14ac:dyDescent="0.3"/>
    <row r="258" ht="28.4" customHeight="1" x14ac:dyDescent="0.3"/>
    <row r="259" ht="42" customHeight="1" x14ac:dyDescent="0.3"/>
    <row r="260" ht="10.4" customHeight="1" x14ac:dyDescent="0.3"/>
    <row r="261" ht="28.4" customHeight="1" x14ac:dyDescent="0.3"/>
    <row r="262" ht="28.4" customHeight="1" x14ac:dyDescent="0.3"/>
    <row r="263" ht="14.15" customHeight="1" x14ac:dyDescent="0.3"/>
    <row r="264" ht="14.15" customHeight="1" x14ac:dyDescent="0.3"/>
    <row r="265" ht="14.15" customHeight="1" x14ac:dyDescent="0.3"/>
    <row r="266" ht="14.15" customHeight="1" x14ac:dyDescent="0.3"/>
    <row r="267" ht="14.15" customHeight="1" x14ac:dyDescent="0.3"/>
    <row r="268" ht="14.15" customHeight="1" x14ac:dyDescent="0.3"/>
    <row r="269" ht="14.15" customHeight="1" x14ac:dyDescent="0.3"/>
    <row r="270" ht="14.15" customHeight="1" x14ac:dyDescent="0.3"/>
    <row r="271" ht="14.15" customHeight="1" x14ac:dyDescent="0.3"/>
    <row r="272" ht="14.15" customHeight="1" x14ac:dyDescent="0.3"/>
    <row r="273" ht="14.15" customHeight="1" x14ac:dyDescent="0.3"/>
    <row r="274" ht="14.15" customHeight="1" x14ac:dyDescent="0.3"/>
    <row r="275" ht="14.15" customHeight="1" x14ac:dyDescent="0.3"/>
    <row r="276" ht="14.15" customHeight="1" x14ac:dyDescent="0.3"/>
    <row r="277" ht="14.15" customHeight="1" x14ac:dyDescent="0.3"/>
    <row r="278" ht="14.15" customHeight="1" x14ac:dyDescent="0.3"/>
    <row r="279" ht="14.15" customHeight="1" x14ac:dyDescent="0.3"/>
    <row r="280" ht="14.15" customHeight="1" x14ac:dyDescent="0.3"/>
    <row r="281" ht="14.15" customHeight="1" x14ac:dyDescent="0.3"/>
    <row r="282" ht="14.15" customHeight="1" x14ac:dyDescent="0.3"/>
    <row r="283" ht="14.15" customHeight="1" x14ac:dyDescent="0.3"/>
    <row r="284" ht="14.15" customHeight="1" x14ac:dyDescent="0.3"/>
    <row r="285" ht="14.15" customHeight="1" x14ac:dyDescent="0.3"/>
    <row r="286" ht="14.15" customHeight="1" x14ac:dyDescent="0.3"/>
    <row r="287" ht="14.15" customHeight="1" x14ac:dyDescent="0.3"/>
    <row r="288" ht="14.15" customHeight="1" x14ac:dyDescent="0.3"/>
    <row r="289" ht="14.15" customHeight="1" x14ac:dyDescent="0.3"/>
    <row r="290" ht="14.15" customHeight="1" x14ac:dyDescent="0.3"/>
    <row r="291" ht="14.15" customHeight="1" x14ac:dyDescent="0.3"/>
    <row r="292" ht="14.15" customHeight="1" x14ac:dyDescent="0.3"/>
    <row r="293" ht="14.15" customHeight="1" x14ac:dyDescent="0.3"/>
    <row r="294" ht="14.15" customHeight="1" x14ac:dyDescent="0.3"/>
    <row r="295" ht="14.15" customHeight="1" x14ac:dyDescent="0.3"/>
    <row r="296" ht="14.15" customHeight="1" x14ac:dyDescent="0.3"/>
    <row r="297" ht="14.15" customHeight="1" x14ac:dyDescent="0.3"/>
    <row r="298" ht="14.15" customHeight="1" x14ac:dyDescent="0.3"/>
    <row r="299" ht="14.15" customHeight="1" x14ac:dyDescent="0.3"/>
    <row r="300" ht="14.15" customHeight="1" x14ac:dyDescent="0.3"/>
    <row r="301" ht="14.15" customHeight="1" x14ac:dyDescent="0.3"/>
    <row r="302" ht="14.15" customHeight="1" x14ac:dyDescent="0.3"/>
    <row r="303" ht="14.15" customHeight="1" x14ac:dyDescent="0.3"/>
    <row r="304" ht="14.15" customHeight="1" x14ac:dyDescent="0.3"/>
    <row r="305" ht="14.15" customHeight="1" x14ac:dyDescent="0.3"/>
    <row r="306" ht="14.15" customHeight="1" x14ac:dyDescent="0.3"/>
    <row r="307" ht="14.15" customHeight="1" x14ac:dyDescent="0.3"/>
    <row r="308" ht="28.4" customHeight="1" x14ac:dyDescent="0.3"/>
    <row r="309" ht="14.15" customHeight="1" x14ac:dyDescent="0.3"/>
    <row r="310" ht="28.4" customHeight="1" x14ac:dyDescent="0.3"/>
    <row r="311" ht="42" customHeight="1" x14ac:dyDescent="0.3"/>
    <row r="312" ht="10.4" customHeight="1" x14ac:dyDescent="0.3"/>
    <row r="313" ht="28.4" customHeight="1" x14ac:dyDescent="0.3"/>
    <row r="314" ht="28.4" customHeight="1" x14ac:dyDescent="0.3"/>
    <row r="315" ht="14.15" customHeight="1" x14ac:dyDescent="0.3"/>
    <row r="316" ht="14.15" customHeight="1" x14ac:dyDescent="0.3"/>
    <row r="317" ht="14.15" customHeight="1" x14ac:dyDescent="0.3"/>
    <row r="318" ht="14.15" customHeight="1" x14ac:dyDescent="0.3"/>
    <row r="319" ht="14.15" customHeight="1" x14ac:dyDescent="0.3"/>
    <row r="320" ht="14.15" customHeight="1" x14ac:dyDescent="0.3"/>
    <row r="321" ht="14.15" customHeight="1" x14ac:dyDescent="0.3"/>
    <row r="322" ht="14.15" customHeight="1" x14ac:dyDescent="0.3"/>
    <row r="323" ht="14.15" customHeight="1" x14ac:dyDescent="0.3"/>
    <row r="324" ht="14.15" customHeight="1" x14ac:dyDescent="0.3"/>
    <row r="325" ht="14.15" customHeight="1" x14ac:dyDescent="0.3"/>
    <row r="326" ht="14.15" customHeight="1" x14ac:dyDescent="0.3"/>
    <row r="327" ht="14.15" customHeight="1" x14ac:dyDescent="0.3"/>
    <row r="328" ht="14.15" customHeight="1" x14ac:dyDescent="0.3"/>
    <row r="329" ht="14.15" customHeight="1" x14ac:dyDescent="0.3"/>
    <row r="330" ht="14.15" customHeight="1" x14ac:dyDescent="0.3"/>
    <row r="331" ht="14.15" customHeight="1" x14ac:dyDescent="0.3"/>
    <row r="332" ht="14.15" customHeight="1" x14ac:dyDescent="0.3"/>
    <row r="333" ht="14.15" customHeight="1" x14ac:dyDescent="0.3"/>
    <row r="334" ht="14.15" customHeight="1" x14ac:dyDescent="0.3"/>
    <row r="335" ht="14.15" customHeight="1" x14ac:dyDescent="0.3"/>
    <row r="336" ht="14.15" customHeight="1" x14ac:dyDescent="0.3"/>
    <row r="337" ht="14.15" customHeight="1" x14ac:dyDescent="0.3"/>
    <row r="338" ht="14.15" customHeight="1" x14ac:dyDescent="0.3"/>
    <row r="339" ht="14.15" customHeight="1" x14ac:dyDescent="0.3"/>
    <row r="340" ht="14.15" customHeight="1" x14ac:dyDescent="0.3"/>
    <row r="341" ht="14.15" customHeight="1" x14ac:dyDescent="0.3"/>
    <row r="342" ht="14.15" customHeight="1" x14ac:dyDescent="0.3"/>
    <row r="343" ht="14.15" customHeight="1" x14ac:dyDescent="0.3"/>
    <row r="344" ht="14.15" customHeight="1" x14ac:dyDescent="0.3"/>
    <row r="345" ht="14.15" customHeight="1" x14ac:dyDescent="0.3"/>
    <row r="346" ht="14.15" customHeight="1" x14ac:dyDescent="0.3"/>
    <row r="347" ht="14.15" customHeight="1" x14ac:dyDescent="0.3"/>
    <row r="348" ht="14.15" customHeight="1" x14ac:dyDescent="0.3"/>
    <row r="349" ht="14.15" customHeight="1" x14ac:dyDescent="0.3"/>
    <row r="350" ht="14.15" customHeight="1" x14ac:dyDescent="0.3"/>
    <row r="351" ht="14.15" customHeight="1" x14ac:dyDescent="0.3"/>
    <row r="352" ht="14.15" customHeight="1" x14ac:dyDescent="0.3"/>
    <row r="353" ht="14.15" customHeight="1" x14ac:dyDescent="0.3"/>
    <row r="354" ht="14.15" customHeight="1" x14ac:dyDescent="0.3"/>
    <row r="355" ht="14.15" customHeight="1" x14ac:dyDescent="0.3"/>
    <row r="356" ht="14.15" customHeight="1" x14ac:dyDescent="0.3"/>
    <row r="357" ht="14.15" customHeight="1" x14ac:dyDescent="0.3"/>
    <row r="358" ht="14.15" customHeight="1" x14ac:dyDescent="0.3"/>
    <row r="359" ht="14.15" customHeight="1" x14ac:dyDescent="0.3"/>
    <row r="360" ht="28.4" customHeight="1" x14ac:dyDescent="0.3"/>
    <row r="361" ht="14.15" customHeight="1" x14ac:dyDescent="0.3"/>
    <row r="362" ht="28.4" customHeight="1" x14ac:dyDescent="0.3"/>
    <row r="363" ht="42" customHeight="1" x14ac:dyDescent="0.3"/>
    <row r="364" ht="10.4" customHeight="1" x14ac:dyDescent="0.3"/>
    <row r="365" ht="28.4" customHeight="1" x14ac:dyDescent="0.3"/>
    <row r="366" ht="28.4" customHeight="1" x14ac:dyDescent="0.3"/>
    <row r="367" ht="14.15" customHeight="1" x14ac:dyDescent="0.3"/>
    <row r="368" ht="14.15" customHeight="1" x14ac:dyDescent="0.3"/>
    <row r="369" ht="14.15" customHeight="1" x14ac:dyDescent="0.3"/>
    <row r="370" ht="14.15" customHeight="1" x14ac:dyDescent="0.3"/>
    <row r="371" ht="14.15" customHeight="1" x14ac:dyDescent="0.3"/>
    <row r="372" ht="14.15" customHeight="1" x14ac:dyDescent="0.3"/>
    <row r="373" ht="14.15" customHeight="1" x14ac:dyDescent="0.3"/>
    <row r="374" ht="14.15" customHeight="1" x14ac:dyDescent="0.3"/>
    <row r="375" ht="14.15" customHeight="1" x14ac:dyDescent="0.3"/>
    <row r="376" ht="14.15" customHeight="1" x14ac:dyDescent="0.3"/>
    <row r="377" ht="14.15" customHeight="1" x14ac:dyDescent="0.3"/>
    <row r="378" ht="14.15" customHeight="1" x14ac:dyDescent="0.3"/>
    <row r="379" ht="14.15" customHeight="1" x14ac:dyDescent="0.3"/>
    <row r="380" ht="14.15" customHeight="1" x14ac:dyDescent="0.3"/>
    <row r="381" ht="14.15" customHeight="1" x14ac:dyDescent="0.3"/>
    <row r="382" ht="14.15" customHeight="1" x14ac:dyDescent="0.3"/>
    <row r="383" ht="14.15" customHeight="1" x14ac:dyDescent="0.3"/>
    <row r="384" ht="14.15" customHeight="1" x14ac:dyDescent="0.3"/>
    <row r="385" ht="14.15" customHeight="1" x14ac:dyDescent="0.3"/>
    <row r="386" ht="14.15" customHeight="1" x14ac:dyDescent="0.3"/>
    <row r="387" ht="14.15" customHeight="1" x14ac:dyDescent="0.3"/>
    <row r="388" ht="14.15" customHeight="1" x14ac:dyDescent="0.3"/>
    <row r="389" ht="14.15" customHeight="1" x14ac:dyDescent="0.3"/>
    <row r="390" ht="14.15" customHeight="1" x14ac:dyDescent="0.3"/>
    <row r="391" ht="14.15" customHeight="1" x14ac:dyDescent="0.3"/>
    <row r="392" ht="14.15" customHeight="1" x14ac:dyDescent="0.3"/>
    <row r="393" ht="14.15" customHeight="1" x14ac:dyDescent="0.3"/>
    <row r="394" ht="14.15" customHeight="1" x14ac:dyDescent="0.3"/>
    <row r="395" ht="14.15" customHeight="1" x14ac:dyDescent="0.3"/>
    <row r="396" ht="14.15" customHeight="1" x14ac:dyDescent="0.3"/>
    <row r="397" ht="14.15" customHeight="1" x14ac:dyDescent="0.3"/>
    <row r="398" ht="14.15" customHeight="1" x14ac:dyDescent="0.3"/>
    <row r="399" ht="14.15" customHeight="1" x14ac:dyDescent="0.3"/>
    <row r="400" ht="14.15" customHeight="1" x14ac:dyDescent="0.3"/>
    <row r="401" ht="14.15" customHeight="1" x14ac:dyDescent="0.3"/>
    <row r="402" ht="14.15" customHeight="1" x14ac:dyDescent="0.3"/>
    <row r="403" ht="14.15" customHeight="1" x14ac:dyDescent="0.3"/>
    <row r="404" ht="14.15" customHeight="1" x14ac:dyDescent="0.3"/>
    <row r="405" ht="14.15" customHeight="1" x14ac:dyDescent="0.3"/>
    <row r="406" ht="14.15" customHeight="1" x14ac:dyDescent="0.3"/>
    <row r="407" ht="14.15" customHeight="1" x14ac:dyDescent="0.3"/>
    <row r="408" ht="14.15" customHeight="1" x14ac:dyDescent="0.3"/>
    <row r="409" ht="14.15" customHeight="1" x14ac:dyDescent="0.3"/>
    <row r="410" ht="14.15" customHeight="1" x14ac:dyDescent="0.3"/>
    <row r="411" ht="14.15" customHeight="1" x14ac:dyDescent="0.3"/>
    <row r="412" ht="28.4" customHeight="1" x14ac:dyDescent="0.3"/>
    <row r="413" ht="14.15" customHeight="1" x14ac:dyDescent="0.3"/>
    <row r="414" ht="28.4" customHeight="1" x14ac:dyDescent="0.3"/>
    <row r="415" ht="42" customHeight="1" x14ac:dyDescent="0.3"/>
    <row r="416" ht="10.4" customHeight="1" x14ac:dyDescent="0.3"/>
    <row r="417" ht="28.4" customHeight="1" x14ac:dyDescent="0.3"/>
    <row r="418" ht="28.4" customHeight="1" x14ac:dyDescent="0.3"/>
    <row r="419" ht="14.15" customHeight="1" x14ac:dyDescent="0.3"/>
    <row r="420" ht="14.15" customHeight="1" x14ac:dyDescent="0.3"/>
    <row r="421" ht="14.15" customHeight="1" x14ac:dyDescent="0.3"/>
    <row r="422" ht="14.15" customHeight="1" x14ac:dyDescent="0.3"/>
    <row r="423" ht="14.15" customHeight="1" x14ac:dyDescent="0.3"/>
    <row r="424" ht="14.15" customHeight="1" x14ac:dyDescent="0.3"/>
    <row r="425" ht="14.15" customHeight="1" x14ac:dyDescent="0.3"/>
    <row r="426" ht="14.15" customHeight="1" x14ac:dyDescent="0.3"/>
    <row r="427" ht="14.15" customHeight="1" x14ac:dyDescent="0.3"/>
    <row r="428" ht="14.15" customHeight="1" x14ac:dyDescent="0.3"/>
    <row r="429" ht="14.15" customHeight="1" x14ac:dyDescent="0.3"/>
    <row r="430" ht="14.15" customHeight="1" x14ac:dyDescent="0.3"/>
    <row r="431" ht="14.15" customHeight="1" x14ac:dyDescent="0.3"/>
    <row r="432" ht="14.15" customHeight="1" x14ac:dyDescent="0.3"/>
    <row r="433" ht="14.15" customHeight="1" x14ac:dyDescent="0.3"/>
    <row r="434" ht="14.15" customHeight="1" x14ac:dyDescent="0.3"/>
    <row r="435" ht="14.15" customHeight="1" x14ac:dyDescent="0.3"/>
    <row r="436" ht="14.15" customHeight="1" x14ac:dyDescent="0.3"/>
    <row r="437" ht="14.15" customHeight="1" x14ac:dyDescent="0.3"/>
    <row r="438" ht="14.15" customHeight="1" x14ac:dyDescent="0.3"/>
    <row r="439" ht="14.15" customHeight="1" x14ac:dyDescent="0.3"/>
    <row r="440" ht="14.15" customHeight="1" x14ac:dyDescent="0.3"/>
    <row r="441" ht="14.15" customHeight="1" x14ac:dyDescent="0.3"/>
    <row r="442" ht="14.15" customHeight="1" x14ac:dyDescent="0.3"/>
    <row r="443" ht="14.15" customHeight="1" x14ac:dyDescent="0.3"/>
    <row r="444" ht="14.15" customHeight="1" x14ac:dyDescent="0.3"/>
    <row r="445" ht="14.15" customHeight="1" x14ac:dyDescent="0.3"/>
    <row r="446" ht="14.15" customHeight="1" x14ac:dyDescent="0.3"/>
    <row r="447" ht="14.15" customHeight="1" x14ac:dyDescent="0.3"/>
    <row r="448" ht="14.15" customHeight="1" x14ac:dyDescent="0.3"/>
    <row r="449" ht="14.15" customHeight="1" x14ac:dyDescent="0.3"/>
    <row r="450" ht="14.15" customHeight="1" x14ac:dyDescent="0.3"/>
    <row r="451" ht="14.15" customHeight="1" x14ac:dyDescent="0.3"/>
    <row r="452" ht="14.15" customHeight="1" x14ac:dyDescent="0.3"/>
    <row r="453" ht="14.15" customHeight="1" x14ac:dyDescent="0.3"/>
    <row r="454" ht="14.15" customHeight="1" x14ac:dyDescent="0.3"/>
    <row r="455" ht="14.15" customHeight="1" x14ac:dyDescent="0.3"/>
    <row r="456" ht="14.15" customHeight="1" x14ac:dyDescent="0.3"/>
    <row r="457" ht="14.15" customHeight="1" x14ac:dyDescent="0.3"/>
    <row r="458" ht="14.15" customHeight="1" x14ac:dyDescent="0.3"/>
    <row r="459" ht="14.15" customHeight="1" x14ac:dyDescent="0.3"/>
    <row r="460" ht="14.15" customHeight="1" x14ac:dyDescent="0.3"/>
    <row r="461" ht="14.15" customHeight="1" x14ac:dyDescent="0.3"/>
    <row r="462" ht="14.15" customHeight="1" x14ac:dyDescent="0.3"/>
    <row r="463" ht="14.15" customHeight="1" x14ac:dyDescent="0.3"/>
    <row r="464" ht="28.4" customHeight="1" x14ac:dyDescent="0.3"/>
    <row r="465" ht="14.15" customHeight="1" x14ac:dyDescent="0.3"/>
    <row r="466" ht="28.4" customHeight="1" x14ac:dyDescent="0.3"/>
    <row r="467" ht="42" customHeight="1" x14ac:dyDescent="0.3"/>
    <row r="468" ht="10.4" customHeight="1" x14ac:dyDescent="0.3"/>
  </sheetData>
  <mergeCells count="5">
    <mergeCell ref="A48:E48"/>
    <mergeCell ref="A50:D50"/>
    <mergeCell ref="E50:F50"/>
    <mergeCell ref="A51:D51"/>
    <mergeCell ref="E51:F51"/>
  </mergeCells>
  <phoneticPr fontId="1" type="noConversion"/>
  <conditionalFormatting sqref="D10 D12 D14 D20 D22 D24 D26 D29 D32">
    <cfRule type="cellIs" dxfId="93" priority="1" operator="greaterThan">
      <formula>0</formula>
    </cfRule>
  </conditionalFormatting>
  <conditionalFormatting sqref="E10 E12 E14 E20 E22 E24 E26 E29 E32">
    <cfRule type="cellIs" dxfId="92" priority="2" operator="greaterThan">
      <formula>0</formula>
    </cfRule>
  </conditionalFormatting>
  <conditionalFormatting sqref="F10 F12 F14 F20 F22 F24 F26 F29 F32">
    <cfRule type="cellIs" dxfId="91" priority="3" stopIfTrue="1" operator="equal">
      <formula>"ro"</formula>
    </cfRule>
    <cfRule type="cellIs" dxfId="90" priority="4" stopIfTrue="1" operator="equal">
      <formula>" "</formula>
    </cfRule>
  </conditionalFormatting>
  <printOptions horizontalCentered="1"/>
  <pageMargins left="0.78740157480314965" right="0.59055118110236227" top="0.98425196850393704" bottom="0.39370078740157483" header="0.39370078740157483" footer="0.19685039370078741"/>
  <pageSetup paperSize="9" scale="93" orientation="portrait" blackAndWhite="1" useFirstPageNumber="1" r:id="rId1"/>
  <headerFooter alignWithMargins="0">
    <oddHeader>&amp;L&amp;"-,Italic"&amp;8RTD01-2016/2017-TIDC32&amp;"-,Regular"
Part C2.2: Pricing Schedule&amp;R
&amp;"-,Regular"&amp;8Section 604: Page &amp;P of &amp;N</oddHeader>
  </headerFooter>
  <rowBreaks count="1" manualBreakCount="1">
    <brk id="51" max="5"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indexed="54"/>
  </sheetPr>
  <dimension ref="A1:F469"/>
  <sheetViews>
    <sheetView showZeros="0" view="pageBreakPreview" zoomScale="150" zoomScaleNormal="100" zoomScaleSheetLayoutView="150" workbookViewId="0">
      <selection activeCell="E9" sqref="E9"/>
    </sheetView>
  </sheetViews>
  <sheetFormatPr defaultColWidth="9.1796875" defaultRowHeight="12" customHeight="1" x14ac:dyDescent="0.3"/>
  <cols>
    <col min="1" max="1" width="12.54296875" style="2" customWidth="1"/>
    <col min="2" max="2" width="28.54296875" style="2" customWidth="1"/>
    <col min="3" max="3" width="10.54296875" style="2" customWidth="1"/>
    <col min="4" max="4" width="12.54296875" style="147" customWidth="1"/>
    <col min="5" max="5" width="13.54296875" style="35" customWidth="1"/>
    <col min="6" max="6" width="15.54296875" style="35" customWidth="1"/>
    <col min="7" max="16384" width="9.1796875" style="2"/>
  </cols>
  <sheetData>
    <row r="1" spans="1:6" ht="28.4" customHeight="1" thickBot="1" x14ac:dyDescent="0.35">
      <c r="A1" s="67" t="s">
        <v>1321</v>
      </c>
      <c r="B1" s="68" t="s">
        <v>1322</v>
      </c>
      <c r="C1" s="68" t="s">
        <v>1323</v>
      </c>
      <c r="D1" s="69" t="s">
        <v>1324</v>
      </c>
      <c r="E1" s="70" t="s">
        <v>1325</v>
      </c>
      <c r="F1" s="71" t="s">
        <v>1326</v>
      </c>
    </row>
    <row r="2" spans="1:6" ht="14.15" customHeight="1" x14ac:dyDescent="0.3">
      <c r="A2" s="8"/>
      <c r="B2" s="9"/>
      <c r="C2" s="10"/>
      <c r="D2" s="132"/>
      <c r="E2" s="133"/>
      <c r="F2" s="134"/>
    </row>
    <row r="3" spans="1:6" ht="14.15" customHeight="1" x14ac:dyDescent="0.3">
      <c r="A3" s="13" t="s">
        <v>1356</v>
      </c>
      <c r="B3" s="14" t="s">
        <v>1357</v>
      </c>
      <c r="C3" s="3"/>
      <c r="D3" s="135"/>
      <c r="E3" s="136"/>
      <c r="F3" s="137"/>
    </row>
    <row r="4" spans="1:6" ht="14.15" customHeight="1" x14ac:dyDescent="0.3">
      <c r="A4" s="5"/>
      <c r="B4" s="6"/>
      <c r="C4" s="3"/>
      <c r="D4" s="135"/>
      <c r="E4" s="136"/>
      <c r="F4" s="137"/>
    </row>
    <row r="5" spans="1:6" ht="14.15" customHeight="1" x14ac:dyDescent="0.3">
      <c r="A5" s="13" t="s">
        <v>755</v>
      </c>
      <c r="B5" s="14" t="s">
        <v>1310</v>
      </c>
      <c r="C5" s="3"/>
      <c r="D5" s="135"/>
      <c r="E5" s="136"/>
      <c r="F5" s="137"/>
    </row>
    <row r="6" spans="1:6" ht="14.15" customHeight="1" x14ac:dyDescent="0.3">
      <c r="A6" s="5"/>
      <c r="B6" s="7"/>
      <c r="C6" s="3"/>
      <c r="D6" s="135"/>
      <c r="E6" s="136"/>
      <c r="F6" s="137"/>
    </row>
    <row r="7" spans="1:6" ht="14.15" customHeight="1" x14ac:dyDescent="0.3">
      <c r="A7" s="13" t="s">
        <v>874</v>
      </c>
      <c r="B7" s="14" t="s">
        <v>875</v>
      </c>
      <c r="C7" s="3"/>
      <c r="D7" s="135"/>
      <c r="E7" s="136"/>
      <c r="F7" s="137"/>
    </row>
    <row r="8" spans="1:6" ht="14.15" customHeight="1" x14ac:dyDescent="0.3">
      <c r="A8" s="5"/>
      <c r="B8" s="6"/>
      <c r="C8" s="3"/>
      <c r="D8" s="135"/>
      <c r="E8" s="136"/>
      <c r="F8" s="137"/>
    </row>
    <row r="9" spans="1:6" ht="14.15" customHeight="1" x14ac:dyDescent="0.3">
      <c r="A9" s="5" t="s">
        <v>879</v>
      </c>
      <c r="B9" s="6" t="s">
        <v>876</v>
      </c>
      <c r="C9" s="35" t="s">
        <v>863</v>
      </c>
      <c r="D9" s="138">
        <v>17647</v>
      </c>
      <c r="E9" s="139"/>
      <c r="F9" s="140" t="str">
        <f>IF(TRIM(D9)="rate only","ro",IF(OR(ISBLANK(D9),ISBLANK(E9))," ",D9*E9))</f>
        <v xml:space="preserve"> </v>
      </c>
    </row>
    <row r="10" spans="1:6" ht="14.15" customHeight="1" x14ac:dyDescent="0.3">
      <c r="A10" s="5"/>
      <c r="B10" s="6"/>
      <c r="C10" s="3"/>
      <c r="D10" s="135"/>
      <c r="E10" s="136"/>
      <c r="F10" s="137"/>
    </row>
    <row r="11" spans="1:6" ht="14.15" customHeight="1" x14ac:dyDescent="0.3">
      <c r="A11" s="5" t="s">
        <v>880</v>
      </c>
      <c r="B11" s="6" t="s">
        <v>877</v>
      </c>
      <c r="C11" s="35" t="s">
        <v>863</v>
      </c>
      <c r="D11" s="138">
        <f>11%*D9</f>
        <v>1941.17</v>
      </c>
      <c r="E11" s="139"/>
      <c r="F11" s="140" t="str">
        <f>IF(TRIM(D11)="rate only","ro",IF(ISBLANK(E11)," ",D11*E11))</f>
        <v xml:space="preserve"> </v>
      </c>
    </row>
    <row r="12" spans="1:6" ht="14.15" customHeight="1" x14ac:dyDescent="0.3">
      <c r="A12" s="5"/>
      <c r="B12" s="6"/>
      <c r="C12" s="3"/>
      <c r="D12" s="135"/>
      <c r="E12" s="136"/>
      <c r="F12" s="137"/>
    </row>
    <row r="13" spans="1:6" ht="14.15" customHeight="1" x14ac:dyDescent="0.3">
      <c r="A13" s="5" t="s">
        <v>881</v>
      </c>
      <c r="B13" s="6" t="s">
        <v>1148</v>
      </c>
      <c r="C13" s="3"/>
      <c r="D13" s="135"/>
      <c r="E13" s="136"/>
      <c r="F13" s="137"/>
    </row>
    <row r="14" spans="1:6" ht="14.15" customHeight="1" x14ac:dyDescent="0.3">
      <c r="A14" s="5"/>
      <c r="B14" s="6" t="s">
        <v>1806</v>
      </c>
      <c r="C14" s="35" t="s">
        <v>863</v>
      </c>
      <c r="D14" s="138">
        <f>50%*D11</f>
        <v>970.58500000000004</v>
      </c>
      <c r="E14" s="139"/>
      <c r="F14" s="140" t="str">
        <f>IF(TRIM(D14)="rate only","ro",IF(ISBLANK(E14)," ",D14*E14))</f>
        <v xml:space="preserve"> </v>
      </c>
    </row>
    <row r="15" spans="1:6" ht="14.15" customHeight="1" x14ac:dyDescent="0.3">
      <c r="A15" s="5"/>
      <c r="B15" s="6"/>
      <c r="C15" s="3"/>
      <c r="D15" s="135"/>
      <c r="E15" s="136"/>
      <c r="F15" s="137"/>
    </row>
    <row r="16" spans="1:6" ht="14.15" customHeight="1" x14ac:dyDescent="0.3">
      <c r="A16" s="5" t="s">
        <v>1804</v>
      </c>
      <c r="B16" s="38" t="s">
        <v>1805</v>
      </c>
      <c r="C16" s="3"/>
      <c r="D16" s="135"/>
      <c r="E16" s="136"/>
      <c r="F16" s="137"/>
    </row>
    <row r="17" spans="1:6" ht="14.15" customHeight="1" x14ac:dyDescent="0.3">
      <c r="A17" s="5"/>
      <c r="B17" s="6"/>
      <c r="C17" s="3"/>
      <c r="D17" s="135"/>
      <c r="E17" s="136"/>
      <c r="F17" s="137"/>
    </row>
    <row r="18" spans="1:6" ht="14.15" customHeight="1" x14ac:dyDescent="0.3">
      <c r="A18" s="5"/>
      <c r="B18" s="6"/>
      <c r="C18" s="3"/>
      <c r="D18" s="135"/>
      <c r="E18" s="136"/>
      <c r="F18" s="137"/>
    </row>
    <row r="19" spans="1:6" ht="14.15" customHeight="1" x14ac:dyDescent="0.3">
      <c r="A19" s="5"/>
      <c r="B19" s="6"/>
      <c r="C19" s="3"/>
      <c r="D19" s="135"/>
      <c r="E19" s="136"/>
      <c r="F19" s="137"/>
    </row>
    <row r="20" spans="1:6" ht="14.15" customHeight="1" x14ac:dyDescent="0.3">
      <c r="A20" s="5"/>
      <c r="B20" s="6"/>
      <c r="C20" s="3"/>
      <c r="D20" s="135"/>
      <c r="E20" s="136"/>
      <c r="F20" s="137"/>
    </row>
    <row r="21" spans="1:6" ht="14.15" customHeight="1" x14ac:dyDescent="0.3">
      <c r="A21" s="13" t="s">
        <v>882</v>
      </c>
      <c r="B21" s="14" t="s">
        <v>878</v>
      </c>
      <c r="C21" s="3" t="s">
        <v>1369</v>
      </c>
      <c r="D21" s="138">
        <v>400</v>
      </c>
      <c r="E21" s="139"/>
      <c r="F21" s="140" t="str">
        <f>IF(TRIM(D21)="rate only","ro",IF(ISBLANK(E21)," ",D21*E21))</f>
        <v xml:space="preserve"> </v>
      </c>
    </row>
    <row r="22" spans="1:6" ht="14.15" customHeight="1" x14ac:dyDescent="0.3">
      <c r="A22" s="5"/>
      <c r="B22" s="6"/>
      <c r="C22" s="3"/>
      <c r="D22" s="135"/>
      <c r="E22" s="136"/>
      <c r="F22" s="137"/>
    </row>
    <row r="23" spans="1:6" ht="14.15" customHeight="1" x14ac:dyDescent="0.3">
      <c r="A23" s="5"/>
      <c r="B23" s="6"/>
      <c r="C23" s="3"/>
      <c r="D23" s="135"/>
      <c r="E23" s="136"/>
      <c r="F23" s="137"/>
    </row>
    <row r="24" spans="1:6" ht="14.15" customHeight="1" x14ac:dyDescent="0.3">
      <c r="A24" s="5"/>
      <c r="B24" s="6"/>
      <c r="C24" s="3"/>
      <c r="D24" s="135"/>
      <c r="E24" s="136"/>
      <c r="F24" s="137"/>
    </row>
    <row r="25" spans="1:6" ht="14.15" customHeight="1" x14ac:dyDescent="0.3">
      <c r="A25" s="5"/>
      <c r="B25" s="6"/>
      <c r="C25" s="3"/>
      <c r="D25" s="135"/>
      <c r="E25" s="136"/>
      <c r="F25" s="137"/>
    </row>
    <row r="26" spans="1:6" ht="14.15" customHeight="1" x14ac:dyDescent="0.3">
      <c r="A26" s="5"/>
      <c r="B26" s="6"/>
      <c r="C26" s="3"/>
      <c r="D26" s="135"/>
      <c r="E26" s="136"/>
      <c r="F26" s="137"/>
    </row>
    <row r="27" spans="1:6" ht="14.15" customHeight="1" x14ac:dyDescent="0.3">
      <c r="A27" s="5"/>
      <c r="B27" s="6"/>
      <c r="C27" s="3"/>
      <c r="D27" s="135"/>
      <c r="E27" s="136"/>
      <c r="F27" s="137"/>
    </row>
    <row r="28" spans="1:6" ht="14.15" customHeight="1" x14ac:dyDescent="0.3">
      <c r="A28" s="5"/>
      <c r="B28" s="6"/>
      <c r="C28" s="3"/>
      <c r="D28" s="135"/>
      <c r="E28" s="136"/>
      <c r="F28" s="137"/>
    </row>
    <row r="29" spans="1:6" ht="14.15" customHeight="1" x14ac:dyDescent="0.3">
      <c r="A29" s="5"/>
      <c r="B29" s="6"/>
      <c r="C29" s="3"/>
      <c r="D29" s="135"/>
      <c r="E29" s="136"/>
      <c r="F29" s="137"/>
    </row>
    <row r="30" spans="1:6" ht="14.15" customHeight="1" x14ac:dyDescent="0.3">
      <c r="A30" s="5"/>
      <c r="B30" s="6"/>
      <c r="C30" s="3"/>
      <c r="D30" s="135"/>
      <c r="E30" s="136"/>
      <c r="F30" s="137"/>
    </row>
    <row r="31" spans="1:6" ht="14.15" customHeight="1" x14ac:dyDescent="0.3">
      <c r="A31" s="5"/>
      <c r="B31" s="6"/>
      <c r="C31" s="3"/>
      <c r="D31" s="135"/>
      <c r="E31" s="136"/>
      <c r="F31" s="137"/>
    </row>
    <row r="32" spans="1:6" ht="14.15" customHeight="1" x14ac:dyDescent="0.3">
      <c r="A32" s="5"/>
      <c r="B32" s="6"/>
      <c r="C32" s="3"/>
      <c r="D32" s="135"/>
      <c r="E32" s="136"/>
      <c r="F32" s="137"/>
    </row>
    <row r="33" spans="1:6" ht="14.15" customHeight="1" x14ac:dyDescent="0.3">
      <c r="A33" s="5"/>
      <c r="B33" s="6"/>
      <c r="C33" s="3"/>
      <c r="D33" s="135"/>
      <c r="E33" s="136"/>
      <c r="F33" s="137"/>
    </row>
    <row r="34" spans="1:6" ht="14.15" customHeight="1" x14ac:dyDescent="0.3">
      <c r="A34" s="5"/>
      <c r="B34" s="6"/>
      <c r="C34" s="3"/>
      <c r="D34" s="135"/>
      <c r="E34" s="136"/>
      <c r="F34" s="137"/>
    </row>
    <row r="35" spans="1:6" ht="14.15" customHeight="1" x14ac:dyDescent="0.3">
      <c r="A35" s="5"/>
      <c r="B35" s="6"/>
      <c r="C35" s="3"/>
      <c r="D35" s="135"/>
      <c r="E35" s="136"/>
      <c r="F35" s="137"/>
    </row>
    <row r="36" spans="1:6" ht="14.15" customHeight="1" x14ac:dyDescent="0.3">
      <c r="A36" s="5"/>
      <c r="B36" s="6"/>
      <c r="C36" s="3"/>
      <c r="D36" s="135"/>
      <c r="E36" s="136"/>
      <c r="F36" s="137"/>
    </row>
    <row r="37" spans="1:6" ht="14.15" customHeight="1" x14ac:dyDescent="0.3">
      <c r="A37" s="5"/>
      <c r="B37" s="6"/>
      <c r="C37" s="3"/>
      <c r="D37" s="135"/>
      <c r="E37" s="136"/>
      <c r="F37" s="137"/>
    </row>
    <row r="38" spans="1:6" ht="14.15" customHeight="1" x14ac:dyDescent="0.3">
      <c r="A38" s="5"/>
      <c r="B38" s="6"/>
      <c r="C38" s="3"/>
      <c r="D38" s="135"/>
      <c r="E38" s="136"/>
      <c r="F38" s="137"/>
    </row>
    <row r="39" spans="1:6" ht="14.15" customHeight="1" x14ac:dyDescent="0.3">
      <c r="A39" s="5"/>
      <c r="B39" s="6"/>
      <c r="C39" s="3"/>
      <c r="D39" s="135"/>
      <c r="E39" s="136"/>
      <c r="F39" s="137"/>
    </row>
    <row r="40" spans="1:6" ht="14.15" customHeight="1" x14ac:dyDescent="0.3">
      <c r="A40" s="5"/>
      <c r="B40" s="6"/>
      <c r="C40" s="3"/>
      <c r="D40" s="135"/>
      <c r="E40" s="136"/>
      <c r="F40" s="137"/>
    </row>
    <row r="41" spans="1:6" ht="14.15" customHeight="1" x14ac:dyDescent="0.3">
      <c r="A41" s="5"/>
      <c r="B41" s="6"/>
      <c r="C41" s="3"/>
      <c r="D41" s="135"/>
      <c r="E41" s="136"/>
      <c r="F41" s="137"/>
    </row>
    <row r="42" spans="1:6" ht="14.15" customHeight="1" x14ac:dyDescent="0.3">
      <c r="A42" s="5"/>
      <c r="B42" s="6"/>
      <c r="C42" s="3"/>
      <c r="D42" s="135"/>
      <c r="E42" s="136"/>
      <c r="F42" s="137"/>
    </row>
    <row r="43" spans="1:6" ht="14.15" customHeight="1" x14ac:dyDescent="0.3">
      <c r="A43" s="5"/>
      <c r="B43" s="6"/>
      <c r="C43" s="3"/>
      <c r="D43" s="135"/>
      <c r="E43" s="136"/>
      <c r="F43" s="137"/>
    </row>
    <row r="44" spans="1:6" ht="14.15" customHeight="1" x14ac:dyDescent="0.3">
      <c r="A44" s="5"/>
      <c r="B44" s="6"/>
      <c r="C44" s="3"/>
      <c r="D44" s="135"/>
      <c r="E44" s="136"/>
      <c r="F44" s="137"/>
    </row>
    <row r="45" spans="1:6" ht="14.15" customHeight="1" x14ac:dyDescent="0.3">
      <c r="A45" s="5"/>
      <c r="B45" s="6"/>
      <c r="C45" s="3"/>
      <c r="D45" s="135"/>
      <c r="E45" s="136"/>
      <c r="F45" s="137"/>
    </row>
    <row r="46" spans="1:6" ht="14.15" customHeight="1" x14ac:dyDescent="0.3">
      <c r="A46" s="5"/>
      <c r="B46" s="6"/>
      <c r="C46" s="3"/>
      <c r="D46" s="135"/>
      <c r="E46" s="136"/>
      <c r="F46" s="137"/>
    </row>
    <row r="47" spans="1:6" ht="14.15" customHeight="1" x14ac:dyDescent="0.3">
      <c r="A47" s="5"/>
      <c r="B47" s="6"/>
      <c r="C47" s="3"/>
      <c r="D47" s="135"/>
      <c r="E47" s="136"/>
      <c r="F47" s="137"/>
    </row>
    <row r="48" spans="1:6" ht="14.15" customHeight="1" thickBot="1" x14ac:dyDescent="0.35">
      <c r="A48" s="15"/>
      <c r="B48" s="16"/>
      <c r="C48" s="17"/>
      <c r="D48" s="141"/>
      <c r="E48" s="142"/>
      <c r="F48" s="143"/>
    </row>
    <row r="49" spans="1:6" ht="28.4" customHeight="1" thickBot="1" x14ac:dyDescent="0.35">
      <c r="A49" s="300" t="s">
        <v>1327</v>
      </c>
      <c r="B49" s="301"/>
      <c r="C49" s="301"/>
      <c r="D49" s="301"/>
      <c r="E49" s="302"/>
      <c r="F49" s="71">
        <f>SUM(F2:F48)</f>
        <v>0</v>
      </c>
    </row>
    <row r="50" spans="1:6" ht="14.15" customHeight="1" thickBot="1" x14ac:dyDescent="0.35">
      <c r="A50" s="20"/>
      <c r="B50" s="20"/>
      <c r="C50" s="20"/>
      <c r="D50" s="144"/>
      <c r="E50" s="145"/>
      <c r="F50" s="146"/>
    </row>
    <row r="51" spans="1:6" ht="28.4" customHeight="1" x14ac:dyDescent="0.3">
      <c r="A51" s="234" t="s">
        <v>1328</v>
      </c>
      <c r="B51" s="235"/>
      <c r="C51" s="235"/>
      <c r="D51" s="235"/>
      <c r="E51" s="236" t="s">
        <v>1329</v>
      </c>
      <c r="F51" s="237"/>
    </row>
    <row r="52" spans="1:6" ht="42" customHeight="1" thickBot="1" x14ac:dyDescent="0.35">
      <c r="A52" s="238"/>
      <c r="B52" s="239"/>
      <c r="C52" s="239"/>
      <c r="D52" s="239"/>
      <c r="E52" s="240"/>
      <c r="F52" s="241"/>
    </row>
    <row r="53" spans="1:6" ht="10.4" customHeight="1" x14ac:dyDescent="0.3">
      <c r="A53" s="23"/>
      <c r="E53" s="148"/>
    </row>
    <row r="54" spans="1:6" ht="28.4" customHeight="1" x14ac:dyDescent="0.3"/>
    <row r="55" spans="1:6" ht="28.4" customHeight="1" x14ac:dyDescent="0.3"/>
    <row r="56" spans="1:6" ht="14.15" customHeight="1" x14ac:dyDescent="0.3"/>
    <row r="57" spans="1:6" ht="14.15" customHeight="1" x14ac:dyDescent="0.3"/>
    <row r="58" spans="1:6" ht="14.15" customHeight="1" x14ac:dyDescent="0.3"/>
    <row r="59" spans="1:6" ht="14.15" customHeight="1" x14ac:dyDescent="0.3"/>
    <row r="60" spans="1:6" ht="14.15" customHeight="1" x14ac:dyDescent="0.3"/>
    <row r="61" spans="1:6" ht="14.15" customHeight="1" x14ac:dyDescent="0.3"/>
    <row r="62" spans="1:6" ht="14.15" customHeight="1" x14ac:dyDescent="0.3"/>
    <row r="63" spans="1:6" ht="14.15" customHeight="1" x14ac:dyDescent="0.3"/>
    <row r="64" spans="1:6" ht="14.15" customHeight="1" x14ac:dyDescent="0.3"/>
    <row r="65" ht="14.15" customHeight="1" x14ac:dyDescent="0.3"/>
    <row r="66" ht="14.15" customHeight="1" x14ac:dyDescent="0.3"/>
    <row r="67" ht="14.15" customHeight="1" x14ac:dyDescent="0.3"/>
    <row r="68" ht="14.15" customHeight="1" x14ac:dyDescent="0.3"/>
    <row r="69" ht="14.15" customHeight="1" x14ac:dyDescent="0.3"/>
    <row r="70" ht="14.15" customHeight="1" x14ac:dyDescent="0.3"/>
    <row r="71" ht="14.15" customHeight="1" x14ac:dyDescent="0.3"/>
    <row r="72" ht="14.15" customHeight="1" x14ac:dyDescent="0.3"/>
    <row r="73" ht="14.15" customHeight="1" x14ac:dyDescent="0.3"/>
    <row r="74" ht="14.15" customHeight="1" x14ac:dyDescent="0.3"/>
    <row r="75" ht="14.15" customHeight="1" x14ac:dyDescent="0.3"/>
    <row r="76" ht="14.15" customHeight="1" x14ac:dyDescent="0.3"/>
    <row r="77" ht="14.15" customHeight="1" x14ac:dyDescent="0.3"/>
    <row r="78" ht="14.15" customHeight="1" x14ac:dyDescent="0.3"/>
    <row r="79" ht="14.15" customHeight="1" x14ac:dyDescent="0.3"/>
    <row r="80" ht="14.15" customHeight="1" x14ac:dyDescent="0.3"/>
    <row r="81" ht="14.15" customHeight="1" x14ac:dyDescent="0.3"/>
    <row r="82" ht="14.15" customHeight="1" x14ac:dyDescent="0.3"/>
    <row r="83" ht="14.15" customHeight="1" x14ac:dyDescent="0.3"/>
    <row r="84" ht="14.15" customHeight="1" x14ac:dyDescent="0.3"/>
    <row r="85" ht="14.15" customHeight="1" x14ac:dyDescent="0.3"/>
    <row r="86" ht="14.15" customHeight="1" x14ac:dyDescent="0.3"/>
    <row r="87" ht="14.15" customHeight="1" x14ac:dyDescent="0.3"/>
    <row r="88" ht="14.15" customHeight="1" x14ac:dyDescent="0.3"/>
    <row r="89" ht="14.15" customHeight="1" x14ac:dyDescent="0.3"/>
    <row r="90" ht="14.15" customHeight="1" x14ac:dyDescent="0.3"/>
    <row r="91" ht="14.15" customHeight="1" x14ac:dyDescent="0.3"/>
    <row r="92" ht="14.15" customHeight="1" x14ac:dyDescent="0.3"/>
    <row r="93" ht="14.15" customHeight="1" x14ac:dyDescent="0.3"/>
    <row r="94" ht="14.15" customHeight="1" x14ac:dyDescent="0.3"/>
    <row r="95" ht="14.15" customHeight="1" x14ac:dyDescent="0.3"/>
    <row r="96" ht="14.15" customHeight="1" x14ac:dyDescent="0.3"/>
    <row r="97" ht="14.15" customHeight="1" x14ac:dyDescent="0.3"/>
    <row r="98" ht="14.15" customHeight="1" x14ac:dyDescent="0.3"/>
    <row r="99" ht="14.15" customHeight="1" x14ac:dyDescent="0.3"/>
    <row r="100" ht="14.15" customHeight="1" x14ac:dyDescent="0.3"/>
    <row r="101" ht="28.4" customHeight="1" x14ac:dyDescent="0.3"/>
    <row r="102" ht="14.15" customHeight="1" x14ac:dyDescent="0.3"/>
    <row r="103" ht="28.4" customHeight="1" x14ac:dyDescent="0.3"/>
    <row r="104" ht="42" customHeight="1" x14ac:dyDescent="0.3"/>
    <row r="105" ht="10.4" customHeight="1" x14ac:dyDescent="0.3"/>
    <row r="106" ht="28.4" customHeight="1" x14ac:dyDescent="0.3"/>
    <row r="107" ht="28.4" customHeight="1" x14ac:dyDescent="0.3"/>
    <row r="108" ht="14.15" customHeight="1" x14ac:dyDescent="0.3"/>
    <row r="109" ht="14.15" customHeight="1" x14ac:dyDescent="0.3"/>
    <row r="110" ht="14.15" customHeight="1" x14ac:dyDescent="0.3"/>
    <row r="111" ht="14.15" customHeight="1" x14ac:dyDescent="0.3"/>
    <row r="112" ht="14.15" customHeight="1" x14ac:dyDescent="0.3"/>
    <row r="113" ht="14.15" customHeight="1" x14ac:dyDescent="0.3"/>
    <row r="114" ht="14.15" customHeight="1" x14ac:dyDescent="0.3"/>
    <row r="115" ht="14.15" customHeight="1" x14ac:dyDescent="0.3"/>
    <row r="116" ht="14.15" customHeight="1" x14ac:dyDescent="0.3"/>
    <row r="117" ht="14.15" customHeight="1" x14ac:dyDescent="0.3"/>
    <row r="118" ht="14.15" customHeight="1" x14ac:dyDescent="0.3"/>
    <row r="119" ht="14.15" customHeight="1" x14ac:dyDescent="0.3"/>
    <row r="120" ht="14.15" customHeight="1" x14ac:dyDescent="0.3"/>
    <row r="121" ht="14.15" customHeight="1" x14ac:dyDescent="0.3"/>
    <row r="122" ht="14.15" customHeight="1" x14ac:dyDescent="0.3"/>
    <row r="123" ht="14.15" customHeight="1" x14ac:dyDescent="0.3"/>
    <row r="124" ht="14.15" customHeight="1" x14ac:dyDescent="0.3"/>
    <row r="125" ht="14.15" customHeight="1" x14ac:dyDescent="0.3"/>
    <row r="126" ht="14.15" customHeight="1" x14ac:dyDescent="0.3"/>
    <row r="127" ht="14.15" customHeight="1" x14ac:dyDescent="0.3"/>
    <row r="128" ht="14.15" customHeight="1" x14ac:dyDescent="0.3"/>
    <row r="129" ht="14.15" customHeight="1" x14ac:dyDescent="0.3"/>
    <row r="130" ht="14.15" customHeight="1" x14ac:dyDescent="0.3"/>
    <row r="131" ht="14.15" customHeight="1" x14ac:dyDescent="0.3"/>
    <row r="132" ht="14.15" customHeight="1" x14ac:dyDescent="0.3"/>
    <row r="133" ht="14.15" customHeight="1" x14ac:dyDescent="0.3"/>
    <row r="134" ht="14.15" customHeight="1" x14ac:dyDescent="0.3"/>
    <row r="135" ht="14.15" customHeight="1" x14ac:dyDescent="0.3"/>
    <row r="136" ht="14.15" customHeight="1" x14ac:dyDescent="0.3"/>
    <row r="137" ht="14.15" customHeight="1" x14ac:dyDescent="0.3"/>
    <row r="138" ht="14.15" customHeight="1" x14ac:dyDescent="0.3"/>
    <row r="139" ht="14.15" customHeight="1" x14ac:dyDescent="0.3"/>
    <row r="140" ht="14.15" customHeight="1" x14ac:dyDescent="0.3"/>
    <row r="141" ht="14.15" customHeight="1" x14ac:dyDescent="0.3"/>
    <row r="142" ht="14.15" customHeight="1" x14ac:dyDescent="0.3"/>
    <row r="143" ht="14.15" customHeight="1" x14ac:dyDescent="0.3"/>
    <row r="144" ht="14.15" customHeight="1" x14ac:dyDescent="0.3"/>
    <row r="145" ht="14.15" customHeight="1" x14ac:dyDescent="0.3"/>
    <row r="146" ht="14.15" customHeight="1" x14ac:dyDescent="0.3"/>
    <row r="147" ht="14.15" customHeight="1" x14ac:dyDescent="0.3"/>
    <row r="148" ht="14.15" customHeight="1" x14ac:dyDescent="0.3"/>
    <row r="149" ht="14.15" customHeight="1" x14ac:dyDescent="0.3"/>
    <row r="150" ht="14.15" customHeight="1" x14ac:dyDescent="0.3"/>
    <row r="151" ht="14.15" customHeight="1" x14ac:dyDescent="0.3"/>
    <row r="152" ht="14.15" customHeight="1" x14ac:dyDescent="0.3"/>
    <row r="153" ht="28.4" customHeight="1" x14ac:dyDescent="0.3"/>
    <row r="154" ht="14.15" customHeight="1" x14ac:dyDescent="0.3"/>
    <row r="155" ht="28.4" customHeight="1" x14ac:dyDescent="0.3"/>
    <row r="156" ht="42" customHeight="1" x14ac:dyDescent="0.3"/>
    <row r="157" ht="10.4" customHeight="1" x14ac:dyDescent="0.3"/>
    <row r="158" ht="28.4" customHeight="1" x14ac:dyDescent="0.3"/>
    <row r="159" ht="28.4" customHeight="1" x14ac:dyDescent="0.3"/>
    <row r="160" ht="14.15" customHeight="1" x14ac:dyDescent="0.3"/>
    <row r="161" ht="14.15" customHeight="1" x14ac:dyDescent="0.3"/>
    <row r="162" ht="14.15" customHeight="1" x14ac:dyDescent="0.3"/>
    <row r="163" ht="14.15" customHeight="1" x14ac:dyDescent="0.3"/>
    <row r="164" ht="14.15" customHeight="1" x14ac:dyDescent="0.3"/>
    <row r="165" ht="14.15" customHeight="1" x14ac:dyDescent="0.3"/>
    <row r="166" ht="14.15" customHeight="1" x14ac:dyDescent="0.3"/>
    <row r="167" ht="14.15" customHeight="1" x14ac:dyDescent="0.3"/>
    <row r="168" ht="14.15" customHeight="1" x14ac:dyDescent="0.3"/>
    <row r="169" ht="14.15" customHeight="1" x14ac:dyDescent="0.3"/>
    <row r="170" ht="14.15" customHeight="1" x14ac:dyDescent="0.3"/>
    <row r="171" ht="14.15" customHeight="1" x14ac:dyDescent="0.3"/>
    <row r="172" ht="14.15" customHeight="1" x14ac:dyDescent="0.3"/>
    <row r="173" ht="14.15" customHeight="1" x14ac:dyDescent="0.3"/>
    <row r="174" ht="14.15" customHeight="1" x14ac:dyDescent="0.3"/>
    <row r="175" ht="14.15" customHeight="1" x14ac:dyDescent="0.3"/>
    <row r="176" ht="14.15" customHeight="1" x14ac:dyDescent="0.3"/>
    <row r="177" ht="14.15" customHeight="1" x14ac:dyDescent="0.3"/>
    <row r="178" ht="14.15" customHeight="1" x14ac:dyDescent="0.3"/>
    <row r="179" ht="14.15" customHeight="1" x14ac:dyDescent="0.3"/>
    <row r="180" ht="14.15" customHeight="1" x14ac:dyDescent="0.3"/>
    <row r="181" ht="14.15" customHeight="1" x14ac:dyDescent="0.3"/>
    <row r="182" ht="14.15" customHeight="1" x14ac:dyDescent="0.3"/>
    <row r="183" ht="14.15" customHeight="1" x14ac:dyDescent="0.3"/>
    <row r="184" ht="14.15" customHeight="1" x14ac:dyDescent="0.3"/>
    <row r="185" ht="14.15" customHeight="1" x14ac:dyDescent="0.3"/>
    <row r="186" ht="14.15" customHeight="1" x14ac:dyDescent="0.3"/>
    <row r="187" ht="14.15" customHeight="1" x14ac:dyDescent="0.3"/>
    <row r="188" ht="14.15" customHeight="1" x14ac:dyDescent="0.3"/>
    <row r="189" ht="14.15" customHeight="1" x14ac:dyDescent="0.3"/>
    <row r="190" ht="14.15" customHeight="1" x14ac:dyDescent="0.3"/>
    <row r="191" ht="14.15" customHeight="1" x14ac:dyDescent="0.3"/>
    <row r="192" ht="14.15" customHeight="1" x14ac:dyDescent="0.3"/>
    <row r="193" ht="14.15" customHeight="1" x14ac:dyDescent="0.3"/>
    <row r="194" ht="14.15" customHeight="1" x14ac:dyDescent="0.3"/>
    <row r="195" ht="14.15" customHeight="1" x14ac:dyDescent="0.3"/>
    <row r="196" ht="14.15" customHeight="1" x14ac:dyDescent="0.3"/>
    <row r="197" ht="14.15" customHeight="1" x14ac:dyDescent="0.3"/>
    <row r="198" ht="14.15" customHeight="1" x14ac:dyDescent="0.3"/>
    <row r="199" ht="14.15" customHeight="1" x14ac:dyDescent="0.3"/>
    <row r="200" ht="14.15" customHeight="1" x14ac:dyDescent="0.3"/>
    <row r="201" ht="14.15" customHeight="1" x14ac:dyDescent="0.3"/>
    <row r="202" ht="14.15" customHeight="1" x14ac:dyDescent="0.3"/>
    <row r="203" ht="14.15" customHeight="1" x14ac:dyDescent="0.3"/>
    <row r="204" ht="14.15" customHeight="1" x14ac:dyDescent="0.3"/>
    <row r="205" ht="28.4" customHeight="1" x14ac:dyDescent="0.3"/>
    <row r="206" ht="14.15" customHeight="1" x14ac:dyDescent="0.3"/>
    <row r="207" ht="28.4" customHeight="1" x14ac:dyDescent="0.3"/>
    <row r="208" ht="42" customHeight="1" x14ac:dyDescent="0.3"/>
    <row r="209" ht="10.4" customHeight="1" x14ac:dyDescent="0.3"/>
    <row r="210" ht="28.4" customHeight="1" x14ac:dyDescent="0.3"/>
    <row r="211" ht="28.4" customHeight="1" x14ac:dyDescent="0.3"/>
    <row r="212" ht="14.15" customHeight="1" x14ac:dyDescent="0.3"/>
    <row r="213" ht="14.15" customHeight="1" x14ac:dyDescent="0.3"/>
    <row r="214" ht="14.15" customHeight="1" x14ac:dyDescent="0.3"/>
    <row r="215" ht="14.15" customHeight="1" x14ac:dyDescent="0.3"/>
    <row r="216" ht="14.15" customHeight="1" x14ac:dyDescent="0.3"/>
    <row r="217" ht="14.15" customHeight="1" x14ac:dyDescent="0.3"/>
    <row r="218" ht="14.15" customHeight="1" x14ac:dyDescent="0.3"/>
    <row r="219" ht="14.15" customHeight="1" x14ac:dyDescent="0.3"/>
    <row r="220" ht="14.15" customHeight="1" x14ac:dyDescent="0.3"/>
    <row r="221" ht="14.15" customHeight="1" x14ac:dyDescent="0.3"/>
    <row r="222" ht="14.15" customHeight="1" x14ac:dyDescent="0.3"/>
    <row r="223" ht="14.15" customHeight="1" x14ac:dyDescent="0.3"/>
    <row r="224" ht="14.15" customHeight="1" x14ac:dyDescent="0.3"/>
    <row r="225" ht="14.15" customHeight="1" x14ac:dyDescent="0.3"/>
    <row r="226" ht="14.15" customHeight="1" x14ac:dyDescent="0.3"/>
    <row r="227" ht="14.15" customHeight="1" x14ac:dyDescent="0.3"/>
    <row r="228" ht="14.15" customHeight="1" x14ac:dyDescent="0.3"/>
    <row r="229" ht="14.15" customHeight="1" x14ac:dyDescent="0.3"/>
    <row r="230" ht="14.15" customHeight="1" x14ac:dyDescent="0.3"/>
    <row r="231" ht="14.15" customHeight="1" x14ac:dyDescent="0.3"/>
    <row r="232" ht="14.15" customHeight="1" x14ac:dyDescent="0.3"/>
    <row r="233" ht="14.15" customHeight="1" x14ac:dyDescent="0.3"/>
    <row r="234" ht="14.15" customHeight="1" x14ac:dyDescent="0.3"/>
    <row r="235" ht="14.15" customHeight="1" x14ac:dyDescent="0.3"/>
    <row r="236" ht="14.15" customHeight="1" x14ac:dyDescent="0.3"/>
    <row r="237" ht="14.15" customHeight="1" x14ac:dyDescent="0.3"/>
    <row r="238" ht="14.15" customHeight="1" x14ac:dyDescent="0.3"/>
    <row r="239" ht="14.15" customHeight="1" x14ac:dyDescent="0.3"/>
    <row r="240" ht="14.15" customHeight="1" x14ac:dyDescent="0.3"/>
    <row r="241" ht="14.15" customHeight="1" x14ac:dyDescent="0.3"/>
    <row r="242" ht="14.15" customHeight="1" x14ac:dyDescent="0.3"/>
    <row r="243" ht="14.15" customHeight="1" x14ac:dyDescent="0.3"/>
    <row r="244" ht="14.15" customHeight="1" x14ac:dyDescent="0.3"/>
    <row r="245" ht="14.15" customHeight="1" x14ac:dyDescent="0.3"/>
    <row r="246" ht="14.15" customHeight="1" x14ac:dyDescent="0.3"/>
    <row r="247" ht="14.15" customHeight="1" x14ac:dyDescent="0.3"/>
    <row r="248" ht="14.15" customHeight="1" x14ac:dyDescent="0.3"/>
    <row r="249" ht="14.15" customHeight="1" x14ac:dyDescent="0.3"/>
    <row r="250" ht="14.15" customHeight="1" x14ac:dyDescent="0.3"/>
    <row r="251" ht="14.15" customHeight="1" x14ac:dyDescent="0.3"/>
    <row r="252" ht="14.15" customHeight="1" x14ac:dyDescent="0.3"/>
    <row r="253" ht="14.15" customHeight="1" x14ac:dyDescent="0.3"/>
    <row r="254" ht="14.15" customHeight="1" x14ac:dyDescent="0.3"/>
    <row r="255" ht="14.15" customHeight="1" x14ac:dyDescent="0.3"/>
    <row r="256" ht="14.15" customHeight="1" x14ac:dyDescent="0.3"/>
    <row r="257" ht="28.4" customHeight="1" x14ac:dyDescent="0.3"/>
    <row r="258" ht="14.15" customHeight="1" x14ac:dyDescent="0.3"/>
    <row r="259" ht="28.4" customHeight="1" x14ac:dyDescent="0.3"/>
    <row r="260" ht="42" customHeight="1" x14ac:dyDescent="0.3"/>
    <row r="261" ht="10.4" customHeight="1" x14ac:dyDescent="0.3"/>
    <row r="262" ht="28.4" customHeight="1" x14ac:dyDescent="0.3"/>
    <row r="263" ht="28.4" customHeight="1" x14ac:dyDescent="0.3"/>
    <row r="264" ht="14.15" customHeight="1" x14ac:dyDescent="0.3"/>
    <row r="265" ht="14.15" customHeight="1" x14ac:dyDescent="0.3"/>
    <row r="266" ht="14.15" customHeight="1" x14ac:dyDescent="0.3"/>
    <row r="267" ht="14.15" customHeight="1" x14ac:dyDescent="0.3"/>
    <row r="268" ht="14.15" customHeight="1" x14ac:dyDescent="0.3"/>
    <row r="269" ht="14.15" customHeight="1" x14ac:dyDescent="0.3"/>
    <row r="270" ht="14.15" customHeight="1" x14ac:dyDescent="0.3"/>
    <row r="271" ht="14.15" customHeight="1" x14ac:dyDescent="0.3"/>
    <row r="272" ht="14.15" customHeight="1" x14ac:dyDescent="0.3"/>
    <row r="273" ht="14.15" customHeight="1" x14ac:dyDescent="0.3"/>
    <row r="274" ht="14.15" customHeight="1" x14ac:dyDescent="0.3"/>
    <row r="275" ht="14.15" customHeight="1" x14ac:dyDescent="0.3"/>
    <row r="276" ht="14.15" customHeight="1" x14ac:dyDescent="0.3"/>
    <row r="277" ht="14.15" customHeight="1" x14ac:dyDescent="0.3"/>
    <row r="278" ht="14.15" customHeight="1" x14ac:dyDescent="0.3"/>
    <row r="279" ht="14.15" customHeight="1" x14ac:dyDescent="0.3"/>
    <row r="280" ht="14.15" customHeight="1" x14ac:dyDescent="0.3"/>
    <row r="281" ht="14.15" customHeight="1" x14ac:dyDescent="0.3"/>
    <row r="282" ht="14.15" customHeight="1" x14ac:dyDescent="0.3"/>
    <row r="283" ht="14.15" customHeight="1" x14ac:dyDescent="0.3"/>
    <row r="284" ht="14.15" customHeight="1" x14ac:dyDescent="0.3"/>
    <row r="285" ht="14.15" customHeight="1" x14ac:dyDescent="0.3"/>
    <row r="286" ht="14.15" customHeight="1" x14ac:dyDescent="0.3"/>
    <row r="287" ht="14.15" customHeight="1" x14ac:dyDescent="0.3"/>
    <row r="288" ht="14.15" customHeight="1" x14ac:dyDescent="0.3"/>
    <row r="289" ht="14.15" customHeight="1" x14ac:dyDescent="0.3"/>
    <row r="290" ht="14.15" customHeight="1" x14ac:dyDescent="0.3"/>
    <row r="291" ht="14.15" customHeight="1" x14ac:dyDescent="0.3"/>
    <row r="292" ht="14.15" customHeight="1" x14ac:dyDescent="0.3"/>
    <row r="293" ht="14.15" customHeight="1" x14ac:dyDescent="0.3"/>
    <row r="294" ht="14.15" customHeight="1" x14ac:dyDescent="0.3"/>
    <row r="295" ht="14.15" customHeight="1" x14ac:dyDescent="0.3"/>
    <row r="296" ht="14.15" customHeight="1" x14ac:dyDescent="0.3"/>
    <row r="297" ht="14.15" customHeight="1" x14ac:dyDescent="0.3"/>
    <row r="298" ht="14.15" customHeight="1" x14ac:dyDescent="0.3"/>
    <row r="299" ht="14.15" customHeight="1" x14ac:dyDescent="0.3"/>
    <row r="300" ht="14.15" customHeight="1" x14ac:dyDescent="0.3"/>
    <row r="301" ht="14.15" customHeight="1" x14ac:dyDescent="0.3"/>
    <row r="302" ht="14.15" customHeight="1" x14ac:dyDescent="0.3"/>
    <row r="303" ht="14.15" customHeight="1" x14ac:dyDescent="0.3"/>
    <row r="304" ht="14.15" customHeight="1" x14ac:dyDescent="0.3"/>
    <row r="305" ht="14.15" customHeight="1" x14ac:dyDescent="0.3"/>
    <row r="306" ht="14.15" customHeight="1" x14ac:dyDescent="0.3"/>
    <row r="307" ht="14.15" customHeight="1" x14ac:dyDescent="0.3"/>
    <row r="308" ht="14.15" customHeight="1" x14ac:dyDescent="0.3"/>
    <row r="309" ht="28.4" customHeight="1" x14ac:dyDescent="0.3"/>
    <row r="310" ht="14.15" customHeight="1" x14ac:dyDescent="0.3"/>
    <row r="311" ht="28.4" customHeight="1" x14ac:dyDescent="0.3"/>
    <row r="312" ht="42" customHeight="1" x14ac:dyDescent="0.3"/>
    <row r="313" ht="10.4" customHeight="1" x14ac:dyDescent="0.3"/>
    <row r="314" ht="28.4" customHeight="1" x14ac:dyDescent="0.3"/>
    <row r="315" ht="28.4" customHeight="1" x14ac:dyDescent="0.3"/>
    <row r="316" ht="14.15" customHeight="1" x14ac:dyDescent="0.3"/>
    <row r="317" ht="14.15" customHeight="1" x14ac:dyDescent="0.3"/>
    <row r="318" ht="14.15" customHeight="1" x14ac:dyDescent="0.3"/>
    <row r="319" ht="14.15" customHeight="1" x14ac:dyDescent="0.3"/>
    <row r="320" ht="14.15" customHeight="1" x14ac:dyDescent="0.3"/>
    <row r="321" ht="14.15" customHeight="1" x14ac:dyDescent="0.3"/>
    <row r="322" ht="14.15" customHeight="1" x14ac:dyDescent="0.3"/>
    <row r="323" ht="14.15" customHeight="1" x14ac:dyDescent="0.3"/>
    <row r="324" ht="14.15" customHeight="1" x14ac:dyDescent="0.3"/>
    <row r="325" ht="14.15" customHeight="1" x14ac:dyDescent="0.3"/>
    <row r="326" ht="14.15" customHeight="1" x14ac:dyDescent="0.3"/>
    <row r="327" ht="14.15" customHeight="1" x14ac:dyDescent="0.3"/>
    <row r="328" ht="14.15" customHeight="1" x14ac:dyDescent="0.3"/>
    <row r="329" ht="14.15" customHeight="1" x14ac:dyDescent="0.3"/>
    <row r="330" ht="14.15" customHeight="1" x14ac:dyDescent="0.3"/>
    <row r="331" ht="14.15" customHeight="1" x14ac:dyDescent="0.3"/>
    <row r="332" ht="14.15" customHeight="1" x14ac:dyDescent="0.3"/>
    <row r="333" ht="14.15" customHeight="1" x14ac:dyDescent="0.3"/>
    <row r="334" ht="14.15" customHeight="1" x14ac:dyDescent="0.3"/>
    <row r="335" ht="14.15" customHeight="1" x14ac:dyDescent="0.3"/>
    <row r="336" ht="14.15" customHeight="1" x14ac:dyDescent="0.3"/>
    <row r="337" ht="14.15" customHeight="1" x14ac:dyDescent="0.3"/>
    <row r="338" ht="14.15" customHeight="1" x14ac:dyDescent="0.3"/>
    <row r="339" ht="14.15" customHeight="1" x14ac:dyDescent="0.3"/>
    <row r="340" ht="14.15" customHeight="1" x14ac:dyDescent="0.3"/>
    <row r="341" ht="14.15" customHeight="1" x14ac:dyDescent="0.3"/>
    <row r="342" ht="14.15" customHeight="1" x14ac:dyDescent="0.3"/>
    <row r="343" ht="14.15" customHeight="1" x14ac:dyDescent="0.3"/>
    <row r="344" ht="14.15" customHeight="1" x14ac:dyDescent="0.3"/>
    <row r="345" ht="14.15" customHeight="1" x14ac:dyDescent="0.3"/>
    <row r="346" ht="14.15" customHeight="1" x14ac:dyDescent="0.3"/>
    <row r="347" ht="14.15" customHeight="1" x14ac:dyDescent="0.3"/>
    <row r="348" ht="14.15" customHeight="1" x14ac:dyDescent="0.3"/>
    <row r="349" ht="14.15" customHeight="1" x14ac:dyDescent="0.3"/>
    <row r="350" ht="14.15" customHeight="1" x14ac:dyDescent="0.3"/>
    <row r="351" ht="14.15" customHeight="1" x14ac:dyDescent="0.3"/>
    <row r="352" ht="14.15" customHeight="1" x14ac:dyDescent="0.3"/>
    <row r="353" ht="14.15" customHeight="1" x14ac:dyDescent="0.3"/>
    <row r="354" ht="14.15" customHeight="1" x14ac:dyDescent="0.3"/>
    <row r="355" ht="14.15" customHeight="1" x14ac:dyDescent="0.3"/>
    <row r="356" ht="14.15" customHeight="1" x14ac:dyDescent="0.3"/>
    <row r="357" ht="14.15" customHeight="1" x14ac:dyDescent="0.3"/>
    <row r="358" ht="14.15" customHeight="1" x14ac:dyDescent="0.3"/>
    <row r="359" ht="14.15" customHeight="1" x14ac:dyDescent="0.3"/>
    <row r="360" ht="14.15" customHeight="1" x14ac:dyDescent="0.3"/>
    <row r="361" ht="28.4" customHeight="1" x14ac:dyDescent="0.3"/>
    <row r="362" ht="14.15" customHeight="1" x14ac:dyDescent="0.3"/>
    <row r="363" ht="28.4" customHeight="1" x14ac:dyDescent="0.3"/>
    <row r="364" ht="42" customHeight="1" x14ac:dyDescent="0.3"/>
    <row r="365" ht="10.4" customHeight="1" x14ac:dyDescent="0.3"/>
    <row r="366" ht="28.4" customHeight="1" x14ac:dyDescent="0.3"/>
    <row r="367" ht="28.4" customHeight="1" x14ac:dyDescent="0.3"/>
    <row r="368" ht="14.15" customHeight="1" x14ac:dyDescent="0.3"/>
    <row r="369" ht="14.15" customHeight="1" x14ac:dyDescent="0.3"/>
    <row r="370" ht="14.15" customHeight="1" x14ac:dyDescent="0.3"/>
    <row r="371" ht="14.15" customHeight="1" x14ac:dyDescent="0.3"/>
    <row r="372" ht="14.15" customHeight="1" x14ac:dyDescent="0.3"/>
    <row r="373" ht="14.15" customHeight="1" x14ac:dyDescent="0.3"/>
    <row r="374" ht="14.15" customHeight="1" x14ac:dyDescent="0.3"/>
    <row r="375" ht="14.15" customHeight="1" x14ac:dyDescent="0.3"/>
    <row r="376" ht="14.15" customHeight="1" x14ac:dyDescent="0.3"/>
    <row r="377" ht="14.15" customHeight="1" x14ac:dyDescent="0.3"/>
    <row r="378" ht="14.15" customHeight="1" x14ac:dyDescent="0.3"/>
    <row r="379" ht="14.15" customHeight="1" x14ac:dyDescent="0.3"/>
    <row r="380" ht="14.15" customHeight="1" x14ac:dyDescent="0.3"/>
    <row r="381" ht="14.15" customHeight="1" x14ac:dyDescent="0.3"/>
    <row r="382" ht="14.15" customHeight="1" x14ac:dyDescent="0.3"/>
    <row r="383" ht="14.15" customHeight="1" x14ac:dyDescent="0.3"/>
    <row r="384" ht="14.15" customHeight="1" x14ac:dyDescent="0.3"/>
    <row r="385" ht="14.15" customHeight="1" x14ac:dyDescent="0.3"/>
    <row r="386" ht="14.15" customHeight="1" x14ac:dyDescent="0.3"/>
    <row r="387" ht="14.15" customHeight="1" x14ac:dyDescent="0.3"/>
    <row r="388" ht="14.15" customHeight="1" x14ac:dyDescent="0.3"/>
    <row r="389" ht="14.15" customHeight="1" x14ac:dyDescent="0.3"/>
    <row r="390" ht="14.15" customHeight="1" x14ac:dyDescent="0.3"/>
    <row r="391" ht="14.15" customHeight="1" x14ac:dyDescent="0.3"/>
    <row r="392" ht="14.15" customHeight="1" x14ac:dyDescent="0.3"/>
    <row r="393" ht="14.15" customHeight="1" x14ac:dyDescent="0.3"/>
    <row r="394" ht="14.15" customHeight="1" x14ac:dyDescent="0.3"/>
    <row r="395" ht="14.15" customHeight="1" x14ac:dyDescent="0.3"/>
    <row r="396" ht="14.15" customHeight="1" x14ac:dyDescent="0.3"/>
    <row r="397" ht="14.15" customHeight="1" x14ac:dyDescent="0.3"/>
    <row r="398" ht="14.15" customHeight="1" x14ac:dyDescent="0.3"/>
    <row r="399" ht="14.15" customHeight="1" x14ac:dyDescent="0.3"/>
    <row r="400" ht="14.15" customHeight="1" x14ac:dyDescent="0.3"/>
    <row r="401" ht="14.15" customHeight="1" x14ac:dyDescent="0.3"/>
    <row r="402" ht="14.15" customHeight="1" x14ac:dyDescent="0.3"/>
    <row r="403" ht="14.15" customHeight="1" x14ac:dyDescent="0.3"/>
    <row r="404" ht="14.15" customHeight="1" x14ac:dyDescent="0.3"/>
    <row r="405" ht="14.15" customHeight="1" x14ac:dyDescent="0.3"/>
    <row r="406" ht="14.15" customHeight="1" x14ac:dyDescent="0.3"/>
    <row r="407" ht="14.15" customHeight="1" x14ac:dyDescent="0.3"/>
    <row r="408" ht="14.15" customHeight="1" x14ac:dyDescent="0.3"/>
    <row r="409" ht="14.15" customHeight="1" x14ac:dyDescent="0.3"/>
    <row r="410" ht="14.15" customHeight="1" x14ac:dyDescent="0.3"/>
    <row r="411" ht="14.15" customHeight="1" x14ac:dyDescent="0.3"/>
    <row r="412" ht="14.15" customHeight="1" x14ac:dyDescent="0.3"/>
    <row r="413" ht="28.4" customHeight="1" x14ac:dyDescent="0.3"/>
    <row r="414" ht="14.15" customHeight="1" x14ac:dyDescent="0.3"/>
    <row r="415" ht="28.4" customHeight="1" x14ac:dyDescent="0.3"/>
    <row r="416" ht="42" customHeight="1" x14ac:dyDescent="0.3"/>
    <row r="417" ht="10.4" customHeight="1" x14ac:dyDescent="0.3"/>
    <row r="418" ht="28.4" customHeight="1" x14ac:dyDescent="0.3"/>
    <row r="419" ht="28.4" customHeight="1" x14ac:dyDescent="0.3"/>
    <row r="420" ht="14.15" customHeight="1" x14ac:dyDescent="0.3"/>
    <row r="421" ht="14.15" customHeight="1" x14ac:dyDescent="0.3"/>
    <row r="422" ht="14.15" customHeight="1" x14ac:dyDescent="0.3"/>
    <row r="423" ht="14.15" customHeight="1" x14ac:dyDescent="0.3"/>
    <row r="424" ht="14.15" customHeight="1" x14ac:dyDescent="0.3"/>
    <row r="425" ht="14.15" customHeight="1" x14ac:dyDescent="0.3"/>
    <row r="426" ht="14.15" customHeight="1" x14ac:dyDescent="0.3"/>
    <row r="427" ht="14.15" customHeight="1" x14ac:dyDescent="0.3"/>
    <row r="428" ht="14.15" customHeight="1" x14ac:dyDescent="0.3"/>
    <row r="429" ht="14.15" customHeight="1" x14ac:dyDescent="0.3"/>
    <row r="430" ht="14.15" customHeight="1" x14ac:dyDescent="0.3"/>
    <row r="431" ht="14.15" customHeight="1" x14ac:dyDescent="0.3"/>
    <row r="432" ht="14.15" customHeight="1" x14ac:dyDescent="0.3"/>
    <row r="433" ht="14.15" customHeight="1" x14ac:dyDescent="0.3"/>
    <row r="434" ht="14.15" customHeight="1" x14ac:dyDescent="0.3"/>
    <row r="435" ht="14.15" customHeight="1" x14ac:dyDescent="0.3"/>
    <row r="436" ht="14.15" customHeight="1" x14ac:dyDescent="0.3"/>
    <row r="437" ht="14.15" customHeight="1" x14ac:dyDescent="0.3"/>
    <row r="438" ht="14.15" customHeight="1" x14ac:dyDescent="0.3"/>
    <row r="439" ht="14.15" customHeight="1" x14ac:dyDescent="0.3"/>
    <row r="440" ht="14.15" customHeight="1" x14ac:dyDescent="0.3"/>
    <row r="441" ht="14.15" customHeight="1" x14ac:dyDescent="0.3"/>
    <row r="442" ht="14.15" customHeight="1" x14ac:dyDescent="0.3"/>
    <row r="443" ht="14.15" customHeight="1" x14ac:dyDescent="0.3"/>
    <row r="444" ht="14.15" customHeight="1" x14ac:dyDescent="0.3"/>
    <row r="445" ht="14.15" customHeight="1" x14ac:dyDescent="0.3"/>
    <row r="446" ht="14.15" customHeight="1" x14ac:dyDescent="0.3"/>
    <row r="447" ht="14.15" customHeight="1" x14ac:dyDescent="0.3"/>
    <row r="448" ht="14.15" customHeight="1" x14ac:dyDescent="0.3"/>
    <row r="449" ht="14.15" customHeight="1" x14ac:dyDescent="0.3"/>
    <row r="450" ht="14.15" customHeight="1" x14ac:dyDescent="0.3"/>
    <row r="451" ht="14.15" customHeight="1" x14ac:dyDescent="0.3"/>
    <row r="452" ht="14.15" customHeight="1" x14ac:dyDescent="0.3"/>
    <row r="453" ht="14.15" customHeight="1" x14ac:dyDescent="0.3"/>
    <row r="454" ht="14.15" customHeight="1" x14ac:dyDescent="0.3"/>
    <row r="455" ht="14.15" customHeight="1" x14ac:dyDescent="0.3"/>
    <row r="456" ht="14.15" customHeight="1" x14ac:dyDescent="0.3"/>
    <row r="457" ht="14.15" customHeight="1" x14ac:dyDescent="0.3"/>
    <row r="458" ht="14.15" customHeight="1" x14ac:dyDescent="0.3"/>
    <row r="459" ht="14.15" customHeight="1" x14ac:dyDescent="0.3"/>
    <row r="460" ht="14.15" customHeight="1" x14ac:dyDescent="0.3"/>
    <row r="461" ht="14.15" customHeight="1" x14ac:dyDescent="0.3"/>
    <row r="462" ht="14.15" customHeight="1" x14ac:dyDescent="0.3"/>
    <row r="463" ht="14.15" customHeight="1" x14ac:dyDescent="0.3"/>
    <row r="464" ht="14.15" customHeight="1" x14ac:dyDescent="0.3"/>
    <row r="465" ht="28.4" customHeight="1" x14ac:dyDescent="0.3"/>
    <row r="466" ht="14.15" customHeight="1" x14ac:dyDescent="0.3"/>
    <row r="467" ht="28.4" customHeight="1" x14ac:dyDescent="0.3"/>
    <row r="468" ht="42" customHeight="1" x14ac:dyDescent="0.3"/>
    <row r="469" ht="10.4" customHeight="1" x14ac:dyDescent="0.3"/>
  </sheetData>
  <mergeCells count="5">
    <mergeCell ref="A49:E49"/>
    <mergeCell ref="A51:D51"/>
    <mergeCell ref="E51:F51"/>
    <mergeCell ref="A52:D52"/>
    <mergeCell ref="E52:F52"/>
  </mergeCells>
  <phoneticPr fontId="1" type="noConversion"/>
  <conditionalFormatting sqref="D9 D11 D14 D21">
    <cfRule type="cellIs" dxfId="89" priority="1" operator="greaterThan">
      <formula>0</formula>
    </cfRule>
  </conditionalFormatting>
  <conditionalFormatting sqref="E9 E11 E14 E21">
    <cfRule type="cellIs" dxfId="88" priority="2" operator="greaterThan">
      <formula>0</formula>
    </cfRule>
  </conditionalFormatting>
  <conditionalFormatting sqref="F9 F11 F14 F21">
    <cfRule type="cellIs" dxfId="87" priority="3" stopIfTrue="1" operator="equal">
      <formula>"ro"</formula>
    </cfRule>
    <cfRule type="cellIs" dxfId="86" priority="4" stopIfTrue="1" operator="equal">
      <formula>" "</formula>
    </cfRule>
  </conditionalFormatting>
  <printOptions horizontalCentered="1"/>
  <pageMargins left="0.78740157480314965" right="0.59055118110236227" top="0.98425196850393704" bottom="0.39370078740157483" header="0.39370078740157483" footer="0.19685039370078741"/>
  <pageSetup paperSize="9" scale="92" orientation="portrait" blackAndWhite="1" useFirstPageNumber="1" r:id="rId1"/>
  <headerFooter alignWithMargins="0">
    <oddHeader>&amp;L&amp;"-,Italic"&amp;8RTD01-2016/2017-TIDC32&amp;"-,Regular"
Part C2.2: Pricing Schedule&amp;R
&amp;"-,Regular"&amp;8Section 605: Page &amp;P of &amp;N</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indexed="54"/>
  </sheetPr>
  <dimension ref="A1:F526"/>
  <sheetViews>
    <sheetView showZeros="0" view="pageBreakPreview" topLeftCell="A80" zoomScale="150" zoomScaleNormal="100" zoomScaleSheetLayoutView="150" workbookViewId="0">
      <selection activeCell="D24" sqref="D24"/>
    </sheetView>
  </sheetViews>
  <sheetFormatPr defaultColWidth="9.1796875" defaultRowHeight="12" customHeight="1" x14ac:dyDescent="0.3"/>
  <cols>
    <col min="1" max="1" width="12.54296875" style="2" customWidth="1"/>
    <col min="2" max="2" width="29.54296875" style="2" customWidth="1"/>
    <col min="3" max="3" width="10.54296875" style="2" customWidth="1"/>
    <col min="4" max="4" width="12.54296875" style="147" customWidth="1"/>
    <col min="5" max="5" width="13.54296875" style="35" customWidth="1"/>
    <col min="6" max="6" width="15.54296875" style="35" customWidth="1"/>
    <col min="7" max="16384" width="9.1796875" style="2"/>
  </cols>
  <sheetData>
    <row r="1" spans="1:6" ht="28.4" customHeight="1" thickBot="1" x14ac:dyDescent="0.35">
      <c r="A1" s="67" t="s">
        <v>1321</v>
      </c>
      <c r="B1" s="68" t="s">
        <v>1322</v>
      </c>
      <c r="C1" s="68" t="s">
        <v>1323</v>
      </c>
      <c r="D1" s="69" t="s">
        <v>1324</v>
      </c>
      <c r="E1" s="70" t="s">
        <v>1325</v>
      </c>
      <c r="F1" s="71" t="s">
        <v>1326</v>
      </c>
    </row>
    <row r="2" spans="1:6" ht="14.15" customHeight="1" x14ac:dyDescent="0.3">
      <c r="A2" s="8"/>
      <c r="B2" s="9"/>
      <c r="C2" s="10"/>
      <c r="D2" s="132"/>
      <c r="E2" s="133"/>
      <c r="F2" s="134"/>
    </row>
    <row r="3" spans="1:6" ht="14.15" customHeight="1" x14ac:dyDescent="0.3">
      <c r="A3" s="13" t="s">
        <v>1356</v>
      </c>
      <c r="B3" s="14" t="s">
        <v>1357</v>
      </c>
      <c r="C3" s="3"/>
      <c r="D3" s="135"/>
      <c r="E3" s="136"/>
      <c r="F3" s="137"/>
    </row>
    <row r="4" spans="1:6" ht="14.15" customHeight="1" x14ac:dyDescent="0.3">
      <c r="A4" s="5"/>
      <c r="B4" s="6"/>
      <c r="C4" s="3"/>
      <c r="D4" s="135"/>
      <c r="E4" s="136"/>
      <c r="F4" s="137"/>
    </row>
    <row r="5" spans="1:6" ht="14.15" customHeight="1" x14ac:dyDescent="0.3">
      <c r="A5" s="13" t="s">
        <v>883</v>
      </c>
      <c r="B5" s="14" t="s">
        <v>1311</v>
      </c>
      <c r="C5" s="3"/>
      <c r="D5" s="135"/>
      <c r="E5" s="136"/>
      <c r="F5" s="137"/>
    </row>
    <row r="6" spans="1:6" ht="14.15" hidden="1" customHeight="1" x14ac:dyDescent="0.3">
      <c r="A6" s="5"/>
      <c r="B6" s="7"/>
      <c r="C6" s="3"/>
      <c r="D6" s="135"/>
      <c r="E6" s="136"/>
      <c r="F6" s="137"/>
    </row>
    <row r="7" spans="1:6" ht="14.15" hidden="1" customHeight="1" x14ac:dyDescent="0.3">
      <c r="A7" s="13" t="s">
        <v>884</v>
      </c>
      <c r="B7" s="14" t="s">
        <v>885</v>
      </c>
      <c r="C7" s="3"/>
      <c r="D7" s="135"/>
      <c r="E7" s="136"/>
      <c r="F7" s="137"/>
    </row>
    <row r="8" spans="1:6" ht="14.15" hidden="1" customHeight="1" x14ac:dyDescent="0.3">
      <c r="A8" s="5"/>
      <c r="B8" s="6"/>
      <c r="C8" s="3"/>
      <c r="D8" s="135"/>
      <c r="E8" s="136"/>
      <c r="F8" s="137"/>
    </row>
    <row r="9" spans="1:6" ht="14.15" hidden="1" customHeight="1" x14ac:dyDescent="0.3">
      <c r="A9" s="5" t="s">
        <v>341</v>
      </c>
      <c r="B9" s="6" t="s">
        <v>820</v>
      </c>
      <c r="C9" s="3"/>
      <c r="D9" s="135"/>
      <c r="E9" s="136"/>
      <c r="F9" s="137"/>
    </row>
    <row r="10" spans="1:6" ht="14.15" hidden="1" customHeight="1" x14ac:dyDescent="0.3">
      <c r="A10" s="5"/>
      <c r="B10" s="6"/>
      <c r="C10" s="3"/>
      <c r="D10" s="135"/>
      <c r="E10" s="136"/>
      <c r="F10" s="137"/>
    </row>
    <row r="11" spans="1:6" ht="14.15" hidden="1" customHeight="1" x14ac:dyDescent="0.3">
      <c r="A11" s="5" t="s">
        <v>342</v>
      </c>
      <c r="B11" s="6" t="s">
        <v>345</v>
      </c>
      <c r="C11" s="3" t="s">
        <v>1496</v>
      </c>
      <c r="D11" s="138"/>
      <c r="E11" s="139"/>
      <c r="F11" s="140" t="str">
        <f>IF(TRIM(D11)="rate only","ro",IF(OR(ISBLANK(D11),ISBLANK(E11))," ",D11*E11))</f>
        <v xml:space="preserve"> </v>
      </c>
    </row>
    <row r="12" spans="1:6" ht="14.15" hidden="1" customHeight="1" x14ac:dyDescent="0.3">
      <c r="A12" s="5"/>
      <c r="B12" s="6"/>
      <c r="C12" s="3"/>
      <c r="D12" s="135"/>
      <c r="E12" s="136"/>
      <c r="F12" s="137"/>
    </row>
    <row r="13" spans="1:6" ht="14.15" hidden="1" customHeight="1" x14ac:dyDescent="0.3">
      <c r="A13" s="5" t="s">
        <v>343</v>
      </c>
      <c r="B13" s="6" t="s">
        <v>373</v>
      </c>
      <c r="C13" s="3" t="s">
        <v>1496</v>
      </c>
      <c r="D13" s="138"/>
      <c r="E13" s="139"/>
      <c r="F13" s="140" t="str">
        <f>IF(TRIM(D13)="rate only","ro",IF(ISBLANK(E13)," ",D13*E13))</f>
        <v xml:space="preserve"> </v>
      </c>
    </row>
    <row r="14" spans="1:6" ht="14.15" hidden="1" customHeight="1" x14ac:dyDescent="0.3">
      <c r="A14" s="5"/>
      <c r="B14" s="6"/>
      <c r="C14" s="3"/>
      <c r="D14" s="135"/>
      <c r="E14" s="136"/>
      <c r="F14" s="137"/>
    </row>
    <row r="15" spans="1:6" ht="14.15" hidden="1" customHeight="1" x14ac:dyDescent="0.3">
      <c r="A15" s="5"/>
      <c r="B15" s="6"/>
      <c r="C15" s="3"/>
      <c r="D15" s="135"/>
      <c r="E15" s="136"/>
      <c r="F15" s="137"/>
    </row>
    <row r="16" spans="1:6" ht="14.15" hidden="1" customHeight="1" x14ac:dyDescent="0.3">
      <c r="A16" s="5" t="s">
        <v>1807</v>
      </c>
      <c r="B16" s="38" t="s">
        <v>1808</v>
      </c>
      <c r="C16" s="3"/>
      <c r="D16" s="135"/>
      <c r="E16" s="136"/>
      <c r="F16" s="137"/>
    </row>
    <row r="17" spans="1:6" ht="14.15" hidden="1" customHeight="1" x14ac:dyDescent="0.3">
      <c r="A17" s="5"/>
      <c r="B17" s="6"/>
      <c r="C17" s="3"/>
      <c r="D17" s="135"/>
      <c r="E17" s="136"/>
      <c r="F17" s="137"/>
    </row>
    <row r="18" spans="1:6" ht="14.15" hidden="1" customHeight="1" x14ac:dyDescent="0.3">
      <c r="A18" s="5"/>
      <c r="B18" s="14"/>
      <c r="C18" s="3"/>
      <c r="D18" s="135"/>
      <c r="E18" s="136"/>
      <c r="F18" s="137"/>
    </row>
    <row r="19" spans="1:6" ht="14.15" hidden="1" customHeight="1" x14ac:dyDescent="0.3">
      <c r="A19" s="5"/>
      <c r="B19" s="14"/>
      <c r="C19" s="3"/>
      <c r="D19" s="135"/>
      <c r="E19" s="136"/>
      <c r="F19" s="137"/>
    </row>
    <row r="20" spans="1:6" ht="14.15" customHeight="1" x14ac:dyDescent="0.3">
      <c r="A20" s="5"/>
      <c r="B20" s="14"/>
      <c r="C20" s="3"/>
      <c r="D20" s="135"/>
      <c r="E20" s="136"/>
      <c r="F20" s="137"/>
    </row>
    <row r="21" spans="1:6" ht="14.15" customHeight="1" x14ac:dyDescent="0.3">
      <c r="A21" s="13" t="s">
        <v>886</v>
      </c>
      <c r="B21" s="14" t="s">
        <v>1401</v>
      </c>
      <c r="C21" s="3"/>
      <c r="D21" s="135"/>
      <c r="E21" s="136"/>
      <c r="F21" s="137"/>
    </row>
    <row r="22" spans="1:6" ht="14.15" customHeight="1" x14ac:dyDescent="0.3">
      <c r="A22" s="5"/>
      <c r="B22" s="6"/>
      <c r="C22" s="3"/>
      <c r="D22" s="135"/>
      <c r="E22" s="136"/>
      <c r="F22" s="137"/>
    </row>
    <row r="23" spans="1:6" ht="30" customHeight="1" x14ac:dyDescent="0.3">
      <c r="A23" s="5" t="s">
        <v>344</v>
      </c>
      <c r="B23" s="7" t="s">
        <v>2171</v>
      </c>
      <c r="C23" s="3" t="s">
        <v>1496</v>
      </c>
      <c r="D23" s="138">
        <v>1165</v>
      </c>
      <c r="E23" s="139"/>
      <c r="F23" s="140" t="str">
        <f>IF(TRIM(D23)="rate only","ro",IF(ISBLANK(E23)," ",D23*E23))</f>
        <v xml:space="preserve"> </v>
      </c>
    </row>
    <row r="24" spans="1:6" ht="14.15" customHeight="1" x14ac:dyDescent="0.3">
      <c r="A24" s="5"/>
      <c r="B24" s="14"/>
      <c r="C24" s="3"/>
      <c r="D24" s="135"/>
      <c r="E24" s="136"/>
      <c r="F24" s="137"/>
    </row>
    <row r="25" spans="1:6" ht="14.15" hidden="1" customHeight="1" x14ac:dyDescent="0.3">
      <c r="A25" s="5" t="s">
        <v>1809</v>
      </c>
      <c r="B25" s="6" t="s">
        <v>2136</v>
      </c>
      <c r="C25" s="3" t="s">
        <v>1496</v>
      </c>
      <c r="D25" s="138"/>
      <c r="E25" s="139"/>
      <c r="F25" s="140" t="str">
        <f>IF(TRIM(D25)="rate only","ro",IF(ISBLANK(E25)," ",D25*E25))</f>
        <v xml:space="preserve"> </v>
      </c>
    </row>
    <row r="26" spans="1:6" ht="14.15" hidden="1" customHeight="1" x14ac:dyDescent="0.3">
      <c r="A26" s="5"/>
      <c r="B26" s="6"/>
      <c r="C26" s="3"/>
      <c r="D26" s="135"/>
      <c r="E26" s="136"/>
      <c r="F26" s="137"/>
    </row>
    <row r="27" spans="1:6" ht="14.15" hidden="1" customHeight="1" x14ac:dyDescent="0.3">
      <c r="A27" s="5" t="s">
        <v>1810</v>
      </c>
      <c r="B27" s="6" t="s">
        <v>2137</v>
      </c>
      <c r="C27" s="3" t="s">
        <v>1496</v>
      </c>
      <c r="D27" s="138"/>
      <c r="E27" s="139"/>
      <c r="F27" s="140" t="str">
        <f>IF(TRIM(D27)="rate only","ro",IF(ISBLANK(E27)," ",D27*E27))</f>
        <v xml:space="preserve"> </v>
      </c>
    </row>
    <row r="28" spans="1:6" ht="14.15" hidden="1" customHeight="1" x14ac:dyDescent="0.3">
      <c r="A28" s="5"/>
      <c r="B28" s="6"/>
      <c r="C28" s="3"/>
      <c r="D28" s="135"/>
      <c r="E28" s="136"/>
      <c r="F28" s="137"/>
    </row>
    <row r="29" spans="1:6" ht="14.15" hidden="1" customHeight="1" x14ac:dyDescent="0.3">
      <c r="A29" s="5" t="s">
        <v>1811</v>
      </c>
      <c r="B29" s="6" t="s">
        <v>1812</v>
      </c>
      <c r="C29" s="3" t="s">
        <v>1496</v>
      </c>
      <c r="D29" s="138"/>
      <c r="E29" s="139"/>
      <c r="F29" s="140" t="str">
        <f>IF(TRIM(D29)="rate only","ro",IF(ISBLANK(E29)," ",D29*E29))</f>
        <v xml:space="preserve"> </v>
      </c>
    </row>
    <row r="30" spans="1:6" ht="14.15" hidden="1" customHeight="1" x14ac:dyDescent="0.3">
      <c r="A30" s="5"/>
      <c r="B30" s="6"/>
      <c r="C30" s="3"/>
      <c r="D30" s="135"/>
      <c r="E30" s="136"/>
      <c r="F30" s="137"/>
    </row>
    <row r="31" spans="1:6" ht="14.15" hidden="1" customHeight="1" x14ac:dyDescent="0.3">
      <c r="A31" s="5"/>
      <c r="B31" s="6"/>
      <c r="C31" s="3"/>
      <c r="D31" s="135"/>
      <c r="E31" s="136"/>
      <c r="F31" s="137"/>
    </row>
    <row r="32" spans="1:6" ht="14.15" hidden="1" customHeight="1" x14ac:dyDescent="0.3">
      <c r="A32" s="13" t="s">
        <v>1813</v>
      </c>
      <c r="B32" s="14" t="s">
        <v>1814</v>
      </c>
      <c r="C32" s="3"/>
      <c r="D32" s="135"/>
      <c r="E32" s="136"/>
      <c r="F32" s="137"/>
    </row>
    <row r="33" spans="1:6" ht="14.15" hidden="1" customHeight="1" x14ac:dyDescent="0.3">
      <c r="A33" s="5"/>
      <c r="B33" s="38" t="s">
        <v>1815</v>
      </c>
      <c r="C33" s="3" t="s">
        <v>1496</v>
      </c>
      <c r="D33" s="138"/>
      <c r="E33" s="139"/>
      <c r="F33" s="140" t="str">
        <f>IF(TRIM(D33)="rate only","ro",IF(ISBLANK(E33)," ",D33*E33))</f>
        <v xml:space="preserve"> </v>
      </c>
    </row>
    <row r="34" spans="1:6" ht="14.15" hidden="1" customHeight="1" x14ac:dyDescent="0.3">
      <c r="A34" s="5"/>
      <c r="B34" s="6"/>
      <c r="C34" s="3"/>
      <c r="D34" s="135"/>
      <c r="E34" s="136"/>
      <c r="F34" s="137"/>
    </row>
    <row r="35" spans="1:6" ht="14.15" hidden="1" customHeight="1" x14ac:dyDescent="0.3">
      <c r="A35" s="13" t="s">
        <v>374</v>
      </c>
      <c r="B35" s="14" t="s">
        <v>2138</v>
      </c>
      <c r="C35" s="3"/>
      <c r="D35" s="135"/>
      <c r="E35" s="136"/>
      <c r="F35" s="137"/>
    </row>
    <row r="36" spans="1:6" ht="14.15" hidden="1" customHeight="1" x14ac:dyDescent="0.3">
      <c r="A36" s="5"/>
      <c r="B36" s="14" t="s">
        <v>375</v>
      </c>
      <c r="C36" s="3" t="s">
        <v>1496</v>
      </c>
      <c r="D36" s="138"/>
      <c r="E36" s="139"/>
      <c r="F36" s="140" t="str">
        <f>IF(TRIM(D36)="rate only","ro",IF(ISBLANK(E36)," ",D36*E36))</f>
        <v xml:space="preserve"> </v>
      </c>
    </row>
    <row r="37" spans="1:6" ht="14.15" customHeight="1" x14ac:dyDescent="0.3">
      <c r="A37" s="5"/>
      <c r="B37" s="6"/>
      <c r="C37" s="3"/>
      <c r="D37" s="135"/>
      <c r="E37" s="136"/>
      <c r="F37" s="137"/>
    </row>
    <row r="38" spans="1:6" ht="14.15" customHeight="1" x14ac:dyDescent="0.3">
      <c r="A38" s="13" t="s">
        <v>887</v>
      </c>
      <c r="B38" s="14" t="s">
        <v>949</v>
      </c>
      <c r="C38" s="3"/>
      <c r="D38" s="135"/>
      <c r="E38" s="136"/>
      <c r="F38" s="137"/>
    </row>
    <row r="39" spans="1:6" ht="14.15" customHeight="1" x14ac:dyDescent="0.3">
      <c r="A39" s="5"/>
      <c r="B39" s="14" t="s">
        <v>950</v>
      </c>
      <c r="C39" s="3" t="s">
        <v>863</v>
      </c>
      <c r="D39" s="138">
        <f>'Earthworks-Layerworks'!K27*0.55</f>
        <v>14414.730000000003</v>
      </c>
      <c r="E39" s="139"/>
      <c r="F39" s="140" t="str">
        <f>IF(TRIM(D39)="rate only","ro",IF(ISBLANK(E39)," ",D39*E39))</f>
        <v xml:space="preserve"> </v>
      </c>
    </row>
    <row r="40" spans="1:6" ht="14.15" customHeight="1" x14ac:dyDescent="0.3">
      <c r="A40" s="5"/>
      <c r="B40" s="6"/>
      <c r="C40" s="3"/>
      <c r="D40" s="135"/>
      <c r="E40" s="136"/>
      <c r="F40" s="137"/>
    </row>
    <row r="41" spans="1:6" ht="14.15" hidden="1" customHeight="1" x14ac:dyDescent="0.3">
      <c r="A41" s="13" t="s">
        <v>376</v>
      </c>
      <c r="B41" s="14" t="s">
        <v>377</v>
      </c>
      <c r="C41" s="3"/>
      <c r="D41" s="135"/>
      <c r="E41" s="136"/>
      <c r="F41" s="137"/>
    </row>
    <row r="42" spans="1:6" ht="14.15" hidden="1" customHeight="1" x14ac:dyDescent="0.3">
      <c r="A42" s="13"/>
      <c r="B42" s="14"/>
      <c r="C42" s="3"/>
      <c r="D42" s="135"/>
      <c r="E42" s="136"/>
      <c r="F42" s="137"/>
    </row>
    <row r="43" spans="1:6" ht="14.15" hidden="1" customHeight="1" x14ac:dyDescent="0.3">
      <c r="A43" s="262"/>
      <c r="B43" s="303" t="s">
        <v>2236</v>
      </c>
      <c r="C43" s="263"/>
      <c r="D43" s="264"/>
      <c r="E43" s="305"/>
      <c r="F43" s="266"/>
    </row>
    <row r="44" spans="1:6" ht="14.15" hidden="1" customHeight="1" x14ac:dyDescent="0.3">
      <c r="A44" s="262"/>
      <c r="B44" s="303"/>
      <c r="C44" s="263"/>
      <c r="D44" s="264"/>
      <c r="E44" s="305"/>
      <c r="F44" s="266"/>
    </row>
    <row r="45" spans="1:6" ht="14.15" hidden="1" customHeight="1" x14ac:dyDescent="0.3">
      <c r="A45" s="5"/>
      <c r="B45" s="6"/>
      <c r="C45" s="3"/>
      <c r="D45" s="135"/>
      <c r="E45" s="136"/>
      <c r="F45" s="137"/>
    </row>
    <row r="46" spans="1:6" ht="14.15" hidden="1" customHeight="1" x14ac:dyDescent="0.3">
      <c r="A46" s="248" t="s">
        <v>378</v>
      </c>
      <c r="B46" s="253" t="s">
        <v>2234</v>
      </c>
      <c r="C46" s="244" t="s">
        <v>1369</v>
      </c>
      <c r="D46" s="251"/>
      <c r="E46" s="252"/>
      <c r="F46" s="250" t="str">
        <f>IF(TRIM(D46)="rate only","ro",IF(ISBLANK(E46)," ",D46*E46))</f>
        <v xml:space="preserve"> </v>
      </c>
    </row>
    <row r="47" spans="1:6" ht="14.15" hidden="1" customHeight="1" x14ac:dyDescent="0.3">
      <c r="A47" s="248"/>
      <c r="B47" s="253"/>
      <c r="C47" s="244"/>
      <c r="D47" s="251"/>
      <c r="E47" s="252"/>
      <c r="F47" s="250"/>
    </row>
    <row r="48" spans="1:6" ht="14.15" hidden="1" customHeight="1" x14ac:dyDescent="0.3">
      <c r="A48" s="248"/>
      <c r="B48" s="253"/>
      <c r="C48" s="244"/>
      <c r="D48" s="251"/>
      <c r="E48" s="252"/>
      <c r="F48" s="250"/>
    </row>
    <row r="49" spans="1:6" ht="14.15" hidden="1" customHeight="1" x14ac:dyDescent="0.3">
      <c r="A49" s="203"/>
      <c r="B49" s="202"/>
      <c r="C49" s="204"/>
      <c r="D49" s="206"/>
      <c r="E49" s="213"/>
      <c r="F49" s="137"/>
    </row>
    <row r="50" spans="1:6" ht="14.15" hidden="1" customHeight="1" x14ac:dyDescent="0.3">
      <c r="A50" s="248" t="s">
        <v>1816</v>
      </c>
      <c r="B50" s="304" t="s">
        <v>2235</v>
      </c>
      <c r="C50" s="244" t="s">
        <v>1369</v>
      </c>
      <c r="D50" s="245"/>
      <c r="E50" s="246"/>
      <c r="F50" s="247">
        <f>E50*D50</f>
        <v>0</v>
      </c>
    </row>
    <row r="51" spans="1:6" ht="14.15" hidden="1" customHeight="1" x14ac:dyDescent="0.3">
      <c r="A51" s="248"/>
      <c r="B51" s="304"/>
      <c r="C51" s="244"/>
      <c r="D51" s="245"/>
      <c r="E51" s="246"/>
      <c r="F51" s="247"/>
    </row>
    <row r="52" spans="1:6" ht="14.15" customHeight="1" x14ac:dyDescent="0.3">
      <c r="A52" s="5"/>
      <c r="B52" s="6"/>
      <c r="C52" s="3"/>
      <c r="D52" s="135"/>
      <c r="E52" s="136"/>
      <c r="F52" s="137"/>
    </row>
    <row r="53" spans="1:6" ht="14.15" customHeight="1" thickBot="1" x14ac:dyDescent="0.35">
      <c r="A53" s="15"/>
      <c r="B53" s="16"/>
      <c r="C53" s="17"/>
      <c r="D53" s="141"/>
      <c r="E53" s="142"/>
      <c r="F53" s="143"/>
    </row>
    <row r="54" spans="1:6" ht="28.4" customHeight="1" thickBot="1" x14ac:dyDescent="0.35">
      <c r="A54" s="300" t="s">
        <v>1330</v>
      </c>
      <c r="B54" s="301"/>
      <c r="C54" s="301"/>
      <c r="D54" s="301"/>
      <c r="E54" s="302"/>
      <c r="F54" s="71">
        <f>SUM(F3:F53)</f>
        <v>0</v>
      </c>
    </row>
    <row r="55" spans="1:6" ht="14.15" customHeight="1" thickBot="1" x14ac:dyDescent="0.35">
      <c r="A55" s="20"/>
      <c r="B55" s="20"/>
      <c r="C55" s="20"/>
      <c r="D55" s="144"/>
      <c r="E55" s="145"/>
      <c r="F55" s="146"/>
    </row>
    <row r="56" spans="1:6" ht="28.4" customHeight="1" x14ac:dyDescent="0.3">
      <c r="A56" s="234" t="s">
        <v>1328</v>
      </c>
      <c r="B56" s="235"/>
      <c r="C56" s="235"/>
      <c r="D56" s="235"/>
      <c r="E56" s="236" t="s">
        <v>1329</v>
      </c>
      <c r="F56" s="237"/>
    </row>
    <row r="57" spans="1:6" ht="42" customHeight="1" thickBot="1" x14ac:dyDescent="0.35">
      <c r="A57" s="238"/>
      <c r="B57" s="239"/>
      <c r="C57" s="239"/>
      <c r="D57" s="239"/>
      <c r="E57" s="240"/>
      <c r="F57" s="241"/>
    </row>
    <row r="58" spans="1:6" ht="10.4" customHeight="1" thickBot="1" x14ac:dyDescent="0.35">
      <c r="A58" s="23"/>
      <c r="E58" s="148"/>
    </row>
    <row r="59" spans="1:6" ht="28.4" customHeight="1" thickBot="1" x14ac:dyDescent="0.35">
      <c r="A59" s="67" t="s">
        <v>1321</v>
      </c>
      <c r="B59" s="68" t="s">
        <v>1322</v>
      </c>
      <c r="C59" s="68" t="s">
        <v>1323</v>
      </c>
      <c r="D59" s="69" t="s">
        <v>1324</v>
      </c>
      <c r="E59" s="70" t="s">
        <v>1325</v>
      </c>
      <c r="F59" s="71" t="s">
        <v>1326</v>
      </c>
    </row>
    <row r="60" spans="1:6" ht="28.4" customHeight="1" x14ac:dyDescent="0.3">
      <c r="A60" s="297" t="s">
        <v>1331</v>
      </c>
      <c r="B60" s="298"/>
      <c r="C60" s="298"/>
      <c r="D60" s="298"/>
      <c r="E60" s="299"/>
      <c r="F60" s="164">
        <f>F54</f>
        <v>0</v>
      </c>
    </row>
    <row r="61" spans="1:6" ht="14.15" customHeight="1" x14ac:dyDescent="0.3">
      <c r="A61" s="5"/>
      <c r="B61" s="6"/>
      <c r="C61" s="3"/>
      <c r="D61" s="135"/>
      <c r="E61" s="136"/>
      <c r="F61" s="137"/>
    </row>
    <row r="62" spans="1:6" ht="14.15" customHeight="1" x14ac:dyDescent="0.3">
      <c r="A62" s="13" t="s">
        <v>379</v>
      </c>
      <c r="B62" s="14" t="s">
        <v>380</v>
      </c>
      <c r="C62" s="3"/>
      <c r="D62" s="135"/>
      <c r="E62" s="136"/>
      <c r="F62" s="137"/>
    </row>
    <row r="63" spans="1:6" ht="14.15" customHeight="1" x14ac:dyDescent="0.3">
      <c r="A63" s="5"/>
      <c r="B63" s="6"/>
      <c r="C63" s="3"/>
      <c r="D63" s="135"/>
      <c r="E63" s="136"/>
      <c r="F63" s="137"/>
    </row>
    <row r="64" spans="1:6" ht="14.15" customHeight="1" x14ac:dyDescent="0.3">
      <c r="A64" s="5" t="s">
        <v>381</v>
      </c>
      <c r="B64" s="6" t="s">
        <v>856</v>
      </c>
      <c r="C64" s="3" t="s">
        <v>1496</v>
      </c>
      <c r="D64" s="138">
        <v>5</v>
      </c>
      <c r="E64" s="139"/>
      <c r="F64" s="140" t="str">
        <f>IF(TRIM(D64)="rate only","ro",IF(ISBLANK(E64)," ",D64*E64))</f>
        <v xml:space="preserve"> </v>
      </c>
    </row>
    <row r="65" spans="1:6" ht="14.15" customHeight="1" x14ac:dyDescent="0.3">
      <c r="A65" s="5"/>
      <c r="B65" s="6"/>
      <c r="C65" s="3"/>
      <c r="D65" s="135"/>
      <c r="E65" s="136"/>
      <c r="F65" s="137"/>
    </row>
    <row r="66" spans="1:6" ht="14.15" hidden="1" customHeight="1" x14ac:dyDescent="0.3">
      <c r="A66" s="5" t="s">
        <v>1817</v>
      </c>
      <c r="B66" s="6" t="s">
        <v>1491</v>
      </c>
      <c r="C66" s="3" t="s">
        <v>1496</v>
      </c>
      <c r="D66" s="138" t="s">
        <v>2150</v>
      </c>
      <c r="E66" s="139"/>
      <c r="F66" s="140" t="str">
        <f>IF(TRIM(D66)="rate only","ro",IF(ISBLANK(E66)," ",D66*E66))</f>
        <v>ro</v>
      </c>
    </row>
    <row r="67" spans="1:6" ht="14.15" hidden="1" customHeight="1" x14ac:dyDescent="0.3">
      <c r="A67" s="5"/>
      <c r="B67" s="6"/>
      <c r="C67" s="3"/>
      <c r="D67" s="135"/>
      <c r="E67" s="136"/>
      <c r="F67" s="137"/>
    </row>
    <row r="68" spans="1:6" ht="14.15" hidden="1" customHeight="1" x14ac:dyDescent="0.3">
      <c r="A68" s="5" t="s">
        <v>1818</v>
      </c>
      <c r="B68" s="6" t="s">
        <v>1819</v>
      </c>
      <c r="C68" s="3" t="s">
        <v>1496</v>
      </c>
      <c r="D68" s="138" t="s">
        <v>2150</v>
      </c>
      <c r="E68" s="139"/>
      <c r="F68" s="140" t="str">
        <f>IF(TRIM(D68)="rate only","ro",IF(ISBLANK(E68)," ",D68*E68))</f>
        <v>ro</v>
      </c>
    </row>
    <row r="69" spans="1:6" ht="14.15" hidden="1" customHeight="1" x14ac:dyDescent="0.3">
      <c r="A69" s="5"/>
      <c r="B69" s="6"/>
      <c r="C69" s="3"/>
      <c r="D69" s="135"/>
      <c r="E69" s="136"/>
      <c r="F69" s="137"/>
    </row>
    <row r="70" spans="1:6" ht="14.15" hidden="1" customHeight="1" x14ac:dyDescent="0.3">
      <c r="A70" s="5" t="s">
        <v>1821</v>
      </c>
      <c r="B70" s="6" t="s">
        <v>1820</v>
      </c>
      <c r="C70" s="3" t="s">
        <v>1496</v>
      </c>
      <c r="D70" s="138" t="s">
        <v>2150</v>
      </c>
      <c r="E70" s="139"/>
      <c r="F70" s="140" t="str">
        <f>IF(TRIM(D70)="rate only","ro",IF(ISBLANK(E70)," ",D70*E70))</f>
        <v>ro</v>
      </c>
    </row>
    <row r="71" spans="1:6" ht="14.15" customHeight="1" x14ac:dyDescent="0.3">
      <c r="A71" s="5"/>
      <c r="B71" s="6"/>
      <c r="C71" s="3"/>
      <c r="D71" s="135"/>
      <c r="E71" s="136"/>
      <c r="F71" s="137"/>
    </row>
    <row r="72" spans="1:6" ht="14.15" customHeight="1" x14ac:dyDescent="0.3">
      <c r="A72" s="5"/>
      <c r="B72" s="6"/>
      <c r="C72" s="3"/>
      <c r="D72" s="135"/>
      <c r="E72" s="136"/>
      <c r="F72" s="137"/>
    </row>
    <row r="73" spans="1:6" ht="14.15" customHeight="1" x14ac:dyDescent="0.3">
      <c r="A73" s="13" t="s">
        <v>1822</v>
      </c>
      <c r="B73" s="14" t="s">
        <v>1823</v>
      </c>
      <c r="C73" s="3" t="s">
        <v>1378</v>
      </c>
      <c r="D73" s="138">
        <v>20</v>
      </c>
      <c r="E73" s="139"/>
      <c r="F73" s="140" t="str">
        <f>IF(TRIM(D73)="rate only","ro",IF(ISBLANK(E73)," ",D73*E73))</f>
        <v xml:space="preserve"> </v>
      </c>
    </row>
    <row r="74" spans="1:6" ht="14.15" customHeight="1" x14ac:dyDescent="0.3">
      <c r="A74" s="5"/>
      <c r="B74" s="6"/>
      <c r="C74" s="3"/>
      <c r="D74" s="135"/>
      <c r="E74" s="136"/>
      <c r="F74" s="137"/>
    </row>
    <row r="75" spans="1:6" ht="14.15" customHeight="1" x14ac:dyDescent="0.3">
      <c r="A75" s="13" t="s">
        <v>382</v>
      </c>
      <c r="B75" s="14" t="s">
        <v>821</v>
      </c>
      <c r="C75" s="3"/>
      <c r="D75" s="135"/>
      <c r="E75" s="136"/>
      <c r="F75" s="137"/>
    </row>
    <row r="76" spans="1:6" ht="14.15" customHeight="1" x14ac:dyDescent="0.3">
      <c r="A76" s="5"/>
      <c r="B76" s="14" t="s">
        <v>1824</v>
      </c>
      <c r="C76" s="3" t="s">
        <v>1394</v>
      </c>
      <c r="D76" s="138">
        <v>120</v>
      </c>
      <c r="E76" s="139"/>
      <c r="F76" s="140" t="str">
        <f>IF(TRIM(D76)="rate only","ro",IF(ISBLANK(E76)," ",D76*E76))</f>
        <v xml:space="preserve"> </v>
      </c>
    </row>
    <row r="77" spans="1:6" ht="14.15" customHeight="1" x14ac:dyDescent="0.3">
      <c r="A77" s="5"/>
      <c r="B77" s="6"/>
      <c r="C77" s="3"/>
      <c r="D77" s="135"/>
      <c r="E77" s="136"/>
      <c r="F77" s="137"/>
    </row>
    <row r="78" spans="1:6" ht="14.15" customHeight="1" x14ac:dyDescent="0.3">
      <c r="A78" s="5"/>
      <c r="B78" s="6"/>
      <c r="C78" s="3"/>
      <c r="D78" s="135"/>
      <c r="E78" s="136"/>
      <c r="F78" s="137"/>
    </row>
    <row r="79" spans="1:6" ht="14.15" customHeight="1" x14ac:dyDescent="0.3">
      <c r="A79" s="5"/>
      <c r="B79" s="242" t="s">
        <v>2172</v>
      </c>
      <c r="C79" s="3" t="s">
        <v>2149</v>
      </c>
      <c r="D79" s="138">
        <f>8000/500</f>
        <v>16</v>
      </c>
      <c r="E79" s="136"/>
      <c r="F79" s="140" t="str">
        <f>IF(TRIM(D79)="rate only","ro",IF(ISBLANK(E79)," ",D79*E79))</f>
        <v xml:space="preserve"> </v>
      </c>
    </row>
    <row r="80" spans="1:6" ht="14.15" customHeight="1" x14ac:dyDescent="0.3">
      <c r="A80" s="5"/>
      <c r="B80" s="242"/>
      <c r="C80" s="3"/>
      <c r="D80" s="135"/>
      <c r="E80" s="136"/>
      <c r="F80" s="137"/>
    </row>
    <row r="81" spans="1:6" ht="14.15" customHeight="1" x14ac:dyDescent="0.3">
      <c r="A81" s="5"/>
      <c r="B81" s="6"/>
      <c r="C81" s="3"/>
      <c r="D81" s="135"/>
      <c r="E81" s="136"/>
      <c r="F81" s="137"/>
    </row>
    <row r="82" spans="1:6" ht="14.15" customHeight="1" x14ac:dyDescent="0.3">
      <c r="A82" s="5"/>
      <c r="B82" s="6"/>
      <c r="C82" s="3"/>
      <c r="D82" s="135"/>
      <c r="E82" s="136"/>
      <c r="F82" s="137"/>
    </row>
    <row r="83" spans="1:6" ht="14.15" customHeight="1" x14ac:dyDescent="0.3">
      <c r="A83" s="5"/>
      <c r="B83" s="6"/>
      <c r="C83" s="3"/>
      <c r="D83" s="135"/>
      <c r="E83" s="136"/>
      <c r="F83" s="137"/>
    </row>
    <row r="84" spans="1:6" ht="14.15" customHeight="1" x14ac:dyDescent="0.3">
      <c r="A84" s="5"/>
      <c r="B84" s="6"/>
      <c r="C84" s="3"/>
      <c r="D84" s="135"/>
      <c r="E84" s="136"/>
      <c r="F84" s="137"/>
    </row>
    <row r="85" spans="1:6" ht="14.15" customHeight="1" x14ac:dyDescent="0.3">
      <c r="A85" s="5"/>
      <c r="B85" s="6"/>
      <c r="C85" s="3"/>
      <c r="D85" s="135"/>
      <c r="E85" s="136"/>
      <c r="F85" s="137"/>
    </row>
    <row r="86" spans="1:6" ht="14.15" customHeight="1" x14ac:dyDescent="0.3">
      <c r="A86" s="5"/>
      <c r="B86" s="6"/>
      <c r="C86" s="3"/>
      <c r="D86" s="135"/>
      <c r="E86" s="136"/>
      <c r="F86" s="137"/>
    </row>
    <row r="87" spans="1:6" ht="14.15" customHeight="1" x14ac:dyDescent="0.3">
      <c r="A87" s="5"/>
      <c r="B87" s="6"/>
      <c r="C87" s="3"/>
      <c r="D87" s="135"/>
      <c r="E87" s="136"/>
      <c r="F87" s="137"/>
    </row>
    <row r="88" spans="1:6" ht="14.15" customHeight="1" x14ac:dyDescent="0.3">
      <c r="A88" s="5"/>
      <c r="B88" s="6"/>
      <c r="C88" s="3"/>
      <c r="D88" s="135"/>
      <c r="E88" s="136"/>
      <c r="F88" s="137"/>
    </row>
    <row r="89" spans="1:6" ht="14.15" customHeight="1" x14ac:dyDescent="0.3">
      <c r="A89" s="5"/>
      <c r="B89" s="6"/>
      <c r="C89" s="3"/>
      <c r="D89" s="135"/>
      <c r="E89" s="136"/>
      <c r="F89" s="137"/>
    </row>
    <row r="90" spans="1:6" ht="14.15" customHeight="1" x14ac:dyDescent="0.3">
      <c r="A90" s="5"/>
      <c r="B90" s="6"/>
      <c r="C90" s="3"/>
      <c r="D90" s="135"/>
      <c r="E90" s="136"/>
      <c r="F90" s="137"/>
    </row>
    <row r="91" spans="1:6" ht="14.15" customHeight="1" x14ac:dyDescent="0.3">
      <c r="A91" s="5"/>
      <c r="B91" s="6"/>
      <c r="C91" s="3"/>
      <c r="D91" s="135"/>
      <c r="E91" s="136"/>
      <c r="F91" s="137"/>
    </row>
    <row r="92" spans="1:6" ht="14.15" customHeight="1" x14ac:dyDescent="0.3">
      <c r="A92" s="5"/>
      <c r="B92" s="6"/>
      <c r="C92" s="3"/>
      <c r="D92" s="135"/>
      <c r="E92" s="136"/>
      <c r="F92" s="137"/>
    </row>
    <row r="93" spans="1:6" ht="14.15" customHeight="1" x14ac:dyDescent="0.3">
      <c r="A93" s="5"/>
      <c r="B93" s="6"/>
      <c r="C93" s="3"/>
      <c r="D93" s="135"/>
      <c r="E93" s="136"/>
      <c r="F93" s="137"/>
    </row>
    <row r="94" spans="1:6" ht="14.15" customHeight="1" x14ac:dyDescent="0.3">
      <c r="A94" s="5"/>
      <c r="B94" s="6"/>
      <c r="C94" s="3"/>
      <c r="D94" s="135"/>
      <c r="E94" s="136"/>
      <c r="F94" s="137"/>
    </row>
    <row r="95" spans="1:6" ht="14.15" customHeight="1" x14ac:dyDescent="0.3">
      <c r="A95" s="5"/>
      <c r="B95" s="6"/>
      <c r="C95" s="3"/>
      <c r="D95" s="135"/>
      <c r="E95" s="136"/>
      <c r="F95" s="137"/>
    </row>
    <row r="96" spans="1:6" ht="14.15" customHeight="1" x14ac:dyDescent="0.3">
      <c r="A96" s="5"/>
      <c r="B96" s="6"/>
      <c r="C96" s="3"/>
      <c r="D96" s="135"/>
      <c r="E96" s="136"/>
      <c r="F96" s="137"/>
    </row>
    <row r="97" spans="1:6" ht="14.15" customHeight="1" x14ac:dyDescent="0.3">
      <c r="A97" s="5"/>
      <c r="B97" s="6"/>
      <c r="C97" s="3"/>
      <c r="D97" s="135"/>
      <c r="E97" s="136"/>
      <c r="F97" s="137"/>
    </row>
    <row r="98" spans="1:6" ht="14.15" customHeight="1" x14ac:dyDescent="0.3">
      <c r="A98" s="5"/>
      <c r="B98" s="6"/>
      <c r="C98" s="3"/>
      <c r="D98" s="135"/>
      <c r="E98" s="136"/>
      <c r="F98" s="137"/>
    </row>
    <row r="99" spans="1:6" ht="14.15" customHeight="1" x14ac:dyDescent="0.3">
      <c r="A99" s="5"/>
      <c r="B99" s="6"/>
      <c r="C99" s="3"/>
      <c r="D99" s="135"/>
      <c r="E99" s="136"/>
      <c r="F99" s="137"/>
    </row>
    <row r="100" spans="1:6" ht="14.15" customHeight="1" x14ac:dyDescent="0.3">
      <c r="A100" s="5"/>
      <c r="B100" s="6"/>
      <c r="C100" s="3"/>
      <c r="D100" s="135"/>
      <c r="E100" s="136"/>
      <c r="F100" s="137"/>
    </row>
    <row r="101" spans="1:6" ht="14.15" customHeight="1" x14ac:dyDescent="0.3">
      <c r="A101" s="5"/>
      <c r="B101" s="6"/>
      <c r="C101" s="3"/>
      <c r="D101" s="135"/>
      <c r="E101" s="136"/>
      <c r="F101" s="137"/>
    </row>
    <row r="102" spans="1:6" ht="14.15" customHeight="1" x14ac:dyDescent="0.3">
      <c r="A102" s="5"/>
      <c r="B102" s="6"/>
      <c r="C102" s="3"/>
      <c r="D102" s="135"/>
      <c r="E102" s="136"/>
      <c r="F102" s="137"/>
    </row>
    <row r="103" spans="1:6" ht="14.15" customHeight="1" x14ac:dyDescent="0.3">
      <c r="A103" s="5"/>
      <c r="B103" s="6"/>
      <c r="C103" s="3"/>
      <c r="D103" s="135"/>
      <c r="E103" s="136"/>
      <c r="F103" s="137"/>
    </row>
    <row r="104" spans="1:6" ht="14.15" customHeight="1" x14ac:dyDescent="0.3">
      <c r="A104" s="5"/>
      <c r="B104" s="6"/>
      <c r="C104" s="3"/>
      <c r="D104" s="135"/>
      <c r="E104" s="136"/>
      <c r="F104" s="137"/>
    </row>
    <row r="105" spans="1:6" ht="14.15" customHeight="1" thickBot="1" x14ac:dyDescent="0.35">
      <c r="A105" s="15"/>
      <c r="B105" s="16"/>
      <c r="C105" s="17"/>
      <c r="D105" s="141"/>
      <c r="E105" s="142"/>
      <c r="F105" s="143"/>
    </row>
    <row r="106" spans="1:6" ht="28.4" customHeight="1" thickBot="1" x14ac:dyDescent="0.35">
      <c r="A106" s="300" t="s">
        <v>1327</v>
      </c>
      <c r="B106" s="301"/>
      <c r="C106" s="301"/>
      <c r="D106" s="301"/>
      <c r="E106" s="302"/>
      <c r="F106" s="71">
        <f>SUM(F60:F105)</f>
        <v>0</v>
      </c>
    </row>
    <row r="107" spans="1:6" ht="14.15" customHeight="1" thickBot="1" x14ac:dyDescent="0.35">
      <c r="A107" s="23"/>
      <c r="C107" s="35"/>
      <c r="E107" s="148"/>
      <c r="F107" s="148"/>
    </row>
    <row r="108" spans="1:6" ht="28.4" customHeight="1" x14ac:dyDescent="0.3">
      <c r="A108" s="234" t="s">
        <v>1328</v>
      </c>
      <c r="B108" s="235"/>
      <c r="C108" s="235"/>
      <c r="D108" s="235"/>
      <c r="E108" s="236" t="s">
        <v>1329</v>
      </c>
      <c r="F108" s="237"/>
    </row>
    <row r="109" spans="1:6" ht="42" customHeight="1" thickBot="1" x14ac:dyDescent="0.35">
      <c r="A109" s="238"/>
      <c r="B109" s="239"/>
      <c r="C109" s="239"/>
      <c r="D109" s="239"/>
      <c r="E109" s="240"/>
      <c r="F109" s="241"/>
    </row>
    <row r="110" spans="1:6" ht="10.4" customHeight="1" x14ac:dyDescent="0.3"/>
    <row r="111" spans="1:6" ht="28.4" customHeight="1" x14ac:dyDescent="0.3"/>
    <row r="112" spans="1:6" ht="28.4" customHeight="1" x14ac:dyDescent="0.3"/>
    <row r="113" ht="14.15" customHeight="1" x14ac:dyDescent="0.3"/>
    <row r="114" ht="14.15" customHeight="1" x14ac:dyDescent="0.3"/>
    <row r="115" ht="14.15" customHeight="1" x14ac:dyDescent="0.3"/>
    <row r="116" ht="14.15" customHeight="1" x14ac:dyDescent="0.3"/>
    <row r="117" ht="14.15" customHeight="1" x14ac:dyDescent="0.3"/>
    <row r="118" ht="14.15" customHeight="1" x14ac:dyDescent="0.3"/>
    <row r="119" ht="14.15" customHeight="1" x14ac:dyDescent="0.3"/>
    <row r="120" ht="14.15" customHeight="1" x14ac:dyDescent="0.3"/>
    <row r="121" ht="14.15" customHeight="1" x14ac:dyDescent="0.3"/>
    <row r="122" ht="14.15" customHeight="1" x14ac:dyDescent="0.3"/>
    <row r="123" ht="14.15" customHeight="1" x14ac:dyDescent="0.3"/>
    <row r="124" ht="14.15" customHeight="1" x14ac:dyDescent="0.3"/>
    <row r="125" ht="14.15" customHeight="1" x14ac:dyDescent="0.3"/>
    <row r="126" ht="14.15" customHeight="1" x14ac:dyDescent="0.3"/>
    <row r="127" ht="14.15" customHeight="1" x14ac:dyDescent="0.3"/>
    <row r="128" ht="14.15" customHeight="1" x14ac:dyDescent="0.3"/>
    <row r="129" ht="14.15" customHeight="1" x14ac:dyDescent="0.3"/>
    <row r="130" ht="14.15" customHeight="1" x14ac:dyDescent="0.3"/>
    <row r="131" ht="14.15" customHeight="1" x14ac:dyDescent="0.3"/>
    <row r="132" ht="14.15" customHeight="1" x14ac:dyDescent="0.3"/>
    <row r="133" ht="14.15" customHeight="1" x14ac:dyDescent="0.3"/>
    <row r="134" ht="14.15" customHeight="1" x14ac:dyDescent="0.3"/>
    <row r="135" ht="14.15" customHeight="1" x14ac:dyDescent="0.3"/>
    <row r="136" ht="14.15" customHeight="1" x14ac:dyDescent="0.3"/>
    <row r="137" ht="14.15" customHeight="1" x14ac:dyDescent="0.3"/>
    <row r="138" ht="14.15" customHeight="1" x14ac:dyDescent="0.3"/>
    <row r="139" ht="14.15" customHeight="1" x14ac:dyDescent="0.3"/>
    <row r="140" ht="14.15" customHeight="1" x14ac:dyDescent="0.3"/>
    <row r="141" ht="14.15" customHeight="1" x14ac:dyDescent="0.3"/>
    <row r="142" ht="14.15" customHeight="1" x14ac:dyDescent="0.3"/>
    <row r="143" ht="14.15" customHeight="1" x14ac:dyDescent="0.3"/>
    <row r="144" ht="14.15" customHeight="1" x14ac:dyDescent="0.3"/>
    <row r="145" ht="14.15" customHeight="1" x14ac:dyDescent="0.3"/>
    <row r="146" ht="14.15" customHeight="1" x14ac:dyDescent="0.3"/>
    <row r="147" ht="14.15" customHeight="1" x14ac:dyDescent="0.3"/>
    <row r="148" ht="14.15" customHeight="1" x14ac:dyDescent="0.3"/>
    <row r="149" ht="14.15" customHeight="1" x14ac:dyDescent="0.3"/>
    <row r="150" ht="14.15" customHeight="1" x14ac:dyDescent="0.3"/>
    <row r="151" ht="14.15" customHeight="1" x14ac:dyDescent="0.3"/>
    <row r="152" ht="14.15" customHeight="1" x14ac:dyDescent="0.3"/>
    <row r="153" ht="14.15" customHeight="1" x14ac:dyDescent="0.3"/>
    <row r="154" ht="14.15" customHeight="1" x14ac:dyDescent="0.3"/>
    <row r="155" ht="14.15" customHeight="1" x14ac:dyDescent="0.3"/>
    <row r="156" ht="14.15" customHeight="1" x14ac:dyDescent="0.3"/>
    <row r="157" ht="14.15" customHeight="1" x14ac:dyDescent="0.3"/>
    <row r="158" ht="28.4" customHeight="1" x14ac:dyDescent="0.3"/>
    <row r="159" ht="14.15" customHeight="1" x14ac:dyDescent="0.3"/>
    <row r="160" ht="28.4" customHeight="1" x14ac:dyDescent="0.3"/>
    <row r="161" ht="42" customHeight="1" x14ac:dyDescent="0.3"/>
    <row r="162" ht="10.4" customHeight="1" x14ac:dyDescent="0.3"/>
    <row r="163" ht="28.4" customHeight="1" x14ac:dyDescent="0.3"/>
    <row r="164" ht="28.4" customHeight="1" x14ac:dyDescent="0.3"/>
    <row r="165" ht="14.15" customHeight="1" x14ac:dyDescent="0.3"/>
    <row r="166" ht="14.15" customHeight="1" x14ac:dyDescent="0.3"/>
    <row r="167" ht="14.15" customHeight="1" x14ac:dyDescent="0.3"/>
    <row r="168" ht="14.15" customHeight="1" x14ac:dyDescent="0.3"/>
    <row r="169" ht="14.15" customHeight="1" x14ac:dyDescent="0.3"/>
    <row r="170" ht="14.15" customHeight="1" x14ac:dyDescent="0.3"/>
    <row r="171" ht="14.15" customHeight="1" x14ac:dyDescent="0.3"/>
    <row r="172" ht="14.15" customHeight="1" x14ac:dyDescent="0.3"/>
    <row r="173" ht="14.15" customHeight="1" x14ac:dyDescent="0.3"/>
    <row r="174" ht="14.15" customHeight="1" x14ac:dyDescent="0.3"/>
    <row r="175" ht="14.15" customHeight="1" x14ac:dyDescent="0.3"/>
    <row r="176" ht="14.15" customHeight="1" x14ac:dyDescent="0.3"/>
    <row r="177" ht="14.15" customHeight="1" x14ac:dyDescent="0.3"/>
    <row r="178" ht="14.15" customHeight="1" x14ac:dyDescent="0.3"/>
    <row r="179" ht="14.15" customHeight="1" x14ac:dyDescent="0.3"/>
    <row r="180" ht="14.15" customHeight="1" x14ac:dyDescent="0.3"/>
    <row r="181" ht="14.15" customHeight="1" x14ac:dyDescent="0.3"/>
    <row r="182" ht="14.15" customHeight="1" x14ac:dyDescent="0.3"/>
    <row r="183" ht="14.15" customHeight="1" x14ac:dyDescent="0.3"/>
    <row r="184" ht="14.15" customHeight="1" x14ac:dyDescent="0.3"/>
    <row r="185" ht="14.15" customHeight="1" x14ac:dyDescent="0.3"/>
    <row r="186" ht="14.15" customHeight="1" x14ac:dyDescent="0.3"/>
    <row r="187" ht="14.15" customHeight="1" x14ac:dyDescent="0.3"/>
    <row r="188" ht="14.15" customHeight="1" x14ac:dyDescent="0.3"/>
    <row r="189" ht="14.15" customHeight="1" x14ac:dyDescent="0.3"/>
    <row r="190" ht="14.15" customHeight="1" x14ac:dyDescent="0.3"/>
    <row r="191" ht="14.15" customHeight="1" x14ac:dyDescent="0.3"/>
    <row r="192" ht="14.15" customHeight="1" x14ac:dyDescent="0.3"/>
    <row r="193" ht="14.15" customHeight="1" x14ac:dyDescent="0.3"/>
    <row r="194" ht="14.15" customHeight="1" x14ac:dyDescent="0.3"/>
    <row r="195" ht="14.15" customHeight="1" x14ac:dyDescent="0.3"/>
    <row r="196" ht="14.15" customHeight="1" x14ac:dyDescent="0.3"/>
    <row r="197" ht="14.15" customHeight="1" x14ac:dyDescent="0.3"/>
    <row r="198" ht="14.15" customHeight="1" x14ac:dyDescent="0.3"/>
    <row r="199" ht="14.15" customHeight="1" x14ac:dyDescent="0.3"/>
    <row r="200" ht="14.15" customHeight="1" x14ac:dyDescent="0.3"/>
    <row r="201" ht="14.15" customHeight="1" x14ac:dyDescent="0.3"/>
    <row r="202" ht="14.15" customHeight="1" x14ac:dyDescent="0.3"/>
    <row r="203" ht="14.15" customHeight="1" x14ac:dyDescent="0.3"/>
    <row r="204" ht="14.15" customHeight="1" x14ac:dyDescent="0.3"/>
    <row r="205" ht="14.15" customHeight="1" x14ac:dyDescent="0.3"/>
    <row r="206" ht="14.15" customHeight="1" x14ac:dyDescent="0.3"/>
    <row r="207" ht="14.15" customHeight="1" x14ac:dyDescent="0.3"/>
    <row r="208" ht="14.15" customHeight="1" x14ac:dyDescent="0.3"/>
    <row r="209" ht="14.15" customHeight="1" x14ac:dyDescent="0.3"/>
    <row r="210" ht="28.4" customHeight="1" x14ac:dyDescent="0.3"/>
    <row r="211" ht="14.15" customHeight="1" x14ac:dyDescent="0.3"/>
    <row r="212" ht="28.4" customHeight="1" x14ac:dyDescent="0.3"/>
    <row r="213" ht="42" customHeight="1" x14ac:dyDescent="0.3"/>
    <row r="214" ht="10.4" customHeight="1" x14ac:dyDescent="0.3"/>
    <row r="215" ht="28.4" customHeight="1" x14ac:dyDescent="0.3"/>
    <row r="216" ht="28.4" customHeight="1" x14ac:dyDescent="0.3"/>
    <row r="217" ht="14.15" customHeight="1" x14ac:dyDescent="0.3"/>
    <row r="218" ht="14.15" customHeight="1" x14ac:dyDescent="0.3"/>
    <row r="219" ht="14.15" customHeight="1" x14ac:dyDescent="0.3"/>
    <row r="220" ht="14.15" customHeight="1" x14ac:dyDescent="0.3"/>
    <row r="221" ht="14.15" customHeight="1" x14ac:dyDescent="0.3"/>
    <row r="222" ht="14.15" customHeight="1" x14ac:dyDescent="0.3"/>
    <row r="223" ht="14.15" customHeight="1" x14ac:dyDescent="0.3"/>
    <row r="224" ht="14.15" customHeight="1" x14ac:dyDescent="0.3"/>
    <row r="225" ht="14.15" customHeight="1" x14ac:dyDescent="0.3"/>
    <row r="226" ht="14.15" customHeight="1" x14ac:dyDescent="0.3"/>
    <row r="227" ht="14.15" customHeight="1" x14ac:dyDescent="0.3"/>
    <row r="228" ht="14.15" customHeight="1" x14ac:dyDescent="0.3"/>
    <row r="229" ht="14.15" customHeight="1" x14ac:dyDescent="0.3"/>
    <row r="230" ht="14.15" customHeight="1" x14ac:dyDescent="0.3"/>
    <row r="231" ht="14.15" customHeight="1" x14ac:dyDescent="0.3"/>
    <row r="232" ht="14.15" customHeight="1" x14ac:dyDescent="0.3"/>
    <row r="233" ht="14.15" customHeight="1" x14ac:dyDescent="0.3"/>
    <row r="234" ht="14.15" customHeight="1" x14ac:dyDescent="0.3"/>
    <row r="235" ht="14.15" customHeight="1" x14ac:dyDescent="0.3"/>
    <row r="236" ht="14.15" customHeight="1" x14ac:dyDescent="0.3"/>
    <row r="237" ht="14.15" customHeight="1" x14ac:dyDescent="0.3"/>
    <row r="238" ht="14.15" customHeight="1" x14ac:dyDescent="0.3"/>
    <row r="239" ht="14.15" customHeight="1" x14ac:dyDescent="0.3"/>
    <row r="240" ht="14.15" customHeight="1" x14ac:dyDescent="0.3"/>
    <row r="241" ht="14.15" customHeight="1" x14ac:dyDescent="0.3"/>
    <row r="242" ht="14.15" customHeight="1" x14ac:dyDescent="0.3"/>
    <row r="243" ht="14.15" customHeight="1" x14ac:dyDescent="0.3"/>
    <row r="244" ht="14.15" customHeight="1" x14ac:dyDescent="0.3"/>
    <row r="245" ht="14.15" customHeight="1" x14ac:dyDescent="0.3"/>
    <row r="246" ht="14.15" customHeight="1" x14ac:dyDescent="0.3"/>
    <row r="247" ht="14.15" customHeight="1" x14ac:dyDescent="0.3"/>
    <row r="248" ht="14.15" customHeight="1" x14ac:dyDescent="0.3"/>
    <row r="249" ht="14.15" customHeight="1" x14ac:dyDescent="0.3"/>
    <row r="250" ht="14.15" customHeight="1" x14ac:dyDescent="0.3"/>
    <row r="251" ht="14.15" customHeight="1" x14ac:dyDescent="0.3"/>
    <row r="252" ht="14.15" customHeight="1" x14ac:dyDescent="0.3"/>
    <row r="253" ht="14.15" customHeight="1" x14ac:dyDescent="0.3"/>
    <row r="254" ht="14.15" customHeight="1" x14ac:dyDescent="0.3"/>
    <row r="255" ht="14.15" customHeight="1" x14ac:dyDescent="0.3"/>
    <row r="256" ht="14.15" customHeight="1" x14ac:dyDescent="0.3"/>
    <row r="257" ht="14.15" customHeight="1" x14ac:dyDescent="0.3"/>
    <row r="258" ht="14.15" customHeight="1" x14ac:dyDescent="0.3"/>
    <row r="259" ht="14.15" customHeight="1" x14ac:dyDescent="0.3"/>
    <row r="260" ht="14.15" customHeight="1" x14ac:dyDescent="0.3"/>
    <row r="261" ht="14.15" customHeight="1" x14ac:dyDescent="0.3"/>
    <row r="262" ht="28.4" customHeight="1" x14ac:dyDescent="0.3"/>
    <row r="263" ht="14.15" customHeight="1" x14ac:dyDescent="0.3"/>
    <row r="264" ht="28.4" customHeight="1" x14ac:dyDescent="0.3"/>
    <row r="265" ht="42" customHeight="1" x14ac:dyDescent="0.3"/>
    <row r="266" ht="10.4" customHeight="1" x14ac:dyDescent="0.3"/>
    <row r="267" ht="28.4" customHeight="1" x14ac:dyDescent="0.3"/>
    <row r="268" ht="28.4" customHeight="1" x14ac:dyDescent="0.3"/>
    <row r="269" ht="14.15" customHeight="1" x14ac:dyDescent="0.3"/>
    <row r="270" ht="14.15" customHeight="1" x14ac:dyDescent="0.3"/>
    <row r="271" ht="14.15" customHeight="1" x14ac:dyDescent="0.3"/>
    <row r="272" ht="14.15" customHeight="1" x14ac:dyDescent="0.3"/>
    <row r="273" ht="14.15" customHeight="1" x14ac:dyDescent="0.3"/>
    <row r="274" ht="14.15" customHeight="1" x14ac:dyDescent="0.3"/>
    <row r="275" ht="14.15" customHeight="1" x14ac:dyDescent="0.3"/>
    <row r="276" ht="14.15" customHeight="1" x14ac:dyDescent="0.3"/>
    <row r="277" ht="14.15" customHeight="1" x14ac:dyDescent="0.3"/>
    <row r="278" ht="14.15" customHeight="1" x14ac:dyDescent="0.3"/>
    <row r="279" ht="14.15" customHeight="1" x14ac:dyDescent="0.3"/>
    <row r="280" ht="14.15" customHeight="1" x14ac:dyDescent="0.3"/>
    <row r="281" ht="14.15" customHeight="1" x14ac:dyDescent="0.3"/>
    <row r="282" ht="14.15" customHeight="1" x14ac:dyDescent="0.3"/>
    <row r="283" ht="14.15" customHeight="1" x14ac:dyDescent="0.3"/>
    <row r="284" ht="14.15" customHeight="1" x14ac:dyDescent="0.3"/>
    <row r="285" ht="14.15" customHeight="1" x14ac:dyDescent="0.3"/>
    <row r="286" ht="14.15" customHeight="1" x14ac:dyDescent="0.3"/>
    <row r="287" ht="14.15" customHeight="1" x14ac:dyDescent="0.3"/>
    <row r="288" ht="14.15" customHeight="1" x14ac:dyDescent="0.3"/>
    <row r="289" ht="14.15" customHeight="1" x14ac:dyDescent="0.3"/>
    <row r="290" ht="14.15" customHeight="1" x14ac:dyDescent="0.3"/>
    <row r="291" ht="14.15" customHeight="1" x14ac:dyDescent="0.3"/>
    <row r="292" ht="14.15" customHeight="1" x14ac:dyDescent="0.3"/>
    <row r="293" ht="14.15" customHeight="1" x14ac:dyDescent="0.3"/>
    <row r="294" ht="14.15" customHeight="1" x14ac:dyDescent="0.3"/>
    <row r="295" ht="14.15" customHeight="1" x14ac:dyDescent="0.3"/>
    <row r="296" ht="14.15" customHeight="1" x14ac:dyDescent="0.3"/>
    <row r="297" ht="14.15" customHeight="1" x14ac:dyDescent="0.3"/>
    <row r="298" ht="14.15" customHeight="1" x14ac:dyDescent="0.3"/>
    <row r="299" ht="14.15" customHeight="1" x14ac:dyDescent="0.3"/>
    <row r="300" ht="14.15" customHeight="1" x14ac:dyDescent="0.3"/>
    <row r="301" ht="14.15" customHeight="1" x14ac:dyDescent="0.3"/>
    <row r="302" ht="14.15" customHeight="1" x14ac:dyDescent="0.3"/>
    <row r="303" ht="14.15" customHeight="1" x14ac:dyDescent="0.3"/>
    <row r="304" ht="14.15" customHeight="1" x14ac:dyDescent="0.3"/>
    <row r="305" ht="14.15" customHeight="1" x14ac:dyDescent="0.3"/>
    <row r="306" ht="14.15" customHeight="1" x14ac:dyDescent="0.3"/>
    <row r="307" ht="14.15" customHeight="1" x14ac:dyDescent="0.3"/>
    <row r="308" ht="14.15" customHeight="1" x14ac:dyDescent="0.3"/>
    <row r="309" ht="14.15" customHeight="1" x14ac:dyDescent="0.3"/>
    <row r="310" ht="14.15" customHeight="1" x14ac:dyDescent="0.3"/>
    <row r="311" ht="14.15" customHeight="1" x14ac:dyDescent="0.3"/>
    <row r="312" ht="14.15" customHeight="1" x14ac:dyDescent="0.3"/>
    <row r="313" ht="14.15" customHeight="1" x14ac:dyDescent="0.3"/>
    <row r="314" ht="28.4" customHeight="1" x14ac:dyDescent="0.3"/>
    <row r="315" ht="14.15" customHeight="1" x14ac:dyDescent="0.3"/>
    <row r="316" ht="28.4" customHeight="1" x14ac:dyDescent="0.3"/>
    <row r="317" ht="42" customHeight="1" x14ac:dyDescent="0.3"/>
    <row r="318" ht="10.4" customHeight="1" x14ac:dyDescent="0.3"/>
    <row r="319" ht="28.4" customHeight="1" x14ac:dyDescent="0.3"/>
    <row r="320" ht="28.4" customHeight="1" x14ac:dyDescent="0.3"/>
    <row r="321" ht="14.15" customHeight="1" x14ac:dyDescent="0.3"/>
    <row r="322" ht="14.15" customHeight="1" x14ac:dyDescent="0.3"/>
    <row r="323" ht="14.15" customHeight="1" x14ac:dyDescent="0.3"/>
    <row r="324" ht="14.15" customHeight="1" x14ac:dyDescent="0.3"/>
    <row r="325" ht="14.15" customHeight="1" x14ac:dyDescent="0.3"/>
    <row r="326" ht="14.15" customHeight="1" x14ac:dyDescent="0.3"/>
    <row r="327" ht="14.15" customHeight="1" x14ac:dyDescent="0.3"/>
    <row r="328" ht="14.15" customHeight="1" x14ac:dyDescent="0.3"/>
    <row r="329" ht="14.15" customHeight="1" x14ac:dyDescent="0.3"/>
    <row r="330" ht="14.15" customHeight="1" x14ac:dyDescent="0.3"/>
    <row r="331" ht="14.15" customHeight="1" x14ac:dyDescent="0.3"/>
    <row r="332" ht="14.15" customHeight="1" x14ac:dyDescent="0.3"/>
    <row r="333" ht="14.15" customHeight="1" x14ac:dyDescent="0.3"/>
    <row r="334" ht="14.15" customHeight="1" x14ac:dyDescent="0.3"/>
    <row r="335" ht="14.15" customHeight="1" x14ac:dyDescent="0.3"/>
    <row r="336" ht="14.15" customHeight="1" x14ac:dyDescent="0.3"/>
    <row r="337" ht="14.15" customHeight="1" x14ac:dyDescent="0.3"/>
    <row r="338" ht="14.15" customHeight="1" x14ac:dyDescent="0.3"/>
    <row r="339" ht="14.15" customHeight="1" x14ac:dyDescent="0.3"/>
    <row r="340" ht="14.15" customHeight="1" x14ac:dyDescent="0.3"/>
    <row r="341" ht="14.15" customHeight="1" x14ac:dyDescent="0.3"/>
    <row r="342" ht="14.15" customHeight="1" x14ac:dyDescent="0.3"/>
    <row r="343" ht="14.15" customHeight="1" x14ac:dyDescent="0.3"/>
    <row r="344" ht="14.15" customHeight="1" x14ac:dyDescent="0.3"/>
    <row r="345" ht="14.15" customHeight="1" x14ac:dyDescent="0.3"/>
    <row r="346" ht="14.15" customHeight="1" x14ac:dyDescent="0.3"/>
    <row r="347" ht="14.15" customHeight="1" x14ac:dyDescent="0.3"/>
    <row r="348" ht="14.15" customHeight="1" x14ac:dyDescent="0.3"/>
    <row r="349" ht="14.15" customHeight="1" x14ac:dyDescent="0.3"/>
    <row r="350" ht="14.15" customHeight="1" x14ac:dyDescent="0.3"/>
    <row r="351" ht="14.15" customHeight="1" x14ac:dyDescent="0.3"/>
    <row r="352" ht="14.15" customHeight="1" x14ac:dyDescent="0.3"/>
    <row r="353" ht="14.15" customHeight="1" x14ac:dyDescent="0.3"/>
    <row r="354" ht="14.15" customHeight="1" x14ac:dyDescent="0.3"/>
    <row r="355" ht="14.15" customHeight="1" x14ac:dyDescent="0.3"/>
    <row r="356" ht="14.15" customHeight="1" x14ac:dyDescent="0.3"/>
    <row r="357" ht="14.15" customHeight="1" x14ac:dyDescent="0.3"/>
    <row r="358" ht="14.15" customHeight="1" x14ac:dyDescent="0.3"/>
    <row r="359" ht="14.15" customHeight="1" x14ac:dyDescent="0.3"/>
    <row r="360" ht="14.15" customHeight="1" x14ac:dyDescent="0.3"/>
    <row r="361" ht="14.15" customHeight="1" x14ac:dyDescent="0.3"/>
    <row r="362" ht="14.15" customHeight="1" x14ac:dyDescent="0.3"/>
    <row r="363" ht="14.15" customHeight="1" x14ac:dyDescent="0.3"/>
    <row r="364" ht="14.15" customHeight="1" x14ac:dyDescent="0.3"/>
    <row r="365" ht="14.15" customHeight="1" x14ac:dyDescent="0.3"/>
    <row r="366" ht="28.4" customHeight="1" x14ac:dyDescent="0.3"/>
    <row r="367" ht="14.15" customHeight="1" x14ac:dyDescent="0.3"/>
    <row r="368" ht="28.4" customHeight="1" x14ac:dyDescent="0.3"/>
    <row r="369" ht="42" customHeight="1" x14ac:dyDescent="0.3"/>
    <row r="370" ht="10.4" customHeight="1" x14ac:dyDescent="0.3"/>
    <row r="371" ht="28.4" customHeight="1" x14ac:dyDescent="0.3"/>
    <row r="372" ht="28.4" customHeight="1" x14ac:dyDescent="0.3"/>
    <row r="373" ht="14.15" customHeight="1" x14ac:dyDescent="0.3"/>
    <row r="374" ht="14.15" customHeight="1" x14ac:dyDescent="0.3"/>
    <row r="375" ht="14.15" customHeight="1" x14ac:dyDescent="0.3"/>
    <row r="376" ht="14.15" customHeight="1" x14ac:dyDescent="0.3"/>
    <row r="377" ht="14.15" customHeight="1" x14ac:dyDescent="0.3"/>
    <row r="378" ht="14.15" customHeight="1" x14ac:dyDescent="0.3"/>
    <row r="379" ht="14.15" customHeight="1" x14ac:dyDescent="0.3"/>
    <row r="380" ht="14.15" customHeight="1" x14ac:dyDescent="0.3"/>
    <row r="381" ht="14.15" customHeight="1" x14ac:dyDescent="0.3"/>
    <row r="382" ht="14.15" customHeight="1" x14ac:dyDescent="0.3"/>
    <row r="383" ht="14.15" customHeight="1" x14ac:dyDescent="0.3"/>
    <row r="384" ht="14.15" customHeight="1" x14ac:dyDescent="0.3"/>
    <row r="385" ht="14.15" customHeight="1" x14ac:dyDescent="0.3"/>
    <row r="386" ht="14.15" customHeight="1" x14ac:dyDescent="0.3"/>
    <row r="387" ht="14.15" customHeight="1" x14ac:dyDescent="0.3"/>
    <row r="388" ht="14.15" customHeight="1" x14ac:dyDescent="0.3"/>
    <row r="389" ht="14.15" customHeight="1" x14ac:dyDescent="0.3"/>
    <row r="390" ht="14.15" customHeight="1" x14ac:dyDescent="0.3"/>
    <row r="391" ht="14.15" customHeight="1" x14ac:dyDescent="0.3"/>
    <row r="392" ht="14.15" customHeight="1" x14ac:dyDescent="0.3"/>
    <row r="393" ht="14.15" customHeight="1" x14ac:dyDescent="0.3"/>
    <row r="394" ht="14.15" customHeight="1" x14ac:dyDescent="0.3"/>
    <row r="395" ht="14.15" customHeight="1" x14ac:dyDescent="0.3"/>
    <row r="396" ht="14.15" customHeight="1" x14ac:dyDescent="0.3"/>
    <row r="397" ht="14.15" customHeight="1" x14ac:dyDescent="0.3"/>
    <row r="398" ht="14.15" customHeight="1" x14ac:dyDescent="0.3"/>
    <row r="399" ht="14.15" customHeight="1" x14ac:dyDescent="0.3"/>
    <row r="400" ht="14.15" customHeight="1" x14ac:dyDescent="0.3"/>
    <row r="401" ht="14.15" customHeight="1" x14ac:dyDescent="0.3"/>
    <row r="402" ht="14.15" customHeight="1" x14ac:dyDescent="0.3"/>
    <row r="403" ht="14.15" customHeight="1" x14ac:dyDescent="0.3"/>
    <row r="404" ht="14.15" customHeight="1" x14ac:dyDescent="0.3"/>
    <row r="405" ht="14.15" customHeight="1" x14ac:dyDescent="0.3"/>
    <row r="406" ht="14.15" customHeight="1" x14ac:dyDescent="0.3"/>
    <row r="407" ht="14.15" customHeight="1" x14ac:dyDescent="0.3"/>
    <row r="408" ht="14.15" customHeight="1" x14ac:dyDescent="0.3"/>
    <row r="409" ht="14.15" customHeight="1" x14ac:dyDescent="0.3"/>
    <row r="410" ht="14.15" customHeight="1" x14ac:dyDescent="0.3"/>
    <row r="411" ht="14.15" customHeight="1" x14ac:dyDescent="0.3"/>
    <row r="412" ht="14.15" customHeight="1" x14ac:dyDescent="0.3"/>
    <row r="413" ht="14.15" customHeight="1" x14ac:dyDescent="0.3"/>
    <row r="414" ht="14.15" customHeight="1" x14ac:dyDescent="0.3"/>
    <row r="415" ht="14.15" customHeight="1" x14ac:dyDescent="0.3"/>
    <row r="416" ht="14.15" customHeight="1" x14ac:dyDescent="0.3"/>
    <row r="417" ht="14.15" customHeight="1" x14ac:dyDescent="0.3"/>
    <row r="418" ht="28.4" customHeight="1" x14ac:dyDescent="0.3"/>
    <row r="419" ht="14.15" customHeight="1" x14ac:dyDescent="0.3"/>
    <row r="420" ht="28.4" customHeight="1" x14ac:dyDescent="0.3"/>
    <row r="421" ht="42" customHeight="1" x14ac:dyDescent="0.3"/>
    <row r="422" ht="10.4" customHeight="1" x14ac:dyDescent="0.3"/>
    <row r="423" ht="28.4" customHeight="1" x14ac:dyDescent="0.3"/>
    <row r="424" ht="28.4" customHeight="1" x14ac:dyDescent="0.3"/>
    <row r="425" ht="14.15" customHeight="1" x14ac:dyDescent="0.3"/>
    <row r="426" ht="14.15" customHeight="1" x14ac:dyDescent="0.3"/>
    <row r="427" ht="14.15" customHeight="1" x14ac:dyDescent="0.3"/>
    <row r="428" ht="14.15" customHeight="1" x14ac:dyDescent="0.3"/>
    <row r="429" ht="14.15" customHeight="1" x14ac:dyDescent="0.3"/>
    <row r="430" ht="14.15" customHeight="1" x14ac:dyDescent="0.3"/>
    <row r="431" ht="14.15" customHeight="1" x14ac:dyDescent="0.3"/>
    <row r="432" ht="14.15" customHeight="1" x14ac:dyDescent="0.3"/>
    <row r="433" ht="14.15" customHeight="1" x14ac:dyDescent="0.3"/>
    <row r="434" ht="14.15" customHeight="1" x14ac:dyDescent="0.3"/>
    <row r="435" ht="14.15" customHeight="1" x14ac:dyDescent="0.3"/>
    <row r="436" ht="14.15" customHeight="1" x14ac:dyDescent="0.3"/>
    <row r="437" ht="14.15" customHeight="1" x14ac:dyDescent="0.3"/>
    <row r="438" ht="14.15" customHeight="1" x14ac:dyDescent="0.3"/>
    <row r="439" ht="14.15" customHeight="1" x14ac:dyDescent="0.3"/>
    <row r="440" ht="14.15" customHeight="1" x14ac:dyDescent="0.3"/>
    <row r="441" ht="14.15" customHeight="1" x14ac:dyDescent="0.3"/>
    <row r="442" ht="14.15" customHeight="1" x14ac:dyDescent="0.3"/>
    <row r="443" ht="14.15" customHeight="1" x14ac:dyDescent="0.3"/>
    <row r="444" ht="14.15" customHeight="1" x14ac:dyDescent="0.3"/>
    <row r="445" ht="14.15" customHeight="1" x14ac:dyDescent="0.3"/>
    <row r="446" ht="14.15" customHeight="1" x14ac:dyDescent="0.3"/>
    <row r="447" ht="14.15" customHeight="1" x14ac:dyDescent="0.3"/>
    <row r="448" ht="14.15" customHeight="1" x14ac:dyDescent="0.3"/>
    <row r="449" ht="14.15" customHeight="1" x14ac:dyDescent="0.3"/>
    <row r="450" ht="14.15" customHeight="1" x14ac:dyDescent="0.3"/>
    <row r="451" ht="14.15" customHeight="1" x14ac:dyDescent="0.3"/>
    <row r="452" ht="14.15" customHeight="1" x14ac:dyDescent="0.3"/>
    <row r="453" ht="14.15" customHeight="1" x14ac:dyDescent="0.3"/>
    <row r="454" ht="14.15" customHeight="1" x14ac:dyDescent="0.3"/>
    <row r="455" ht="14.15" customHeight="1" x14ac:dyDescent="0.3"/>
    <row r="456" ht="14.15" customHeight="1" x14ac:dyDescent="0.3"/>
    <row r="457" ht="14.15" customHeight="1" x14ac:dyDescent="0.3"/>
    <row r="458" ht="14.15" customHeight="1" x14ac:dyDescent="0.3"/>
    <row r="459" ht="14.15" customHeight="1" x14ac:dyDescent="0.3"/>
    <row r="460" ht="14.15" customHeight="1" x14ac:dyDescent="0.3"/>
    <row r="461" ht="14.15" customHeight="1" x14ac:dyDescent="0.3"/>
    <row r="462" ht="14.15" customHeight="1" x14ac:dyDescent="0.3"/>
    <row r="463" ht="14.15" customHeight="1" x14ac:dyDescent="0.3"/>
    <row r="464" ht="14.15" customHeight="1" x14ac:dyDescent="0.3"/>
    <row r="465" ht="14.15" customHeight="1" x14ac:dyDescent="0.3"/>
    <row r="466" ht="14.15" customHeight="1" x14ac:dyDescent="0.3"/>
    <row r="467" ht="14.15" customHeight="1" x14ac:dyDescent="0.3"/>
    <row r="468" ht="14.15" customHeight="1" x14ac:dyDescent="0.3"/>
    <row r="469" ht="14.15" customHeight="1" x14ac:dyDescent="0.3"/>
    <row r="470" ht="28.4" customHeight="1" x14ac:dyDescent="0.3"/>
    <row r="471" ht="14.15" customHeight="1" x14ac:dyDescent="0.3"/>
    <row r="472" ht="28.4" customHeight="1" x14ac:dyDescent="0.3"/>
    <row r="473" ht="42" customHeight="1" x14ac:dyDescent="0.3"/>
    <row r="474" ht="10.4" customHeight="1" x14ac:dyDescent="0.3"/>
    <row r="475" ht="28.4" customHeight="1" x14ac:dyDescent="0.3"/>
    <row r="476" ht="28.4" customHeight="1" x14ac:dyDescent="0.3"/>
    <row r="477" ht="14.15" customHeight="1" x14ac:dyDescent="0.3"/>
    <row r="478" ht="14.15" customHeight="1" x14ac:dyDescent="0.3"/>
    <row r="479" ht="14.15" customHeight="1" x14ac:dyDescent="0.3"/>
    <row r="480" ht="14.15" customHeight="1" x14ac:dyDescent="0.3"/>
    <row r="481" ht="14.15" customHeight="1" x14ac:dyDescent="0.3"/>
    <row r="482" ht="14.15" customHeight="1" x14ac:dyDescent="0.3"/>
    <row r="483" ht="14.15" customHeight="1" x14ac:dyDescent="0.3"/>
    <row r="484" ht="14.15" customHeight="1" x14ac:dyDescent="0.3"/>
    <row r="485" ht="14.15" customHeight="1" x14ac:dyDescent="0.3"/>
    <row r="486" ht="14.15" customHeight="1" x14ac:dyDescent="0.3"/>
    <row r="487" ht="14.15" customHeight="1" x14ac:dyDescent="0.3"/>
    <row r="488" ht="14.15" customHeight="1" x14ac:dyDescent="0.3"/>
    <row r="489" ht="14.15" customHeight="1" x14ac:dyDescent="0.3"/>
    <row r="490" ht="14.15" customHeight="1" x14ac:dyDescent="0.3"/>
    <row r="491" ht="14.15" customHeight="1" x14ac:dyDescent="0.3"/>
    <row r="492" ht="14.15" customHeight="1" x14ac:dyDescent="0.3"/>
    <row r="493" ht="14.15" customHeight="1" x14ac:dyDescent="0.3"/>
    <row r="494" ht="14.15" customHeight="1" x14ac:dyDescent="0.3"/>
    <row r="495" ht="14.15" customHeight="1" x14ac:dyDescent="0.3"/>
    <row r="496" ht="14.15" customHeight="1" x14ac:dyDescent="0.3"/>
    <row r="497" ht="14.15" customHeight="1" x14ac:dyDescent="0.3"/>
    <row r="498" ht="14.15" customHeight="1" x14ac:dyDescent="0.3"/>
    <row r="499" ht="14.15" customHeight="1" x14ac:dyDescent="0.3"/>
    <row r="500" ht="14.15" customHeight="1" x14ac:dyDescent="0.3"/>
    <row r="501" ht="14.15" customHeight="1" x14ac:dyDescent="0.3"/>
    <row r="502" ht="14.15" customHeight="1" x14ac:dyDescent="0.3"/>
    <row r="503" ht="14.15" customHeight="1" x14ac:dyDescent="0.3"/>
    <row r="504" ht="14.15" customHeight="1" x14ac:dyDescent="0.3"/>
    <row r="505" ht="14.15" customHeight="1" x14ac:dyDescent="0.3"/>
    <row r="506" ht="14.15" customHeight="1" x14ac:dyDescent="0.3"/>
    <row r="507" ht="14.15" customHeight="1" x14ac:dyDescent="0.3"/>
    <row r="508" ht="14.15" customHeight="1" x14ac:dyDescent="0.3"/>
    <row r="509" ht="14.15" customHeight="1" x14ac:dyDescent="0.3"/>
    <row r="510" ht="14.15" customHeight="1" x14ac:dyDescent="0.3"/>
    <row r="511" ht="14.15" customHeight="1" x14ac:dyDescent="0.3"/>
    <row r="512" ht="14.15" customHeight="1" x14ac:dyDescent="0.3"/>
    <row r="513" ht="14.15" customHeight="1" x14ac:dyDescent="0.3"/>
    <row r="514" ht="14.15" customHeight="1" x14ac:dyDescent="0.3"/>
    <row r="515" ht="14.15" customHeight="1" x14ac:dyDescent="0.3"/>
    <row r="516" ht="14.15" customHeight="1" x14ac:dyDescent="0.3"/>
    <row r="517" ht="14.15" customHeight="1" x14ac:dyDescent="0.3"/>
    <row r="518" ht="14.15" customHeight="1" x14ac:dyDescent="0.3"/>
    <row r="519" ht="14.15" customHeight="1" x14ac:dyDescent="0.3"/>
    <row r="520" ht="14.15" customHeight="1" x14ac:dyDescent="0.3"/>
    <row r="521" ht="14.15" customHeight="1" x14ac:dyDescent="0.3"/>
    <row r="522" ht="28.4" customHeight="1" x14ac:dyDescent="0.3"/>
    <row r="523" ht="14.15" customHeight="1" x14ac:dyDescent="0.3"/>
    <row r="524" ht="28.4" customHeight="1" x14ac:dyDescent="0.3"/>
    <row r="525" ht="42" customHeight="1" x14ac:dyDescent="0.3"/>
    <row r="526" ht="10.4" customHeight="1" x14ac:dyDescent="0.3"/>
  </sheetData>
  <mergeCells count="30">
    <mergeCell ref="F43:F44"/>
    <mergeCell ref="C43:C44"/>
    <mergeCell ref="E46:E48"/>
    <mergeCell ref="F46:F48"/>
    <mergeCell ref="A50:A51"/>
    <mergeCell ref="C50:C51"/>
    <mergeCell ref="D50:D51"/>
    <mergeCell ref="E50:E51"/>
    <mergeCell ref="E43:E44"/>
    <mergeCell ref="B43:B44"/>
    <mergeCell ref="A43:A44"/>
    <mergeCell ref="D43:D44"/>
    <mergeCell ref="A60:E60"/>
    <mergeCell ref="A106:E106"/>
    <mergeCell ref="A54:E54"/>
    <mergeCell ref="A56:D56"/>
    <mergeCell ref="E56:F56"/>
    <mergeCell ref="A57:D57"/>
    <mergeCell ref="E57:F57"/>
    <mergeCell ref="F50:F51"/>
    <mergeCell ref="B46:B48"/>
    <mergeCell ref="A46:A48"/>
    <mergeCell ref="C46:C48"/>
    <mergeCell ref="D46:D48"/>
    <mergeCell ref="B50:B51"/>
    <mergeCell ref="A108:D108"/>
    <mergeCell ref="E108:F108"/>
    <mergeCell ref="A109:D109"/>
    <mergeCell ref="E109:F109"/>
    <mergeCell ref="B79:B80"/>
  </mergeCells>
  <phoneticPr fontId="1" type="noConversion"/>
  <conditionalFormatting sqref="D11 D13 D23 D25 D27 D29 D33 D36 D39 D46 D64 D66 D68 D70 D73 D76">
    <cfRule type="cellIs" dxfId="85" priority="4" operator="greaterThan">
      <formula>0</formula>
    </cfRule>
  </conditionalFormatting>
  <conditionalFormatting sqref="D79">
    <cfRule type="cellIs" dxfId="84" priority="3" operator="greaterThan">
      <formula>0</formula>
    </cfRule>
  </conditionalFormatting>
  <conditionalFormatting sqref="E11 E13 E23 E25 E27 E29 E33 E36 E39 E46 E64 E66 E68 E70 E73 E76">
    <cfRule type="cellIs" dxfId="83" priority="5" operator="greaterThan">
      <formula>0</formula>
    </cfRule>
  </conditionalFormatting>
  <conditionalFormatting sqref="F11 F13 F23 F25 F27 F29 F33 F36 F39 F46 F64 F66 F68 F70 F73 F76">
    <cfRule type="cellIs" dxfId="82" priority="6" stopIfTrue="1" operator="equal">
      <formula>"ro"</formula>
    </cfRule>
    <cfRule type="cellIs" dxfId="81" priority="7" stopIfTrue="1" operator="equal">
      <formula>" "</formula>
    </cfRule>
  </conditionalFormatting>
  <conditionalFormatting sqref="F79">
    <cfRule type="cellIs" dxfId="80" priority="1" stopIfTrue="1" operator="equal">
      <formula>"ro"</formula>
    </cfRule>
    <cfRule type="cellIs" dxfId="79" priority="2" stopIfTrue="1" operator="equal">
      <formula>" "</formula>
    </cfRule>
  </conditionalFormatting>
  <printOptions horizontalCentered="1"/>
  <pageMargins left="0.78740157480314965" right="0.59055118110236227" top="0.98425196850393704" bottom="0.39370078740157483" header="0.39370078740157483" footer="0.19685039370078741"/>
  <pageSetup paperSize="9" scale="92" orientation="portrait" blackAndWhite="1" useFirstPageNumber="1" r:id="rId1"/>
  <headerFooter alignWithMargins="0">
    <oddHeader>&amp;L&amp;"-,Italic"&amp;8RTD01-2016/2017-TIDC32&amp;"-,Regular"
Part C2.2: Pricing Schedule&amp;R
&amp;"-,Regular"&amp;8Section 606: Page &amp;P of &amp;N</oddHeader>
  </headerFooter>
  <rowBreaks count="2" manualBreakCount="2">
    <brk id="57" max="5" man="1"/>
    <brk id="109" max="5"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indexed="54"/>
  </sheetPr>
  <dimension ref="A1:F521"/>
  <sheetViews>
    <sheetView showZeros="0" view="pageBreakPreview" topLeftCell="A158" zoomScale="150" zoomScaleNormal="100" zoomScaleSheetLayoutView="150" workbookViewId="0">
      <selection activeCell="A157" sqref="A1:XFD157"/>
    </sheetView>
  </sheetViews>
  <sheetFormatPr defaultColWidth="9.1796875" defaultRowHeight="12" customHeight="1" x14ac:dyDescent="0.3"/>
  <cols>
    <col min="1" max="1" width="12.54296875" style="2" customWidth="1"/>
    <col min="2" max="2" width="28.54296875" style="2" customWidth="1"/>
    <col min="3" max="3" width="10.54296875" style="2" customWidth="1"/>
    <col min="4" max="4" width="12.54296875" style="24" customWidth="1"/>
    <col min="5" max="5" width="13.54296875" style="2" customWidth="1"/>
    <col min="6" max="6" width="15.54296875" style="2" customWidth="1"/>
    <col min="7" max="16384" width="9.1796875" style="2"/>
  </cols>
  <sheetData>
    <row r="1" spans="1:6" ht="28.4" hidden="1" customHeight="1" thickBot="1" x14ac:dyDescent="0.35">
      <c r="A1" s="67" t="s">
        <v>1321</v>
      </c>
      <c r="B1" s="68" t="s">
        <v>1322</v>
      </c>
      <c r="C1" s="68" t="s">
        <v>1323</v>
      </c>
      <c r="D1" s="69" t="s">
        <v>1324</v>
      </c>
      <c r="E1" s="70" t="s">
        <v>1325</v>
      </c>
      <c r="F1" s="71" t="s">
        <v>1326</v>
      </c>
    </row>
    <row r="2" spans="1:6" ht="14.15" hidden="1" customHeight="1" x14ac:dyDescent="0.3">
      <c r="A2" s="8"/>
      <c r="B2" s="9"/>
      <c r="C2" s="10"/>
      <c r="D2" s="87"/>
      <c r="E2" s="11"/>
      <c r="F2" s="12"/>
    </row>
    <row r="3" spans="1:6" ht="14.15" hidden="1" customHeight="1" x14ac:dyDescent="0.3">
      <c r="A3" s="13" t="s">
        <v>1356</v>
      </c>
      <c r="B3" s="14" t="s">
        <v>1357</v>
      </c>
      <c r="C3" s="3"/>
      <c r="D3" s="86"/>
      <c r="E3" s="4"/>
      <c r="F3" s="1"/>
    </row>
    <row r="4" spans="1:6" ht="14.15" hidden="1" customHeight="1" x14ac:dyDescent="0.3">
      <c r="A4" s="5"/>
      <c r="B4" s="6"/>
      <c r="C4" s="3"/>
      <c r="D4" s="86"/>
      <c r="E4" s="4"/>
      <c r="F4" s="1"/>
    </row>
    <row r="5" spans="1:6" ht="14.15" hidden="1" customHeight="1" x14ac:dyDescent="0.3">
      <c r="A5" s="13" t="s">
        <v>383</v>
      </c>
      <c r="B5" s="14" t="s">
        <v>1312</v>
      </c>
      <c r="C5" s="3"/>
      <c r="D5" s="86"/>
      <c r="E5" s="4"/>
      <c r="F5" s="1"/>
    </row>
    <row r="6" spans="1:6" ht="14.15" hidden="1" customHeight="1" x14ac:dyDescent="0.3">
      <c r="A6" s="5"/>
      <c r="B6" s="7"/>
      <c r="C6" s="3"/>
      <c r="D6" s="86"/>
      <c r="E6" s="4"/>
      <c r="F6" s="1"/>
    </row>
    <row r="7" spans="1:6" ht="14.15" hidden="1" customHeight="1" x14ac:dyDescent="0.3">
      <c r="A7" s="13" t="s">
        <v>384</v>
      </c>
      <c r="B7" s="14" t="s">
        <v>385</v>
      </c>
      <c r="C7" s="3"/>
      <c r="D7" s="86"/>
      <c r="E7" s="4"/>
      <c r="F7" s="1"/>
    </row>
    <row r="8" spans="1:6" ht="14.15" hidden="1" customHeight="1" x14ac:dyDescent="0.3">
      <c r="A8" s="5"/>
      <c r="B8" s="6"/>
      <c r="C8" s="3"/>
      <c r="D8" s="86"/>
      <c r="E8" s="4"/>
      <c r="F8" s="1"/>
    </row>
    <row r="9" spans="1:6" ht="14.15" hidden="1" customHeight="1" x14ac:dyDescent="0.3">
      <c r="A9" s="5" t="s">
        <v>1825</v>
      </c>
      <c r="B9" s="6" t="s">
        <v>1826</v>
      </c>
      <c r="C9" s="3"/>
      <c r="D9" s="86"/>
      <c r="E9" s="4"/>
      <c r="F9" s="1"/>
    </row>
    <row r="10" spans="1:6" ht="14.15" hidden="1" customHeight="1" x14ac:dyDescent="0.3">
      <c r="A10" s="5"/>
      <c r="B10" s="38" t="s">
        <v>1827</v>
      </c>
      <c r="C10" s="3"/>
      <c r="D10" s="86"/>
      <c r="E10" s="4"/>
      <c r="F10" s="1"/>
    </row>
    <row r="11" spans="1:6" ht="14.15" hidden="1" customHeight="1" x14ac:dyDescent="0.3">
      <c r="A11" s="5"/>
      <c r="B11" s="38" t="s">
        <v>1828</v>
      </c>
      <c r="C11" s="3" t="s">
        <v>1369</v>
      </c>
      <c r="D11" s="91" t="s">
        <v>2150</v>
      </c>
      <c r="E11" s="90"/>
      <c r="F11" s="89" t="str">
        <f>IF(TRIM(D11)="rate only","ro",IF(OR(ISBLANK(D11),ISBLANK(E11))," ",D11*E11))</f>
        <v>ro</v>
      </c>
    </row>
    <row r="12" spans="1:6" ht="14.15" hidden="1" customHeight="1" x14ac:dyDescent="0.3">
      <c r="A12" s="5"/>
      <c r="B12" s="6"/>
      <c r="C12" s="3"/>
      <c r="D12" s="86"/>
      <c r="E12" s="4"/>
      <c r="F12" s="1"/>
    </row>
    <row r="13" spans="1:6" ht="14.15" hidden="1" customHeight="1" x14ac:dyDescent="0.3">
      <c r="A13" s="5"/>
      <c r="B13" s="6"/>
      <c r="C13" s="3"/>
      <c r="D13" s="86"/>
      <c r="E13" s="4"/>
      <c r="F13" s="1"/>
    </row>
    <row r="14" spans="1:6" ht="14.15" hidden="1" customHeight="1" x14ac:dyDescent="0.3">
      <c r="A14" s="5"/>
      <c r="B14" s="6"/>
      <c r="C14" s="3"/>
      <c r="D14" s="86"/>
      <c r="E14" s="4"/>
      <c r="F14" s="1"/>
    </row>
    <row r="15" spans="1:6" ht="14.15" hidden="1" customHeight="1" x14ac:dyDescent="0.3">
      <c r="A15" s="5"/>
      <c r="B15" s="6"/>
      <c r="C15" s="3"/>
      <c r="D15" s="86"/>
      <c r="E15" s="4"/>
      <c r="F15" s="1"/>
    </row>
    <row r="16" spans="1:6" ht="14.15" hidden="1" customHeight="1" x14ac:dyDescent="0.3">
      <c r="A16" s="5" t="s">
        <v>386</v>
      </c>
      <c r="B16" s="6" t="s">
        <v>387</v>
      </c>
      <c r="C16" s="3"/>
      <c r="D16" s="86"/>
      <c r="E16" s="4"/>
      <c r="F16" s="1"/>
    </row>
    <row r="17" spans="1:6" ht="14.15" hidden="1" customHeight="1" x14ac:dyDescent="0.3">
      <c r="A17" s="5"/>
      <c r="B17" s="38" t="s">
        <v>1827</v>
      </c>
      <c r="C17" s="3"/>
      <c r="D17" s="86"/>
      <c r="E17" s="4"/>
      <c r="F17" s="1"/>
    </row>
    <row r="18" spans="1:6" ht="14.15" hidden="1" customHeight="1" x14ac:dyDescent="0.3">
      <c r="A18" s="5"/>
      <c r="B18" s="38" t="s">
        <v>1828</v>
      </c>
      <c r="C18" s="3" t="s">
        <v>1369</v>
      </c>
      <c r="D18" s="91" t="s">
        <v>2150</v>
      </c>
      <c r="E18" s="90"/>
      <c r="F18" s="89" t="str">
        <f>IF(TRIM(D18)="rate only","ro",IF(ISBLANK(E18)," ",D18*E18))</f>
        <v>ro</v>
      </c>
    </row>
    <row r="19" spans="1:6" ht="14.15" hidden="1" customHeight="1" x14ac:dyDescent="0.3">
      <c r="A19" s="5"/>
      <c r="B19" s="6"/>
      <c r="C19" s="3"/>
      <c r="D19" s="86"/>
      <c r="E19" s="4"/>
      <c r="F19" s="1"/>
    </row>
    <row r="20" spans="1:6" ht="14.15" hidden="1" customHeight="1" x14ac:dyDescent="0.3">
      <c r="A20" s="5"/>
      <c r="B20" s="6"/>
      <c r="C20" s="3"/>
      <c r="D20" s="86"/>
      <c r="E20" s="4"/>
      <c r="F20" s="1"/>
    </row>
    <row r="21" spans="1:6" ht="14.15" hidden="1" customHeight="1" x14ac:dyDescent="0.3">
      <c r="A21" s="5"/>
      <c r="B21" s="6"/>
      <c r="C21" s="3"/>
      <c r="D21" s="86"/>
      <c r="E21" s="4"/>
      <c r="F21" s="1"/>
    </row>
    <row r="22" spans="1:6" ht="14.15" hidden="1" customHeight="1" x14ac:dyDescent="0.3">
      <c r="A22" s="5"/>
      <c r="B22" s="6"/>
      <c r="C22" s="3"/>
      <c r="D22" s="86"/>
      <c r="E22" s="4"/>
      <c r="F22" s="1"/>
    </row>
    <row r="23" spans="1:6" ht="14.15" hidden="1" customHeight="1" x14ac:dyDescent="0.3">
      <c r="A23" s="13" t="s">
        <v>1829</v>
      </c>
      <c r="B23" s="14" t="s">
        <v>1830</v>
      </c>
      <c r="C23" s="3"/>
      <c r="D23" s="86"/>
      <c r="E23" s="4"/>
      <c r="F23" s="1"/>
    </row>
    <row r="24" spans="1:6" ht="14.15" hidden="1" customHeight="1" x14ac:dyDescent="0.3">
      <c r="A24" s="13"/>
      <c r="B24" s="14" t="s">
        <v>1831</v>
      </c>
      <c r="C24" s="3"/>
      <c r="D24" s="86"/>
      <c r="E24" s="4"/>
      <c r="F24" s="1"/>
    </row>
    <row r="25" spans="1:6" ht="14.15" hidden="1" customHeight="1" x14ac:dyDescent="0.3">
      <c r="A25" s="5"/>
      <c r="B25" s="6"/>
      <c r="C25" s="3"/>
      <c r="D25" s="86"/>
      <c r="E25" s="4"/>
      <c r="F25" s="1"/>
    </row>
    <row r="26" spans="1:6" ht="14.15" hidden="1" customHeight="1" x14ac:dyDescent="0.3">
      <c r="A26" s="5" t="s">
        <v>1832</v>
      </c>
      <c r="B26" s="6" t="s">
        <v>1833</v>
      </c>
      <c r="C26" s="3"/>
      <c r="D26" s="86"/>
      <c r="E26" s="4"/>
      <c r="F26" s="1"/>
    </row>
    <row r="27" spans="1:6" ht="14.15" hidden="1" customHeight="1" x14ac:dyDescent="0.3">
      <c r="A27" s="5"/>
      <c r="B27" s="6" t="s">
        <v>1834</v>
      </c>
      <c r="C27" s="3"/>
      <c r="D27" s="86"/>
      <c r="E27" s="4"/>
      <c r="F27" s="1"/>
    </row>
    <row r="28" spans="1:6" ht="14.15" hidden="1" customHeight="1" x14ac:dyDescent="0.3">
      <c r="A28" s="5"/>
      <c r="B28" s="6" t="s">
        <v>1835</v>
      </c>
      <c r="C28" s="3" t="s">
        <v>1369</v>
      </c>
      <c r="D28" s="91" t="s">
        <v>2150</v>
      </c>
      <c r="E28" s="90"/>
      <c r="F28" s="89" t="str">
        <f>IF(TRIM(D28)="rate only","ro",IF(ISBLANK(E28)," ",D28*E28))</f>
        <v>ro</v>
      </c>
    </row>
    <row r="29" spans="1:6" ht="14.15" hidden="1" customHeight="1" x14ac:dyDescent="0.3">
      <c r="A29" s="5"/>
      <c r="B29" s="6"/>
      <c r="C29" s="3"/>
      <c r="D29" s="86"/>
      <c r="E29" s="4"/>
      <c r="F29" s="1"/>
    </row>
    <row r="30" spans="1:6" ht="14.15" hidden="1" customHeight="1" x14ac:dyDescent="0.3">
      <c r="A30" s="5" t="s">
        <v>1836</v>
      </c>
      <c r="B30" s="6" t="s">
        <v>1837</v>
      </c>
      <c r="C30" s="3"/>
      <c r="D30" s="86"/>
      <c r="E30" s="4"/>
      <c r="F30" s="1"/>
    </row>
    <row r="31" spans="1:6" ht="14.15" hidden="1" customHeight="1" x14ac:dyDescent="0.3">
      <c r="A31" s="5"/>
      <c r="B31" s="6" t="s">
        <v>1838</v>
      </c>
      <c r="C31" s="3" t="s">
        <v>1369</v>
      </c>
      <c r="D31" s="91" t="s">
        <v>2150</v>
      </c>
      <c r="E31" s="90"/>
      <c r="F31" s="89" t="str">
        <f>IF(TRIM(D31)="rate only","ro",IF(ISBLANK(E31)," ",D31*E31))</f>
        <v>ro</v>
      </c>
    </row>
    <row r="32" spans="1:6" ht="14.15" hidden="1" customHeight="1" x14ac:dyDescent="0.3">
      <c r="A32" s="5"/>
      <c r="B32" s="6"/>
      <c r="C32" s="3"/>
      <c r="D32" s="86"/>
      <c r="E32" s="4"/>
      <c r="F32" s="1"/>
    </row>
    <row r="33" spans="1:6" ht="14.15" hidden="1" customHeight="1" x14ac:dyDescent="0.3">
      <c r="A33" s="5" t="s">
        <v>1839</v>
      </c>
      <c r="B33" s="6" t="s">
        <v>1841</v>
      </c>
      <c r="C33" s="3"/>
      <c r="D33" s="86"/>
      <c r="E33" s="4"/>
      <c r="F33" s="1"/>
    </row>
    <row r="34" spans="1:6" ht="14.15" hidden="1" customHeight="1" x14ac:dyDescent="0.3">
      <c r="A34" s="5"/>
      <c r="B34" s="6" t="s">
        <v>1842</v>
      </c>
      <c r="C34" s="3"/>
      <c r="D34" s="86"/>
      <c r="E34" s="4"/>
      <c r="F34" s="1"/>
    </row>
    <row r="35" spans="1:6" ht="14.15" hidden="1" customHeight="1" x14ac:dyDescent="0.3">
      <c r="A35" s="5"/>
      <c r="B35" s="6" t="s">
        <v>394</v>
      </c>
      <c r="C35" s="3" t="s">
        <v>1369</v>
      </c>
      <c r="D35" s="91" t="s">
        <v>2150</v>
      </c>
      <c r="E35" s="90"/>
      <c r="F35" s="89" t="str">
        <f>IF(TRIM(D35)="rate only","ro",IF(ISBLANK(E35)," ",D35*E35))</f>
        <v>ro</v>
      </c>
    </row>
    <row r="36" spans="1:6" ht="14.15" hidden="1" customHeight="1" x14ac:dyDescent="0.3">
      <c r="A36" s="5"/>
      <c r="B36" s="6"/>
      <c r="C36" s="3"/>
      <c r="D36" s="86"/>
      <c r="E36" s="4"/>
      <c r="F36" s="1"/>
    </row>
    <row r="37" spans="1:6" ht="14.15" hidden="1" customHeight="1" x14ac:dyDescent="0.3">
      <c r="A37" s="5" t="s">
        <v>1844</v>
      </c>
      <c r="B37" s="38" t="s">
        <v>1843</v>
      </c>
      <c r="C37" s="3"/>
      <c r="D37" s="86"/>
      <c r="E37" s="4"/>
      <c r="F37" s="1"/>
    </row>
    <row r="38" spans="1:6" ht="14.15" hidden="1" customHeight="1" x14ac:dyDescent="0.3">
      <c r="A38" s="5"/>
      <c r="B38" s="6"/>
      <c r="C38" s="3"/>
      <c r="D38" s="86"/>
      <c r="E38" s="4"/>
      <c r="F38" s="1"/>
    </row>
    <row r="39" spans="1:6" ht="14.15" hidden="1" customHeight="1" x14ac:dyDescent="0.3">
      <c r="A39" s="5"/>
      <c r="B39" s="6"/>
      <c r="C39" s="3"/>
      <c r="D39" s="86"/>
      <c r="E39" s="4"/>
      <c r="F39" s="1"/>
    </row>
    <row r="40" spans="1:6" ht="14.15" hidden="1" customHeight="1" x14ac:dyDescent="0.3">
      <c r="A40" s="5"/>
      <c r="B40" s="6"/>
      <c r="C40" s="3"/>
      <c r="D40" s="86"/>
      <c r="E40" s="4"/>
      <c r="F40" s="1"/>
    </row>
    <row r="41" spans="1:6" ht="14.15" hidden="1" customHeight="1" x14ac:dyDescent="0.3">
      <c r="A41" s="5"/>
      <c r="B41" s="6"/>
      <c r="C41" s="3"/>
      <c r="D41" s="86"/>
      <c r="E41" s="4"/>
      <c r="F41" s="1"/>
    </row>
    <row r="42" spans="1:6" ht="14.15" hidden="1" customHeight="1" x14ac:dyDescent="0.3">
      <c r="A42" s="5"/>
      <c r="B42" s="6"/>
      <c r="C42" s="3"/>
      <c r="D42" s="86"/>
      <c r="E42" s="4"/>
      <c r="F42" s="1"/>
    </row>
    <row r="43" spans="1:6" ht="14.15" hidden="1" customHeight="1" x14ac:dyDescent="0.3">
      <c r="A43" s="5"/>
      <c r="B43" s="6"/>
      <c r="C43" s="3"/>
      <c r="D43" s="86"/>
      <c r="E43" s="4"/>
      <c r="F43" s="1"/>
    </row>
    <row r="44" spans="1:6" ht="14.15" hidden="1" customHeight="1" x14ac:dyDescent="0.3">
      <c r="A44" s="5"/>
      <c r="B44" s="6"/>
      <c r="C44" s="3"/>
      <c r="D44" s="86"/>
      <c r="E44" s="4"/>
      <c r="F44" s="1"/>
    </row>
    <row r="45" spans="1:6" ht="14.15" hidden="1" customHeight="1" x14ac:dyDescent="0.3">
      <c r="A45" s="5"/>
      <c r="B45" s="6"/>
      <c r="C45" s="3"/>
      <c r="D45" s="86"/>
      <c r="E45" s="4"/>
      <c r="F45" s="1"/>
    </row>
    <row r="46" spans="1:6" ht="14.15" hidden="1" customHeight="1" x14ac:dyDescent="0.3">
      <c r="A46" s="5"/>
      <c r="B46" s="6"/>
      <c r="C46" s="3"/>
      <c r="D46" s="86"/>
      <c r="E46" s="4"/>
      <c r="F46" s="1"/>
    </row>
    <row r="47" spans="1:6" ht="14.15" hidden="1" customHeight="1" x14ac:dyDescent="0.3">
      <c r="A47" s="5"/>
      <c r="B47" s="6"/>
      <c r="C47" s="3"/>
      <c r="D47" s="86"/>
      <c r="E47" s="4"/>
      <c r="F47" s="1"/>
    </row>
    <row r="48" spans="1:6" ht="14.15" hidden="1" customHeight="1" thickBot="1" x14ac:dyDescent="0.35">
      <c r="A48" s="15"/>
      <c r="B48" s="16"/>
      <c r="C48" s="17"/>
      <c r="D48" s="88"/>
      <c r="E48" s="18"/>
      <c r="F48" s="19"/>
    </row>
    <row r="49" spans="1:6" ht="28.4" hidden="1" customHeight="1" thickBot="1" x14ac:dyDescent="0.35">
      <c r="A49" s="300" t="s">
        <v>1330</v>
      </c>
      <c r="B49" s="301"/>
      <c r="C49" s="301"/>
      <c r="D49" s="301"/>
      <c r="E49" s="302"/>
      <c r="F49" s="72">
        <f>SUM(F2:F48)</f>
        <v>0</v>
      </c>
    </row>
    <row r="50" spans="1:6" ht="14.15" hidden="1" customHeight="1" thickBot="1" x14ac:dyDescent="0.35">
      <c r="A50" s="20"/>
      <c r="B50" s="20"/>
      <c r="C50" s="20"/>
      <c r="D50" s="21"/>
      <c r="E50" s="20"/>
      <c r="F50" s="22"/>
    </row>
    <row r="51" spans="1:6" ht="28.4" hidden="1" customHeight="1" x14ac:dyDescent="0.3">
      <c r="A51" s="234" t="s">
        <v>1328</v>
      </c>
      <c r="B51" s="235"/>
      <c r="C51" s="235"/>
      <c r="D51" s="235"/>
      <c r="E51" s="281" t="s">
        <v>1329</v>
      </c>
      <c r="F51" s="282"/>
    </row>
    <row r="52" spans="1:6" ht="42" hidden="1" customHeight="1" thickBot="1" x14ac:dyDescent="0.35">
      <c r="A52" s="238"/>
      <c r="B52" s="239"/>
      <c r="C52" s="239"/>
      <c r="D52" s="239"/>
      <c r="E52" s="283"/>
      <c r="F52" s="284"/>
    </row>
    <row r="53" spans="1:6" ht="10.4" hidden="1" customHeight="1" thickBot="1" x14ac:dyDescent="0.35">
      <c r="A53" s="23"/>
      <c r="E53" s="25"/>
    </row>
    <row r="54" spans="1:6" ht="28.4" hidden="1" customHeight="1" thickBot="1" x14ac:dyDescent="0.35">
      <c r="A54" s="67" t="s">
        <v>1321</v>
      </c>
      <c r="B54" s="68" t="s">
        <v>1322</v>
      </c>
      <c r="C54" s="68" t="s">
        <v>1323</v>
      </c>
      <c r="D54" s="69" t="s">
        <v>1324</v>
      </c>
      <c r="E54" s="70" t="s">
        <v>1325</v>
      </c>
      <c r="F54" s="71" t="s">
        <v>1326</v>
      </c>
    </row>
    <row r="55" spans="1:6" ht="28.4" hidden="1" customHeight="1" x14ac:dyDescent="0.3">
      <c r="A55" s="297" t="s">
        <v>1331</v>
      </c>
      <c r="B55" s="298"/>
      <c r="C55" s="298"/>
      <c r="D55" s="298"/>
      <c r="E55" s="299"/>
      <c r="F55" s="73">
        <f>F49</f>
        <v>0</v>
      </c>
    </row>
    <row r="56" spans="1:6" ht="14.15" hidden="1" customHeight="1" x14ac:dyDescent="0.3">
      <c r="A56" s="5"/>
      <c r="B56" s="6"/>
      <c r="C56" s="3"/>
      <c r="D56" s="86"/>
      <c r="E56" s="4"/>
      <c r="F56" s="1"/>
    </row>
    <row r="57" spans="1:6" ht="14.15" hidden="1" customHeight="1" x14ac:dyDescent="0.3">
      <c r="A57" s="13" t="s">
        <v>388</v>
      </c>
      <c r="B57" s="14" t="s">
        <v>389</v>
      </c>
      <c r="C57" s="3"/>
      <c r="D57" s="86"/>
      <c r="E57" s="4"/>
      <c r="F57" s="1"/>
    </row>
    <row r="58" spans="1:6" ht="14.15" hidden="1" customHeight="1" x14ac:dyDescent="0.3">
      <c r="A58" s="5"/>
      <c r="B58" s="14" t="s">
        <v>390</v>
      </c>
      <c r="C58" s="3"/>
      <c r="D58" s="86"/>
      <c r="E58" s="4"/>
      <c r="F58" s="1"/>
    </row>
    <row r="59" spans="1:6" ht="14.15" hidden="1" customHeight="1" x14ac:dyDescent="0.3">
      <c r="A59" s="5"/>
      <c r="B59" s="14" t="s">
        <v>391</v>
      </c>
      <c r="C59" s="3"/>
      <c r="D59" s="86"/>
      <c r="E59" s="4"/>
      <c r="F59" s="1"/>
    </row>
    <row r="60" spans="1:6" ht="14.15" hidden="1" customHeight="1" x14ac:dyDescent="0.3">
      <c r="A60" s="5"/>
      <c r="B60" s="6"/>
      <c r="C60" s="3"/>
      <c r="D60" s="86"/>
      <c r="E60" s="4"/>
      <c r="F60" s="1"/>
    </row>
    <row r="61" spans="1:6" ht="14.15" hidden="1" customHeight="1" x14ac:dyDescent="0.3">
      <c r="A61" s="5" t="s">
        <v>1845</v>
      </c>
      <c r="B61" s="6" t="s">
        <v>1833</v>
      </c>
      <c r="C61" s="3"/>
      <c r="D61" s="86"/>
      <c r="E61" s="4"/>
      <c r="F61" s="1"/>
    </row>
    <row r="62" spans="1:6" ht="14.15" hidden="1" customHeight="1" x14ac:dyDescent="0.3">
      <c r="A62" s="5"/>
      <c r="B62" s="6" t="s">
        <v>1846</v>
      </c>
      <c r="C62" s="3"/>
      <c r="D62" s="86"/>
      <c r="E62" s="4"/>
      <c r="F62" s="1"/>
    </row>
    <row r="63" spans="1:6" ht="14.15" hidden="1" customHeight="1" x14ac:dyDescent="0.3">
      <c r="A63" s="5"/>
      <c r="B63" s="6" t="s">
        <v>1847</v>
      </c>
      <c r="C63" s="3" t="s">
        <v>1369</v>
      </c>
      <c r="D63" s="91" t="s">
        <v>2150</v>
      </c>
      <c r="E63" s="90"/>
      <c r="F63" s="89" t="str">
        <f>IF(TRIM(D63)="rate only","ro",IF(ISBLANK(E63)," ",D63*E63))</f>
        <v>ro</v>
      </c>
    </row>
    <row r="64" spans="1:6" ht="14.15" hidden="1" customHeight="1" x14ac:dyDescent="0.3">
      <c r="A64" s="5"/>
      <c r="B64" s="6"/>
      <c r="C64" s="3"/>
      <c r="D64" s="86"/>
      <c r="E64" s="4"/>
      <c r="F64" s="1"/>
    </row>
    <row r="65" spans="1:6" ht="14.15" hidden="1" customHeight="1" x14ac:dyDescent="0.3">
      <c r="A65" s="5" t="s">
        <v>409</v>
      </c>
      <c r="B65" s="6" t="s">
        <v>392</v>
      </c>
      <c r="C65" s="3"/>
      <c r="D65" s="86"/>
      <c r="E65" s="4"/>
      <c r="F65" s="1"/>
    </row>
    <row r="66" spans="1:6" ht="14.15" hidden="1" customHeight="1" x14ac:dyDescent="0.3">
      <c r="A66" s="5"/>
      <c r="B66" s="6" t="s">
        <v>393</v>
      </c>
      <c r="C66" s="3"/>
      <c r="D66" s="86"/>
      <c r="E66" s="4"/>
      <c r="F66" s="1"/>
    </row>
    <row r="67" spans="1:6" ht="14.15" hidden="1" customHeight="1" x14ac:dyDescent="0.3">
      <c r="A67" s="5"/>
      <c r="B67" s="6" t="s">
        <v>394</v>
      </c>
      <c r="C67" s="3" t="s">
        <v>1369</v>
      </c>
      <c r="D67" s="91" t="s">
        <v>2150</v>
      </c>
      <c r="E67" s="90"/>
      <c r="F67" s="89" t="str">
        <f>IF(TRIM(D67)="rate only","ro",IF(ISBLANK(E67)," ",D67*E67))</f>
        <v>ro</v>
      </c>
    </row>
    <row r="68" spans="1:6" ht="14.15" hidden="1" customHeight="1" x14ac:dyDescent="0.3">
      <c r="A68" s="5"/>
      <c r="B68" s="6"/>
      <c r="C68" s="3"/>
      <c r="D68" s="86"/>
      <c r="E68" s="4"/>
      <c r="F68" s="1"/>
    </row>
    <row r="69" spans="1:6" ht="14.15" hidden="1" customHeight="1" x14ac:dyDescent="0.3">
      <c r="A69" s="5" t="s">
        <v>1848</v>
      </c>
      <c r="B69" s="38" t="s">
        <v>1849</v>
      </c>
      <c r="C69" s="3"/>
      <c r="D69" s="86"/>
      <c r="E69" s="4"/>
      <c r="F69" s="1"/>
    </row>
    <row r="70" spans="1:6" ht="14.15" hidden="1" customHeight="1" x14ac:dyDescent="0.3">
      <c r="A70" s="5"/>
      <c r="B70" s="38" t="s">
        <v>1840</v>
      </c>
      <c r="C70" s="3"/>
      <c r="D70" s="86"/>
      <c r="E70" s="4"/>
      <c r="F70" s="1"/>
    </row>
    <row r="71" spans="1:6" ht="14.15" hidden="1" customHeight="1" x14ac:dyDescent="0.3">
      <c r="A71" s="5"/>
      <c r="B71" s="6"/>
      <c r="C71" s="3"/>
      <c r="D71" s="86"/>
      <c r="E71" s="4"/>
      <c r="F71" s="1"/>
    </row>
    <row r="72" spans="1:6" ht="14.15" hidden="1" customHeight="1" x14ac:dyDescent="0.3">
      <c r="A72" s="5"/>
      <c r="B72" s="6"/>
      <c r="C72" s="3"/>
      <c r="D72" s="86"/>
      <c r="E72" s="4"/>
      <c r="F72" s="1"/>
    </row>
    <row r="73" spans="1:6" ht="14.15" hidden="1" customHeight="1" x14ac:dyDescent="0.3">
      <c r="A73" s="5"/>
      <c r="B73" s="6"/>
      <c r="C73" s="3"/>
      <c r="D73" s="86"/>
      <c r="E73" s="4"/>
      <c r="F73" s="1"/>
    </row>
    <row r="74" spans="1:6" ht="14.15" hidden="1" customHeight="1" x14ac:dyDescent="0.3">
      <c r="A74" s="5"/>
      <c r="B74" s="6"/>
      <c r="C74" s="3"/>
      <c r="D74" s="86"/>
      <c r="E74" s="4"/>
      <c r="F74" s="1"/>
    </row>
    <row r="75" spans="1:6" ht="14.15" hidden="1" customHeight="1" x14ac:dyDescent="0.3">
      <c r="A75" s="13" t="s">
        <v>111</v>
      </c>
      <c r="B75" s="14" t="s">
        <v>410</v>
      </c>
      <c r="C75" s="3"/>
      <c r="D75" s="86"/>
      <c r="E75" s="4"/>
      <c r="F75" s="1"/>
    </row>
    <row r="76" spans="1:6" ht="14.15" hidden="1" customHeight="1" x14ac:dyDescent="0.3">
      <c r="A76" s="5"/>
      <c r="B76" s="6"/>
      <c r="C76" s="3"/>
      <c r="D76" s="86"/>
      <c r="E76" s="4"/>
      <c r="F76" s="1"/>
    </row>
    <row r="77" spans="1:6" ht="14.15" hidden="1" customHeight="1" x14ac:dyDescent="0.3">
      <c r="A77" s="5" t="s">
        <v>1850</v>
      </c>
      <c r="B77" s="6" t="s">
        <v>1851</v>
      </c>
      <c r="C77" s="3" t="s">
        <v>863</v>
      </c>
      <c r="D77" s="91" t="s">
        <v>2150</v>
      </c>
      <c r="E77" s="90"/>
      <c r="F77" s="89" t="str">
        <f>IF(TRIM(D77)="rate only","ro",IF(ISBLANK(E77)," ",D77*E77))</f>
        <v>ro</v>
      </c>
    </row>
    <row r="78" spans="1:6" ht="14.15" hidden="1" customHeight="1" x14ac:dyDescent="0.3">
      <c r="A78" s="5"/>
      <c r="B78" s="6"/>
      <c r="C78" s="3"/>
      <c r="D78" s="86"/>
      <c r="E78" s="4"/>
      <c r="F78" s="1"/>
    </row>
    <row r="79" spans="1:6" ht="14.15" hidden="1" customHeight="1" x14ac:dyDescent="0.3">
      <c r="A79" s="5" t="s">
        <v>112</v>
      </c>
      <c r="B79" s="6" t="s">
        <v>392</v>
      </c>
      <c r="C79" s="3" t="s">
        <v>863</v>
      </c>
      <c r="D79" s="91" t="s">
        <v>2150</v>
      </c>
      <c r="E79" s="90"/>
      <c r="F79" s="89" t="str">
        <f>IF(TRIM(D79)="rate only","ro",IF(ISBLANK(E79)," ",D79*E79))</f>
        <v>ro</v>
      </c>
    </row>
    <row r="80" spans="1:6" ht="14.15" hidden="1" customHeight="1" x14ac:dyDescent="0.3">
      <c r="A80" s="5"/>
      <c r="B80" s="6"/>
      <c r="C80" s="3"/>
      <c r="D80" s="86"/>
      <c r="E80" s="4"/>
      <c r="F80" s="1"/>
    </row>
    <row r="81" spans="1:6" ht="14.15" hidden="1" customHeight="1" x14ac:dyDescent="0.3">
      <c r="A81" s="5" t="s">
        <v>113</v>
      </c>
      <c r="B81" s="6" t="s">
        <v>109</v>
      </c>
      <c r="C81" s="3" t="s">
        <v>863</v>
      </c>
      <c r="D81" s="91" t="s">
        <v>2150</v>
      </c>
      <c r="E81" s="90"/>
      <c r="F81" s="89" t="str">
        <f>IF(TRIM(D81)="rate only","ro",IF(ISBLANK(E81)," ",D81*E81))</f>
        <v>ro</v>
      </c>
    </row>
    <row r="82" spans="1:6" ht="14.15" hidden="1" customHeight="1" x14ac:dyDescent="0.3">
      <c r="A82" s="5"/>
      <c r="B82" s="6"/>
      <c r="C82" s="3"/>
      <c r="D82" s="86"/>
      <c r="E82" s="4"/>
      <c r="F82" s="1"/>
    </row>
    <row r="83" spans="1:6" ht="14.15" hidden="1" customHeight="1" x14ac:dyDescent="0.3">
      <c r="A83" s="5" t="s">
        <v>114</v>
      </c>
      <c r="B83" s="6" t="s">
        <v>110</v>
      </c>
      <c r="C83" s="3" t="s">
        <v>863</v>
      </c>
      <c r="D83" s="91" t="s">
        <v>2150</v>
      </c>
      <c r="E83" s="90"/>
      <c r="F83" s="89" t="str">
        <f>IF(TRIM(D83)="rate only","ro",IF(ISBLANK(E83)," ",D83*E83))</f>
        <v>ro</v>
      </c>
    </row>
    <row r="84" spans="1:6" ht="14.15" hidden="1" customHeight="1" x14ac:dyDescent="0.3">
      <c r="A84" s="5"/>
      <c r="B84" s="6"/>
      <c r="C84" s="3"/>
      <c r="D84" s="86"/>
      <c r="E84" s="4"/>
      <c r="F84" s="1"/>
    </row>
    <row r="85" spans="1:6" ht="14.15" hidden="1" customHeight="1" x14ac:dyDescent="0.3">
      <c r="A85" s="5" t="s">
        <v>1852</v>
      </c>
      <c r="B85" s="6" t="s">
        <v>1853</v>
      </c>
      <c r="C85" s="3" t="s">
        <v>863</v>
      </c>
      <c r="D85" s="91" t="s">
        <v>2150</v>
      </c>
      <c r="E85" s="90"/>
      <c r="F85" s="89" t="str">
        <f>IF(TRIM(D85)="rate only","ro",IF(ISBLANK(E85)," ",D85*E85))</f>
        <v>ro</v>
      </c>
    </row>
    <row r="86" spans="1:6" ht="14.15" hidden="1" customHeight="1" x14ac:dyDescent="0.3">
      <c r="A86" s="5"/>
      <c r="B86" s="6"/>
      <c r="C86" s="3"/>
      <c r="D86" s="86"/>
      <c r="E86" s="4"/>
      <c r="F86" s="1"/>
    </row>
    <row r="87" spans="1:6" ht="14.15" hidden="1" customHeight="1" x14ac:dyDescent="0.3">
      <c r="A87" s="5" t="s">
        <v>1854</v>
      </c>
      <c r="B87" s="6" t="s">
        <v>1856</v>
      </c>
      <c r="C87" s="3"/>
      <c r="D87" s="86"/>
      <c r="E87" s="4"/>
      <c r="F87" s="1"/>
    </row>
    <row r="88" spans="1:6" ht="14.15" hidden="1" customHeight="1" x14ac:dyDescent="0.3">
      <c r="A88" s="5"/>
      <c r="B88" s="6" t="s">
        <v>1855</v>
      </c>
      <c r="C88" s="3" t="s">
        <v>863</v>
      </c>
      <c r="D88" s="91" t="s">
        <v>2150</v>
      </c>
      <c r="E88" s="90"/>
      <c r="F88" s="89" t="str">
        <f>IF(TRIM(D88)="rate only","ro",IF(ISBLANK(E88)," ",D88*E88))</f>
        <v>ro</v>
      </c>
    </row>
    <row r="89" spans="1:6" ht="14.15" hidden="1" customHeight="1" x14ac:dyDescent="0.3">
      <c r="A89" s="5"/>
      <c r="B89" s="6"/>
      <c r="C89" s="3"/>
      <c r="D89" s="86"/>
      <c r="E89" s="4"/>
      <c r="F89" s="1"/>
    </row>
    <row r="90" spans="1:6" ht="14.15" hidden="1" customHeight="1" x14ac:dyDescent="0.3">
      <c r="A90" s="5"/>
      <c r="B90" s="6"/>
      <c r="C90" s="3"/>
      <c r="D90" s="86"/>
      <c r="E90" s="4"/>
      <c r="F90" s="1"/>
    </row>
    <row r="91" spans="1:6" ht="14.15" hidden="1" customHeight="1" x14ac:dyDescent="0.3">
      <c r="A91" s="13" t="s">
        <v>115</v>
      </c>
      <c r="B91" s="14" t="s">
        <v>116</v>
      </c>
      <c r="C91" s="3"/>
      <c r="D91" s="86"/>
      <c r="E91" s="4"/>
      <c r="F91" s="1"/>
    </row>
    <row r="92" spans="1:6" ht="14.15" hidden="1" customHeight="1" x14ac:dyDescent="0.3">
      <c r="A92" s="5"/>
      <c r="B92" s="6"/>
      <c r="C92" s="3"/>
      <c r="D92" s="86"/>
      <c r="E92" s="4"/>
      <c r="F92" s="1"/>
    </row>
    <row r="93" spans="1:6" ht="14.15" hidden="1" customHeight="1" x14ac:dyDescent="0.3">
      <c r="A93" s="5" t="s">
        <v>1857</v>
      </c>
      <c r="B93" s="6" t="s">
        <v>1861</v>
      </c>
      <c r="C93" s="3" t="s">
        <v>1334</v>
      </c>
      <c r="D93" s="91" t="s">
        <v>2150</v>
      </c>
      <c r="E93" s="90"/>
      <c r="F93" s="89" t="str">
        <f>IF(TRIM(D93)="rate only","ro",IF(ISBLANK(E93)," ",D93*E93))</f>
        <v>ro</v>
      </c>
    </row>
    <row r="94" spans="1:6" ht="14.15" hidden="1" customHeight="1" x14ac:dyDescent="0.3">
      <c r="A94" s="5"/>
      <c r="B94" s="6"/>
      <c r="C94" s="3"/>
      <c r="D94" s="86"/>
      <c r="E94" s="4"/>
      <c r="F94" s="1"/>
    </row>
    <row r="95" spans="1:6" ht="14.15" hidden="1" customHeight="1" x14ac:dyDescent="0.3">
      <c r="A95" s="5" t="s">
        <v>117</v>
      </c>
      <c r="B95" s="6" t="s">
        <v>1859</v>
      </c>
      <c r="C95" s="3" t="s">
        <v>1334</v>
      </c>
      <c r="D95" s="91" t="s">
        <v>2150</v>
      </c>
      <c r="E95" s="90"/>
      <c r="F95" s="89" t="str">
        <f>IF(TRIM(D95)="rate only","ro",IF(ISBLANK(E95)," ",D95*E95))</f>
        <v>ro</v>
      </c>
    </row>
    <row r="96" spans="1:6" ht="14.15" hidden="1" customHeight="1" x14ac:dyDescent="0.3">
      <c r="A96" s="5"/>
      <c r="B96" s="6"/>
      <c r="C96" s="3"/>
      <c r="D96" s="86"/>
      <c r="E96" s="4"/>
      <c r="F96" s="1"/>
    </row>
    <row r="97" spans="1:6" ht="14.15" hidden="1" customHeight="1" x14ac:dyDescent="0.3">
      <c r="A97" s="5" t="s">
        <v>1858</v>
      </c>
      <c r="B97" s="6" t="s">
        <v>1862</v>
      </c>
      <c r="C97" s="3" t="s">
        <v>1334</v>
      </c>
      <c r="D97" s="91" t="s">
        <v>2150</v>
      </c>
      <c r="E97" s="90"/>
      <c r="F97" s="89" t="str">
        <f>IF(TRIM(D97)="rate only","ro",IF(ISBLANK(E97)," ",D97*E97))</f>
        <v>ro</v>
      </c>
    </row>
    <row r="98" spans="1:6" ht="14.15" hidden="1" customHeight="1" x14ac:dyDescent="0.3">
      <c r="A98" s="5"/>
      <c r="B98" s="6"/>
      <c r="C98" s="3"/>
      <c r="D98" s="86"/>
      <c r="E98" s="4"/>
      <c r="F98" s="1"/>
    </row>
    <row r="99" spans="1:6" ht="14.15" hidden="1" customHeight="1" x14ac:dyDescent="0.3">
      <c r="A99" s="5" t="s">
        <v>118</v>
      </c>
      <c r="B99" s="6" t="s">
        <v>1860</v>
      </c>
      <c r="C99" s="3" t="s">
        <v>1334</v>
      </c>
      <c r="D99" s="91" t="s">
        <v>2150</v>
      </c>
      <c r="E99" s="90"/>
      <c r="F99" s="89" t="str">
        <f>IF(TRIM(D99)="rate only","ro",IF(ISBLANK(E99)," ",D99*E99))</f>
        <v>ro</v>
      </c>
    </row>
    <row r="100" spans="1:6" ht="14.15" hidden="1" customHeight="1" thickBot="1" x14ac:dyDescent="0.35">
      <c r="A100" s="15"/>
      <c r="B100" s="16"/>
      <c r="C100" s="17"/>
      <c r="D100" s="88"/>
      <c r="E100" s="18"/>
      <c r="F100" s="19"/>
    </row>
    <row r="101" spans="1:6" ht="28.4" hidden="1" customHeight="1" thickBot="1" x14ac:dyDescent="0.35">
      <c r="A101" s="300" t="s">
        <v>1330</v>
      </c>
      <c r="B101" s="301"/>
      <c r="C101" s="301"/>
      <c r="D101" s="301"/>
      <c r="E101" s="302"/>
      <c r="F101" s="72">
        <f>SUM(F54:F100)</f>
        <v>0</v>
      </c>
    </row>
    <row r="102" spans="1:6" ht="14.15" hidden="1" customHeight="1" thickBot="1" x14ac:dyDescent="0.35">
      <c r="A102" s="23"/>
      <c r="C102" s="35"/>
      <c r="E102" s="25"/>
      <c r="F102" s="25"/>
    </row>
    <row r="103" spans="1:6" ht="28.4" hidden="1" customHeight="1" x14ac:dyDescent="0.3">
      <c r="A103" s="234" t="s">
        <v>1328</v>
      </c>
      <c r="B103" s="235"/>
      <c r="C103" s="235"/>
      <c r="D103" s="235"/>
      <c r="E103" s="281" t="s">
        <v>1329</v>
      </c>
      <c r="F103" s="282"/>
    </row>
    <row r="104" spans="1:6" ht="42" hidden="1" customHeight="1" thickBot="1" x14ac:dyDescent="0.35">
      <c r="A104" s="238"/>
      <c r="B104" s="239"/>
      <c r="C104" s="239"/>
      <c r="D104" s="239"/>
      <c r="E104" s="283"/>
      <c r="F104" s="284"/>
    </row>
    <row r="105" spans="1:6" ht="10.4" hidden="1" customHeight="1" thickBot="1" x14ac:dyDescent="0.35"/>
    <row r="106" spans="1:6" ht="28.4" hidden="1" customHeight="1" thickBot="1" x14ac:dyDescent="0.35">
      <c r="A106" s="67" t="s">
        <v>1321</v>
      </c>
      <c r="B106" s="68" t="s">
        <v>1322</v>
      </c>
      <c r="C106" s="68" t="s">
        <v>1323</v>
      </c>
      <c r="D106" s="69" t="s">
        <v>1324</v>
      </c>
      <c r="E106" s="70" t="s">
        <v>1325</v>
      </c>
      <c r="F106" s="71" t="s">
        <v>1326</v>
      </c>
    </row>
    <row r="107" spans="1:6" ht="28.4" hidden="1" customHeight="1" x14ac:dyDescent="0.3">
      <c r="A107" s="297" t="s">
        <v>1331</v>
      </c>
      <c r="B107" s="298"/>
      <c r="C107" s="298"/>
      <c r="D107" s="298"/>
      <c r="E107" s="299"/>
      <c r="F107" s="73">
        <f>F101</f>
        <v>0</v>
      </c>
    </row>
    <row r="108" spans="1:6" ht="14.15" hidden="1" customHeight="1" x14ac:dyDescent="0.3">
      <c r="A108" s="5"/>
      <c r="B108" s="6"/>
      <c r="C108" s="3"/>
      <c r="D108" s="86"/>
      <c r="E108" s="4"/>
      <c r="F108" s="1"/>
    </row>
    <row r="109" spans="1:6" ht="14.15" hidden="1" customHeight="1" x14ac:dyDescent="0.3">
      <c r="A109" s="13" t="s">
        <v>119</v>
      </c>
      <c r="B109" s="14" t="s">
        <v>499</v>
      </c>
      <c r="C109" s="3"/>
      <c r="D109" s="86"/>
      <c r="E109" s="4"/>
      <c r="F109" s="1"/>
    </row>
    <row r="110" spans="1:6" ht="14.15" hidden="1" customHeight="1" x14ac:dyDescent="0.3">
      <c r="A110" s="5"/>
      <c r="B110" s="6"/>
      <c r="C110" s="3"/>
      <c r="D110" s="86"/>
      <c r="E110" s="4"/>
      <c r="F110" s="1"/>
    </row>
    <row r="111" spans="1:6" ht="14.15" hidden="1" customHeight="1" x14ac:dyDescent="0.3">
      <c r="A111" s="5" t="s">
        <v>121</v>
      </c>
      <c r="B111" s="6" t="s">
        <v>110</v>
      </c>
      <c r="C111" s="3" t="s">
        <v>863</v>
      </c>
      <c r="D111" s="91" t="s">
        <v>2150</v>
      </c>
      <c r="E111" s="90"/>
      <c r="F111" s="89" t="str">
        <f>IF(TRIM(D111)="rate only","ro",IF(ISBLANK(E111)," ",D111*E111))</f>
        <v>ro</v>
      </c>
    </row>
    <row r="112" spans="1:6" ht="14.15" hidden="1" customHeight="1" x14ac:dyDescent="0.3">
      <c r="A112" s="5"/>
      <c r="B112" s="6"/>
      <c r="C112" s="3"/>
      <c r="D112" s="86"/>
      <c r="E112" s="4"/>
      <c r="F112" s="1"/>
    </row>
    <row r="113" spans="1:6" ht="14.15" hidden="1" customHeight="1" x14ac:dyDescent="0.3">
      <c r="A113" s="5" t="s">
        <v>122</v>
      </c>
      <c r="B113" s="6" t="s">
        <v>120</v>
      </c>
      <c r="C113" s="3" t="s">
        <v>863</v>
      </c>
      <c r="D113" s="91" t="s">
        <v>2150</v>
      </c>
      <c r="E113" s="90"/>
      <c r="F113" s="89" t="str">
        <f>IF(TRIM(D113)="rate only","ro",IF(ISBLANK(E113)," ",D113*E113))</f>
        <v>ro</v>
      </c>
    </row>
    <row r="114" spans="1:6" ht="14.15" hidden="1" customHeight="1" x14ac:dyDescent="0.3">
      <c r="A114" s="5"/>
      <c r="B114" s="6"/>
      <c r="C114" s="3"/>
      <c r="D114" s="86"/>
      <c r="E114" s="4"/>
      <c r="F114" s="1"/>
    </row>
    <row r="115" spans="1:6" ht="14.15" hidden="1" customHeight="1" x14ac:dyDescent="0.3">
      <c r="A115" s="5"/>
      <c r="B115" s="6"/>
      <c r="C115" s="3"/>
      <c r="D115" s="86"/>
      <c r="E115" s="4"/>
      <c r="F115" s="1"/>
    </row>
    <row r="116" spans="1:6" ht="14.15" hidden="1" customHeight="1" x14ac:dyDescent="0.3">
      <c r="A116" s="13" t="s">
        <v>123</v>
      </c>
      <c r="B116" s="14" t="s">
        <v>1016</v>
      </c>
      <c r="C116" s="3"/>
      <c r="D116" s="86"/>
      <c r="E116" s="4"/>
      <c r="F116" s="1"/>
    </row>
    <row r="117" spans="1:6" ht="14.15" hidden="1" customHeight="1" x14ac:dyDescent="0.3">
      <c r="A117" s="5"/>
      <c r="B117" s="37" t="s">
        <v>124</v>
      </c>
      <c r="C117" s="3" t="s">
        <v>1334</v>
      </c>
      <c r="D117" s="91" t="s">
        <v>2150</v>
      </c>
      <c r="E117" s="90"/>
      <c r="F117" s="89" t="str">
        <f>IF(TRIM(D117)="rate only","ro",IF(ISBLANK(E117)," ",D117*E117))</f>
        <v>ro</v>
      </c>
    </row>
    <row r="118" spans="1:6" ht="14.15" hidden="1" customHeight="1" x14ac:dyDescent="0.3">
      <c r="A118" s="5"/>
      <c r="B118" s="6"/>
      <c r="C118" s="3"/>
      <c r="D118" s="86"/>
      <c r="E118" s="4"/>
      <c r="F118" s="1"/>
    </row>
    <row r="119" spans="1:6" ht="14.15" hidden="1" customHeight="1" x14ac:dyDescent="0.3">
      <c r="A119" s="5"/>
      <c r="B119" s="6"/>
      <c r="C119" s="3"/>
      <c r="D119" s="86"/>
      <c r="E119" s="4"/>
      <c r="F119" s="1"/>
    </row>
    <row r="120" spans="1:6" ht="14.15" hidden="1" customHeight="1" x14ac:dyDescent="0.3">
      <c r="A120" s="13" t="s">
        <v>1863</v>
      </c>
      <c r="B120" s="14" t="s">
        <v>1864</v>
      </c>
      <c r="C120" s="3"/>
      <c r="D120" s="86"/>
      <c r="E120" s="4"/>
      <c r="F120" s="1"/>
    </row>
    <row r="121" spans="1:6" ht="14.15" hidden="1" customHeight="1" x14ac:dyDescent="0.3">
      <c r="A121" s="13"/>
      <c r="B121" s="14" t="s">
        <v>2139</v>
      </c>
      <c r="C121" s="3" t="s">
        <v>1334</v>
      </c>
      <c r="D121" s="91" t="s">
        <v>2150</v>
      </c>
      <c r="E121" s="90"/>
      <c r="F121" s="89" t="str">
        <f>IF(TRIM(D121)="rate only","ro",IF(ISBLANK(E121)," ",D121*E121))</f>
        <v>ro</v>
      </c>
    </row>
    <row r="122" spans="1:6" ht="14.15" hidden="1" customHeight="1" x14ac:dyDescent="0.3">
      <c r="A122" s="5"/>
      <c r="B122" s="6"/>
      <c r="C122" s="3"/>
      <c r="D122" s="86"/>
      <c r="E122" s="4"/>
      <c r="F122" s="1"/>
    </row>
    <row r="123" spans="1:6" ht="14.15" hidden="1" customHeight="1" x14ac:dyDescent="0.3">
      <c r="A123" s="5"/>
      <c r="B123" s="6"/>
      <c r="C123" s="3"/>
      <c r="D123" s="86"/>
      <c r="E123" s="4"/>
      <c r="F123" s="1"/>
    </row>
    <row r="124" spans="1:6" ht="14.15" hidden="1" customHeight="1" x14ac:dyDescent="0.3">
      <c r="A124" s="13" t="s">
        <v>1863</v>
      </c>
      <c r="B124" s="14" t="s">
        <v>1865</v>
      </c>
      <c r="C124" s="3"/>
      <c r="D124" s="86"/>
      <c r="E124" s="4"/>
      <c r="F124" s="1"/>
    </row>
    <row r="125" spans="1:6" ht="14.15" hidden="1" customHeight="1" x14ac:dyDescent="0.3">
      <c r="A125" s="13"/>
      <c r="B125" s="14" t="s">
        <v>1866</v>
      </c>
      <c r="C125" s="3"/>
      <c r="D125" s="86"/>
      <c r="E125" s="4"/>
      <c r="F125" s="1"/>
    </row>
    <row r="126" spans="1:6" ht="14.15" hidden="1" customHeight="1" x14ac:dyDescent="0.3">
      <c r="A126" s="13"/>
      <c r="B126" s="14" t="s">
        <v>1034</v>
      </c>
      <c r="C126" s="3"/>
      <c r="D126" s="86"/>
      <c r="E126" s="4"/>
      <c r="F126" s="1"/>
    </row>
    <row r="127" spans="1:6" ht="14.15" hidden="1" customHeight="1" x14ac:dyDescent="0.3">
      <c r="A127" s="5"/>
      <c r="B127" s="6"/>
      <c r="C127" s="3"/>
      <c r="D127" s="86"/>
      <c r="E127" s="4"/>
      <c r="F127" s="1"/>
    </row>
    <row r="128" spans="1:6" ht="14.15" hidden="1" customHeight="1" x14ac:dyDescent="0.3">
      <c r="A128" s="5" t="s">
        <v>1867</v>
      </c>
      <c r="B128" s="6" t="s">
        <v>1868</v>
      </c>
      <c r="C128" s="3" t="s">
        <v>1369</v>
      </c>
      <c r="D128" s="91" t="s">
        <v>2150</v>
      </c>
      <c r="E128" s="90"/>
      <c r="F128" s="89" t="str">
        <f>IF(TRIM(D128)="rate only","ro",IF(ISBLANK(E128)," ",D128*E128))</f>
        <v>ro</v>
      </c>
    </row>
    <row r="129" spans="1:6" ht="14.15" hidden="1" customHeight="1" x14ac:dyDescent="0.3">
      <c r="A129" s="5"/>
      <c r="B129" s="6"/>
      <c r="C129" s="3"/>
      <c r="D129" s="86"/>
      <c r="E129" s="4"/>
      <c r="F129" s="1"/>
    </row>
    <row r="130" spans="1:6" ht="14.15" hidden="1" customHeight="1" x14ac:dyDescent="0.3">
      <c r="A130" s="5" t="s">
        <v>1869</v>
      </c>
      <c r="B130" s="6" t="s">
        <v>1870</v>
      </c>
      <c r="C130" s="3" t="s">
        <v>1369</v>
      </c>
      <c r="D130" s="91" t="s">
        <v>2150</v>
      </c>
      <c r="E130" s="90"/>
      <c r="F130" s="89" t="str">
        <f>IF(TRIM(D130)="rate only","ro",IF(ISBLANK(E130)," ",D130*E130))</f>
        <v>ro</v>
      </c>
    </row>
    <row r="131" spans="1:6" ht="14.15" hidden="1" customHeight="1" x14ac:dyDescent="0.3">
      <c r="A131" s="5"/>
      <c r="B131" s="6"/>
      <c r="C131" s="3"/>
      <c r="D131" s="86"/>
      <c r="E131" s="4"/>
      <c r="F131" s="1"/>
    </row>
    <row r="132" spans="1:6" ht="14.15" hidden="1" customHeight="1" x14ac:dyDescent="0.3">
      <c r="A132" s="5"/>
      <c r="B132" s="6"/>
      <c r="C132" s="3"/>
      <c r="D132" s="86"/>
      <c r="E132" s="4"/>
      <c r="F132" s="1"/>
    </row>
    <row r="133" spans="1:6" ht="14.15" hidden="1" customHeight="1" x14ac:dyDescent="0.3">
      <c r="A133" s="13" t="s">
        <v>125</v>
      </c>
      <c r="B133" s="14" t="s">
        <v>126</v>
      </c>
      <c r="C133" s="3"/>
      <c r="D133" s="86"/>
      <c r="E133" s="4"/>
      <c r="F133" s="1"/>
    </row>
    <row r="134" spans="1:6" ht="14.15" hidden="1" customHeight="1" x14ac:dyDescent="0.3">
      <c r="A134" s="5"/>
      <c r="B134" s="6"/>
      <c r="C134" s="3"/>
      <c r="D134" s="86"/>
      <c r="E134" s="4"/>
      <c r="F134" s="1"/>
    </row>
    <row r="135" spans="1:6" ht="14.15" hidden="1" customHeight="1" x14ac:dyDescent="0.3">
      <c r="A135" s="5" t="s">
        <v>128</v>
      </c>
      <c r="B135" s="6" t="s">
        <v>127</v>
      </c>
      <c r="C135" s="3"/>
      <c r="D135" s="86"/>
      <c r="E135" s="4"/>
      <c r="F135" s="1"/>
    </row>
    <row r="136" spans="1:6" ht="14.15" hidden="1" customHeight="1" x14ac:dyDescent="0.3">
      <c r="A136" s="5"/>
      <c r="B136" s="6"/>
      <c r="C136" s="3"/>
      <c r="D136" s="86"/>
      <c r="E136" s="4"/>
      <c r="F136" s="1"/>
    </row>
    <row r="137" spans="1:6" ht="14.15" hidden="1" customHeight="1" x14ac:dyDescent="0.3">
      <c r="A137" s="5" t="s">
        <v>130</v>
      </c>
      <c r="B137" s="6" t="s">
        <v>1871</v>
      </c>
      <c r="C137" s="3" t="s">
        <v>1334</v>
      </c>
      <c r="D137" s="91" t="s">
        <v>2150</v>
      </c>
      <c r="E137" s="90"/>
      <c r="F137" s="89" t="str">
        <f>IF(TRIM(D137)="rate only","ro",IF(ISBLANK(E137)," ",D137*E137))</f>
        <v>ro</v>
      </c>
    </row>
    <row r="138" spans="1:6" ht="14.15" hidden="1" customHeight="1" x14ac:dyDescent="0.3">
      <c r="A138" s="5"/>
      <c r="B138" s="6"/>
      <c r="C138" s="3"/>
      <c r="D138" s="86"/>
      <c r="E138" s="4"/>
      <c r="F138" s="1"/>
    </row>
    <row r="139" spans="1:6" ht="14.15" hidden="1" customHeight="1" x14ac:dyDescent="0.3">
      <c r="A139" s="5" t="s">
        <v>131</v>
      </c>
      <c r="B139" s="6" t="s">
        <v>1872</v>
      </c>
      <c r="C139" s="3" t="s">
        <v>1334</v>
      </c>
      <c r="D139" s="91" t="s">
        <v>2150</v>
      </c>
      <c r="E139" s="90"/>
      <c r="F139" s="89" t="str">
        <f>IF(TRIM(D139)="rate only","ro",IF(ISBLANK(E139)," ",D139*E139))</f>
        <v>ro</v>
      </c>
    </row>
    <row r="140" spans="1:6" ht="14.15" hidden="1" customHeight="1" x14ac:dyDescent="0.3">
      <c r="A140" s="5"/>
      <c r="B140" s="6"/>
      <c r="C140" s="3"/>
      <c r="D140" s="86"/>
      <c r="E140" s="4"/>
      <c r="F140" s="1"/>
    </row>
    <row r="141" spans="1:6" ht="14.15" hidden="1" customHeight="1" x14ac:dyDescent="0.3">
      <c r="A141" s="5" t="s">
        <v>132</v>
      </c>
      <c r="B141" s="6" t="s">
        <v>1873</v>
      </c>
      <c r="C141" s="3" t="s">
        <v>1334</v>
      </c>
      <c r="D141" s="91" t="s">
        <v>2150</v>
      </c>
      <c r="E141" s="90"/>
      <c r="F141" s="89" t="str">
        <f>IF(TRIM(D141)="rate only","ro",IF(ISBLANK(E141)," ",D141*E141))</f>
        <v>ro</v>
      </c>
    </row>
    <row r="142" spans="1:6" ht="14.15" hidden="1" customHeight="1" x14ac:dyDescent="0.3">
      <c r="A142" s="5"/>
      <c r="B142" s="6"/>
      <c r="C142" s="3"/>
      <c r="D142" s="86"/>
      <c r="E142" s="4"/>
      <c r="F142" s="1"/>
    </row>
    <row r="143" spans="1:6" ht="14.15" hidden="1" customHeight="1" x14ac:dyDescent="0.3">
      <c r="A143" s="5"/>
      <c r="B143" s="6"/>
      <c r="C143" s="3"/>
      <c r="D143" s="86"/>
      <c r="E143" s="4"/>
      <c r="F143" s="1"/>
    </row>
    <row r="144" spans="1:6" ht="14.15" hidden="1" customHeight="1" x14ac:dyDescent="0.3">
      <c r="A144" s="5" t="s">
        <v>129</v>
      </c>
      <c r="B144" s="6" t="s">
        <v>133</v>
      </c>
      <c r="C144" s="3" t="s">
        <v>1334</v>
      </c>
      <c r="D144" s="91" t="s">
        <v>2150</v>
      </c>
      <c r="E144" s="90"/>
      <c r="F144" s="89" t="str">
        <f>IF(TRIM(D144)="rate only","ro",IF(ISBLANK(E144)," ",D144*E144))</f>
        <v>ro</v>
      </c>
    </row>
    <row r="145" spans="1:6" ht="14.15" hidden="1" customHeight="1" x14ac:dyDescent="0.3">
      <c r="A145" s="5"/>
      <c r="B145" s="6"/>
      <c r="C145" s="3"/>
      <c r="D145" s="86"/>
      <c r="E145" s="4"/>
      <c r="F145" s="1"/>
    </row>
    <row r="146" spans="1:6" ht="14.15" hidden="1" customHeight="1" x14ac:dyDescent="0.3">
      <c r="A146" s="5" t="s">
        <v>134</v>
      </c>
      <c r="B146" s="6" t="s">
        <v>135</v>
      </c>
      <c r="C146" s="3" t="s">
        <v>1369</v>
      </c>
      <c r="D146" s="91" t="s">
        <v>2150</v>
      </c>
      <c r="E146" s="90"/>
      <c r="F146" s="89" t="str">
        <f>IF(TRIM(D146)="rate only","ro",IF(ISBLANK(E146)," ",D146*E146))</f>
        <v>ro</v>
      </c>
    </row>
    <row r="147" spans="1:6" ht="14.15" hidden="1" customHeight="1" x14ac:dyDescent="0.3">
      <c r="A147" s="5"/>
      <c r="B147" s="6"/>
      <c r="C147" s="3"/>
      <c r="D147" s="86"/>
      <c r="E147" s="4"/>
      <c r="F147" s="1"/>
    </row>
    <row r="148" spans="1:6" ht="14.15" hidden="1" customHeight="1" x14ac:dyDescent="0.3">
      <c r="A148" s="5"/>
      <c r="B148" s="6"/>
      <c r="C148" s="3"/>
      <c r="D148" s="86"/>
      <c r="E148" s="4"/>
      <c r="F148" s="1"/>
    </row>
    <row r="149" spans="1:6" ht="14.15" hidden="1" customHeight="1" x14ac:dyDescent="0.3">
      <c r="A149" s="5"/>
      <c r="B149" s="6"/>
      <c r="C149" s="3"/>
      <c r="D149" s="86"/>
      <c r="E149" s="4"/>
      <c r="F149" s="1"/>
    </row>
    <row r="150" spans="1:6" ht="14.15" hidden="1" customHeight="1" x14ac:dyDescent="0.3">
      <c r="A150" s="5"/>
      <c r="B150" s="6"/>
      <c r="C150" s="3"/>
      <c r="D150" s="86"/>
      <c r="E150" s="4"/>
      <c r="F150" s="1"/>
    </row>
    <row r="151" spans="1:6" ht="14.15" hidden="1" customHeight="1" x14ac:dyDescent="0.3">
      <c r="A151" s="5"/>
      <c r="B151" s="6"/>
      <c r="C151" s="3"/>
      <c r="D151" s="86"/>
      <c r="E151" s="4"/>
      <c r="F151" s="1"/>
    </row>
    <row r="152" spans="1:6" ht="14.15" hidden="1" customHeight="1" thickBot="1" x14ac:dyDescent="0.35">
      <c r="A152" s="15"/>
      <c r="B152" s="16"/>
      <c r="C152" s="17"/>
      <c r="D152" s="88"/>
      <c r="E152" s="18"/>
      <c r="F152" s="19"/>
    </row>
    <row r="153" spans="1:6" ht="28.4" hidden="1" customHeight="1" thickBot="1" x14ac:dyDescent="0.35">
      <c r="A153" s="300" t="s">
        <v>1327</v>
      </c>
      <c r="B153" s="301"/>
      <c r="C153" s="301"/>
      <c r="D153" s="301"/>
      <c r="E153" s="302"/>
      <c r="F153" s="72">
        <f>SUM(F107:F152)</f>
        <v>0</v>
      </c>
    </row>
    <row r="154" spans="1:6" ht="14.15" hidden="1" customHeight="1" thickBot="1" x14ac:dyDescent="0.35">
      <c r="A154" s="23"/>
      <c r="C154" s="35"/>
      <c r="E154" s="25"/>
      <c r="F154" s="25"/>
    </row>
    <row r="155" spans="1:6" ht="28.4" hidden="1" customHeight="1" x14ac:dyDescent="0.3">
      <c r="A155" s="234" t="s">
        <v>1328</v>
      </c>
      <c r="B155" s="235"/>
      <c r="C155" s="235"/>
      <c r="D155" s="235"/>
      <c r="E155" s="281" t="s">
        <v>1329</v>
      </c>
      <c r="F155" s="282"/>
    </row>
    <row r="156" spans="1:6" ht="42" hidden="1" customHeight="1" thickBot="1" x14ac:dyDescent="0.35">
      <c r="A156" s="238"/>
      <c r="B156" s="239"/>
      <c r="C156" s="239"/>
      <c r="D156" s="239"/>
      <c r="E156" s="283"/>
      <c r="F156" s="284"/>
    </row>
    <row r="157" spans="1:6" ht="10.4" hidden="1" customHeight="1" x14ac:dyDescent="0.3"/>
    <row r="158" spans="1:6" ht="28.4" customHeight="1" x14ac:dyDescent="0.3"/>
    <row r="159" spans="1:6" ht="28.4" customHeight="1" x14ac:dyDescent="0.3"/>
    <row r="160" spans="1:6" ht="14.15" customHeight="1" x14ac:dyDescent="0.3"/>
    <row r="161" ht="14.15" customHeight="1" x14ac:dyDescent="0.3"/>
    <row r="162" ht="14.15" customHeight="1" x14ac:dyDescent="0.3"/>
    <row r="163" ht="14.15" customHeight="1" x14ac:dyDescent="0.3"/>
    <row r="164" ht="14.15" customHeight="1" x14ac:dyDescent="0.3"/>
    <row r="165" ht="14.15" customHeight="1" x14ac:dyDescent="0.3"/>
    <row r="166" ht="14.15" customHeight="1" x14ac:dyDescent="0.3"/>
    <row r="167" ht="14.15" customHeight="1" x14ac:dyDescent="0.3"/>
    <row r="168" ht="14.15" customHeight="1" x14ac:dyDescent="0.3"/>
    <row r="169" ht="14.15" customHeight="1" x14ac:dyDescent="0.3"/>
    <row r="170" ht="14.15" customHeight="1" x14ac:dyDescent="0.3"/>
    <row r="171" ht="14.15" customHeight="1" x14ac:dyDescent="0.3"/>
    <row r="172" ht="14.15" customHeight="1" x14ac:dyDescent="0.3"/>
    <row r="173" ht="14.15" customHeight="1" x14ac:dyDescent="0.3"/>
    <row r="174" ht="14.15" customHeight="1" x14ac:dyDescent="0.3"/>
    <row r="175" ht="14.15" customHeight="1" x14ac:dyDescent="0.3"/>
    <row r="176" ht="14.15" customHeight="1" x14ac:dyDescent="0.3"/>
    <row r="177" ht="14.15" customHeight="1" x14ac:dyDescent="0.3"/>
    <row r="178" ht="14.15" customHeight="1" x14ac:dyDescent="0.3"/>
    <row r="179" ht="14.15" customHeight="1" x14ac:dyDescent="0.3"/>
    <row r="180" ht="14.15" customHeight="1" x14ac:dyDescent="0.3"/>
    <row r="181" ht="14.15" customHeight="1" x14ac:dyDescent="0.3"/>
    <row r="182" ht="14.15" customHeight="1" x14ac:dyDescent="0.3"/>
    <row r="183" ht="14.15" customHeight="1" x14ac:dyDescent="0.3"/>
    <row r="184" ht="14.15" customHeight="1" x14ac:dyDescent="0.3"/>
    <row r="185" ht="14.15" customHeight="1" x14ac:dyDescent="0.3"/>
    <row r="186" ht="14.15" customHeight="1" x14ac:dyDescent="0.3"/>
    <row r="187" ht="14.15" customHeight="1" x14ac:dyDescent="0.3"/>
    <row r="188" ht="14.15" customHeight="1" x14ac:dyDescent="0.3"/>
    <row r="189" ht="14.15" customHeight="1" x14ac:dyDescent="0.3"/>
    <row r="190" ht="14.15" customHeight="1" x14ac:dyDescent="0.3"/>
    <row r="191" ht="14.15" customHeight="1" x14ac:dyDescent="0.3"/>
    <row r="192" ht="14.15" customHeight="1" x14ac:dyDescent="0.3"/>
    <row r="193" ht="14.15" customHeight="1" x14ac:dyDescent="0.3"/>
    <row r="194" ht="14.15" customHeight="1" x14ac:dyDescent="0.3"/>
    <row r="195" ht="14.15" customHeight="1" x14ac:dyDescent="0.3"/>
    <row r="196" ht="14.15" customHeight="1" x14ac:dyDescent="0.3"/>
    <row r="197" ht="14.15" customHeight="1" x14ac:dyDescent="0.3"/>
    <row r="198" ht="14.15" customHeight="1" x14ac:dyDescent="0.3"/>
    <row r="199" ht="14.15" customHeight="1" x14ac:dyDescent="0.3"/>
    <row r="200" ht="14.15" customHeight="1" x14ac:dyDescent="0.3"/>
    <row r="201" ht="14.15" customHeight="1" x14ac:dyDescent="0.3"/>
    <row r="202" ht="14.15" customHeight="1" x14ac:dyDescent="0.3"/>
    <row r="203" ht="14.15" customHeight="1" x14ac:dyDescent="0.3"/>
    <row r="204" ht="14.15" customHeight="1" x14ac:dyDescent="0.3"/>
    <row r="205" ht="28.4" customHeight="1" x14ac:dyDescent="0.3"/>
    <row r="206" ht="14.15" customHeight="1" x14ac:dyDescent="0.3"/>
    <row r="207" ht="28.4" customHeight="1" x14ac:dyDescent="0.3"/>
    <row r="208" ht="42" customHeight="1" x14ac:dyDescent="0.3"/>
    <row r="209" ht="10.4" customHeight="1" x14ac:dyDescent="0.3"/>
    <row r="210" ht="28.4" customHeight="1" x14ac:dyDescent="0.3"/>
    <row r="211" ht="28.4" customHeight="1" x14ac:dyDescent="0.3"/>
    <row r="212" ht="14.15" customHeight="1" x14ac:dyDescent="0.3"/>
    <row r="213" ht="14.15" customHeight="1" x14ac:dyDescent="0.3"/>
    <row r="214" ht="14.15" customHeight="1" x14ac:dyDescent="0.3"/>
    <row r="215" ht="14.15" customHeight="1" x14ac:dyDescent="0.3"/>
    <row r="216" ht="14.15" customHeight="1" x14ac:dyDescent="0.3"/>
    <row r="217" ht="14.15" customHeight="1" x14ac:dyDescent="0.3"/>
    <row r="218" ht="14.15" customHeight="1" x14ac:dyDescent="0.3"/>
    <row r="219" ht="14.15" customHeight="1" x14ac:dyDescent="0.3"/>
    <row r="220" ht="14.15" customHeight="1" x14ac:dyDescent="0.3"/>
    <row r="221" ht="14.15" customHeight="1" x14ac:dyDescent="0.3"/>
    <row r="222" ht="14.15" customHeight="1" x14ac:dyDescent="0.3"/>
    <row r="223" ht="14.15" customHeight="1" x14ac:dyDescent="0.3"/>
    <row r="224" ht="14.15" customHeight="1" x14ac:dyDescent="0.3"/>
    <row r="225" ht="14.15" customHeight="1" x14ac:dyDescent="0.3"/>
    <row r="226" ht="14.15" customHeight="1" x14ac:dyDescent="0.3"/>
    <row r="227" ht="14.15" customHeight="1" x14ac:dyDescent="0.3"/>
    <row r="228" ht="14.15" customHeight="1" x14ac:dyDescent="0.3"/>
    <row r="229" ht="14.15" customHeight="1" x14ac:dyDescent="0.3"/>
    <row r="230" ht="14.15" customHeight="1" x14ac:dyDescent="0.3"/>
    <row r="231" ht="14.15" customHeight="1" x14ac:dyDescent="0.3"/>
    <row r="232" ht="14.15" customHeight="1" x14ac:dyDescent="0.3"/>
    <row r="233" ht="14.15" customHeight="1" x14ac:dyDescent="0.3"/>
    <row r="234" ht="14.15" customHeight="1" x14ac:dyDescent="0.3"/>
    <row r="235" ht="14.15" customHeight="1" x14ac:dyDescent="0.3"/>
    <row r="236" ht="14.15" customHeight="1" x14ac:dyDescent="0.3"/>
    <row r="237" ht="14.15" customHeight="1" x14ac:dyDescent="0.3"/>
    <row r="238" ht="14.15" customHeight="1" x14ac:dyDescent="0.3"/>
    <row r="239" ht="14.15" customHeight="1" x14ac:dyDescent="0.3"/>
    <row r="240" ht="14.15" customHeight="1" x14ac:dyDescent="0.3"/>
    <row r="241" ht="14.15" customHeight="1" x14ac:dyDescent="0.3"/>
    <row r="242" ht="14.15" customHeight="1" x14ac:dyDescent="0.3"/>
    <row r="243" ht="14.15" customHeight="1" x14ac:dyDescent="0.3"/>
    <row r="244" ht="14.15" customHeight="1" x14ac:dyDescent="0.3"/>
    <row r="245" ht="14.15" customHeight="1" x14ac:dyDescent="0.3"/>
    <row r="246" ht="14.15" customHeight="1" x14ac:dyDescent="0.3"/>
    <row r="247" ht="14.15" customHeight="1" x14ac:dyDescent="0.3"/>
    <row r="248" ht="14.15" customHeight="1" x14ac:dyDescent="0.3"/>
    <row r="249" ht="14.15" customHeight="1" x14ac:dyDescent="0.3"/>
    <row r="250" ht="14.15" customHeight="1" x14ac:dyDescent="0.3"/>
    <row r="251" ht="14.15" customHeight="1" x14ac:dyDescent="0.3"/>
    <row r="252" ht="14.15" customHeight="1" x14ac:dyDescent="0.3"/>
    <row r="253" ht="14.15" customHeight="1" x14ac:dyDescent="0.3"/>
    <row r="254" ht="14.15" customHeight="1" x14ac:dyDescent="0.3"/>
    <row r="255" ht="14.15" customHeight="1" x14ac:dyDescent="0.3"/>
    <row r="256" ht="14.15" customHeight="1" x14ac:dyDescent="0.3"/>
    <row r="257" ht="28.4" customHeight="1" x14ac:dyDescent="0.3"/>
    <row r="258" ht="14.15" customHeight="1" x14ac:dyDescent="0.3"/>
    <row r="259" ht="28.4" customHeight="1" x14ac:dyDescent="0.3"/>
    <row r="260" ht="42" customHeight="1" x14ac:dyDescent="0.3"/>
    <row r="261" ht="10.4" customHeight="1" x14ac:dyDescent="0.3"/>
    <row r="262" ht="28.4" customHeight="1" x14ac:dyDescent="0.3"/>
    <row r="263" ht="28.4" customHeight="1" x14ac:dyDescent="0.3"/>
    <row r="264" ht="14.15" customHeight="1" x14ac:dyDescent="0.3"/>
    <row r="265" ht="14.15" customHeight="1" x14ac:dyDescent="0.3"/>
    <row r="266" ht="14.15" customHeight="1" x14ac:dyDescent="0.3"/>
    <row r="267" ht="14.15" customHeight="1" x14ac:dyDescent="0.3"/>
    <row r="268" ht="14.15" customHeight="1" x14ac:dyDescent="0.3"/>
    <row r="269" ht="14.15" customHeight="1" x14ac:dyDescent="0.3"/>
    <row r="270" ht="14.15" customHeight="1" x14ac:dyDescent="0.3"/>
    <row r="271" ht="14.15" customHeight="1" x14ac:dyDescent="0.3"/>
    <row r="272" ht="14.15" customHeight="1" x14ac:dyDescent="0.3"/>
    <row r="273" ht="14.15" customHeight="1" x14ac:dyDescent="0.3"/>
    <row r="274" ht="14.15" customHeight="1" x14ac:dyDescent="0.3"/>
    <row r="275" ht="14.15" customHeight="1" x14ac:dyDescent="0.3"/>
    <row r="276" ht="14.15" customHeight="1" x14ac:dyDescent="0.3"/>
    <row r="277" ht="14.15" customHeight="1" x14ac:dyDescent="0.3"/>
    <row r="278" ht="14.15" customHeight="1" x14ac:dyDescent="0.3"/>
    <row r="279" ht="14.15" customHeight="1" x14ac:dyDescent="0.3"/>
    <row r="280" ht="14.15" customHeight="1" x14ac:dyDescent="0.3"/>
    <row r="281" ht="14.15" customHeight="1" x14ac:dyDescent="0.3"/>
    <row r="282" ht="14.15" customHeight="1" x14ac:dyDescent="0.3"/>
    <row r="283" ht="14.15" customHeight="1" x14ac:dyDescent="0.3"/>
    <row r="284" ht="14.15" customHeight="1" x14ac:dyDescent="0.3"/>
    <row r="285" ht="14.15" customHeight="1" x14ac:dyDescent="0.3"/>
    <row r="286" ht="14.15" customHeight="1" x14ac:dyDescent="0.3"/>
    <row r="287" ht="14.15" customHeight="1" x14ac:dyDescent="0.3"/>
    <row r="288" ht="14.15" customHeight="1" x14ac:dyDescent="0.3"/>
    <row r="289" ht="14.15" customHeight="1" x14ac:dyDescent="0.3"/>
    <row r="290" ht="14.15" customHeight="1" x14ac:dyDescent="0.3"/>
    <row r="291" ht="14.15" customHeight="1" x14ac:dyDescent="0.3"/>
    <row r="292" ht="14.15" customHeight="1" x14ac:dyDescent="0.3"/>
    <row r="293" ht="14.15" customHeight="1" x14ac:dyDescent="0.3"/>
    <row r="294" ht="14.15" customHeight="1" x14ac:dyDescent="0.3"/>
    <row r="295" ht="14.15" customHeight="1" x14ac:dyDescent="0.3"/>
    <row r="296" ht="14.15" customHeight="1" x14ac:dyDescent="0.3"/>
    <row r="297" ht="14.15" customHeight="1" x14ac:dyDescent="0.3"/>
    <row r="298" ht="14.15" customHeight="1" x14ac:dyDescent="0.3"/>
    <row r="299" ht="14.15" customHeight="1" x14ac:dyDescent="0.3"/>
    <row r="300" ht="14.15" customHeight="1" x14ac:dyDescent="0.3"/>
    <row r="301" ht="14.15" customHeight="1" x14ac:dyDescent="0.3"/>
    <row r="302" ht="14.15" customHeight="1" x14ac:dyDescent="0.3"/>
    <row r="303" ht="14.15" customHeight="1" x14ac:dyDescent="0.3"/>
    <row r="304" ht="14.15" customHeight="1" x14ac:dyDescent="0.3"/>
    <row r="305" ht="14.15" customHeight="1" x14ac:dyDescent="0.3"/>
    <row r="306" ht="14.15" customHeight="1" x14ac:dyDescent="0.3"/>
    <row r="307" ht="14.15" customHeight="1" x14ac:dyDescent="0.3"/>
    <row r="308" ht="14.15" customHeight="1" x14ac:dyDescent="0.3"/>
    <row r="309" ht="28.4" customHeight="1" x14ac:dyDescent="0.3"/>
    <row r="310" ht="14.15" customHeight="1" x14ac:dyDescent="0.3"/>
    <row r="311" ht="28.4" customHeight="1" x14ac:dyDescent="0.3"/>
    <row r="312" ht="42" customHeight="1" x14ac:dyDescent="0.3"/>
    <row r="313" ht="10.4" customHeight="1" x14ac:dyDescent="0.3"/>
    <row r="314" ht="28.4" customHeight="1" x14ac:dyDescent="0.3"/>
    <row r="315" ht="28.4" customHeight="1" x14ac:dyDescent="0.3"/>
    <row r="316" ht="14.15" customHeight="1" x14ac:dyDescent="0.3"/>
    <row r="317" ht="14.15" customHeight="1" x14ac:dyDescent="0.3"/>
    <row r="318" ht="14.15" customHeight="1" x14ac:dyDescent="0.3"/>
    <row r="319" ht="14.15" customHeight="1" x14ac:dyDescent="0.3"/>
    <row r="320" ht="14.15" customHeight="1" x14ac:dyDescent="0.3"/>
    <row r="321" ht="14.15" customHeight="1" x14ac:dyDescent="0.3"/>
    <row r="322" ht="14.15" customHeight="1" x14ac:dyDescent="0.3"/>
    <row r="323" ht="14.15" customHeight="1" x14ac:dyDescent="0.3"/>
    <row r="324" ht="14.15" customHeight="1" x14ac:dyDescent="0.3"/>
    <row r="325" ht="14.15" customHeight="1" x14ac:dyDescent="0.3"/>
    <row r="326" ht="14.15" customHeight="1" x14ac:dyDescent="0.3"/>
    <row r="327" ht="14.15" customHeight="1" x14ac:dyDescent="0.3"/>
    <row r="328" ht="14.15" customHeight="1" x14ac:dyDescent="0.3"/>
    <row r="329" ht="14.15" customHeight="1" x14ac:dyDescent="0.3"/>
    <row r="330" ht="14.15" customHeight="1" x14ac:dyDescent="0.3"/>
    <row r="331" ht="14.15" customHeight="1" x14ac:dyDescent="0.3"/>
    <row r="332" ht="14.15" customHeight="1" x14ac:dyDescent="0.3"/>
    <row r="333" ht="14.15" customHeight="1" x14ac:dyDescent="0.3"/>
    <row r="334" ht="14.15" customHeight="1" x14ac:dyDescent="0.3"/>
    <row r="335" ht="14.15" customHeight="1" x14ac:dyDescent="0.3"/>
    <row r="336" ht="14.15" customHeight="1" x14ac:dyDescent="0.3"/>
    <row r="337" ht="14.15" customHeight="1" x14ac:dyDescent="0.3"/>
    <row r="338" ht="14.15" customHeight="1" x14ac:dyDescent="0.3"/>
    <row r="339" ht="14.15" customHeight="1" x14ac:dyDescent="0.3"/>
    <row r="340" ht="14.15" customHeight="1" x14ac:dyDescent="0.3"/>
    <row r="341" ht="14.15" customHeight="1" x14ac:dyDescent="0.3"/>
    <row r="342" ht="14.15" customHeight="1" x14ac:dyDescent="0.3"/>
    <row r="343" ht="14.15" customHeight="1" x14ac:dyDescent="0.3"/>
    <row r="344" ht="14.15" customHeight="1" x14ac:dyDescent="0.3"/>
    <row r="345" ht="14.15" customHeight="1" x14ac:dyDescent="0.3"/>
    <row r="346" ht="14.15" customHeight="1" x14ac:dyDescent="0.3"/>
    <row r="347" ht="14.15" customHeight="1" x14ac:dyDescent="0.3"/>
    <row r="348" ht="14.15" customHeight="1" x14ac:dyDescent="0.3"/>
    <row r="349" ht="14.15" customHeight="1" x14ac:dyDescent="0.3"/>
    <row r="350" ht="14.15" customHeight="1" x14ac:dyDescent="0.3"/>
    <row r="351" ht="14.15" customHeight="1" x14ac:dyDescent="0.3"/>
    <row r="352" ht="14.15" customHeight="1" x14ac:dyDescent="0.3"/>
    <row r="353" ht="14.15" customHeight="1" x14ac:dyDescent="0.3"/>
    <row r="354" ht="14.15" customHeight="1" x14ac:dyDescent="0.3"/>
    <row r="355" ht="14.15" customHeight="1" x14ac:dyDescent="0.3"/>
    <row r="356" ht="14.15" customHeight="1" x14ac:dyDescent="0.3"/>
    <row r="357" ht="14.15" customHeight="1" x14ac:dyDescent="0.3"/>
    <row r="358" ht="14.15" customHeight="1" x14ac:dyDescent="0.3"/>
    <row r="359" ht="14.15" customHeight="1" x14ac:dyDescent="0.3"/>
    <row r="360" ht="14.15" customHeight="1" x14ac:dyDescent="0.3"/>
    <row r="361" ht="28.4" customHeight="1" x14ac:dyDescent="0.3"/>
    <row r="362" ht="14.15" customHeight="1" x14ac:dyDescent="0.3"/>
    <row r="363" ht="28.4" customHeight="1" x14ac:dyDescent="0.3"/>
    <row r="364" ht="42" customHeight="1" x14ac:dyDescent="0.3"/>
    <row r="365" ht="10.4" customHeight="1" x14ac:dyDescent="0.3"/>
    <row r="366" ht="28.4" customHeight="1" x14ac:dyDescent="0.3"/>
    <row r="367" ht="28.4" customHeight="1" x14ac:dyDescent="0.3"/>
    <row r="368" ht="14.15" customHeight="1" x14ac:dyDescent="0.3"/>
    <row r="369" ht="14.15" customHeight="1" x14ac:dyDescent="0.3"/>
    <row r="370" ht="14.15" customHeight="1" x14ac:dyDescent="0.3"/>
    <row r="371" ht="14.15" customHeight="1" x14ac:dyDescent="0.3"/>
    <row r="372" ht="14.15" customHeight="1" x14ac:dyDescent="0.3"/>
    <row r="373" ht="14.15" customHeight="1" x14ac:dyDescent="0.3"/>
    <row r="374" ht="14.15" customHeight="1" x14ac:dyDescent="0.3"/>
    <row r="375" ht="14.15" customHeight="1" x14ac:dyDescent="0.3"/>
    <row r="376" ht="14.15" customHeight="1" x14ac:dyDescent="0.3"/>
    <row r="377" ht="14.15" customHeight="1" x14ac:dyDescent="0.3"/>
    <row r="378" ht="14.15" customHeight="1" x14ac:dyDescent="0.3"/>
    <row r="379" ht="14.15" customHeight="1" x14ac:dyDescent="0.3"/>
    <row r="380" ht="14.15" customHeight="1" x14ac:dyDescent="0.3"/>
    <row r="381" ht="14.15" customHeight="1" x14ac:dyDescent="0.3"/>
    <row r="382" ht="14.15" customHeight="1" x14ac:dyDescent="0.3"/>
    <row r="383" ht="14.15" customHeight="1" x14ac:dyDescent="0.3"/>
    <row r="384" ht="14.15" customHeight="1" x14ac:dyDescent="0.3"/>
    <row r="385" ht="14.15" customHeight="1" x14ac:dyDescent="0.3"/>
    <row r="386" ht="14.15" customHeight="1" x14ac:dyDescent="0.3"/>
    <row r="387" ht="14.15" customHeight="1" x14ac:dyDescent="0.3"/>
    <row r="388" ht="14.15" customHeight="1" x14ac:dyDescent="0.3"/>
    <row r="389" ht="14.15" customHeight="1" x14ac:dyDescent="0.3"/>
    <row r="390" ht="14.15" customHeight="1" x14ac:dyDescent="0.3"/>
    <row r="391" ht="14.15" customHeight="1" x14ac:dyDescent="0.3"/>
    <row r="392" ht="14.15" customHeight="1" x14ac:dyDescent="0.3"/>
    <row r="393" ht="14.15" customHeight="1" x14ac:dyDescent="0.3"/>
    <row r="394" ht="14.15" customHeight="1" x14ac:dyDescent="0.3"/>
    <row r="395" ht="14.15" customHeight="1" x14ac:dyDescent="0.3"/>
    <row r="396" ht="14.15" customHeight="1" x14ac:dyDescent="0.3"/>
    <row r="397" ht="14.15" customHeight="1" x14ac:dyDescent="0.3"/>
    <row r="398" ht="14.15" customHeight="1" x14ac:dyDescent="0.3"/>
    <row r="399" ht="14.15" customHeight="1" x14ac:dyDescent="0.3"/>
    <row r="400" ht="14.15" customHeight="1" x14ac:dyDescent="0.3"/>
    <row r="401" ht="14.15" customHeight="1" x14ac:dyDescent="0.3"/>
    <row r="402" ht="14.15" customHeight="1" x14ac:dyDescent="0.3"/>
    <row r="403" ht="14.15" customHeight="1" x14ac:dyDescent="0.3"/>
    <row r="404" ht="14.15" customHeight="1" x14ac:dyDescent="0.3"/>
    <row r="405" ht="14.15" customHeight="1" x14ac:dyDescent="0.3"/>
    <row r="406" ht="14.15" customHeight="1" x14ac:dyDescent="0.3"/>
    <row r="407" ht="14.15" customHeight="1" x14ac:dyDescent="0.3"/>
    <row r="408" ht="14.15" customHeight="1" x14ac:dyDescent="0.3"/>
    <row r="409" ht="14.15" customHeight="1" x14ac:dyDescent="0.3"/>
    <row r="410" ht="14.15" customHeight="1" x14ac:dyDescent="0.3"/>
    <row r="411" ht="14.15" customHeight="1" x14ac:dyDescent="0.3"/>
    <row r="412" ht="14.15" customHeight="1" x14ac:dyDescent="0.3"/>
    <row r="413" ht="28.4" customHeight="1" x14ac:dyDescent="0.3"/>
    <row r="414" ht="14.15" customHeight="1" x14ac:dyDescent="0.3"/>
    <row r="415" ht="28.4" customHeight="1" x14ac:dyDescent="0.3"/>
    <row r="416" ht="42" customHeight="1" x14ac:dyDescent="0.3"/>
    <row r="417" ht="10.4" customHeight="1" x14ac:dyDescent="0.3"/>
    <row r="418" ht="28.4" customHeight="1" x14ac:dyDescent="0.3"/>
    <row r="419" ht="28.4" customHeight="1" x14ac:dyDescent="0.3"/>
    <row r="420" ht="14.15" customHeight="1" x14ac:dyDescent="0.3"/>
    <row r="421" ht="14.15" customHeight="1" x14ac:dyDescent="0.3"/>
    <row r="422" ht="14.15" customHeight="1" x14ac:dyDescent="0.3"/>
    <row r="423" ht="14.15" customHeight="1" x14ac:dyDescent="0.3"/>
    <row r="424" ht="14.15" customHeight="1" x14ac:dyDescent="0.3"/>
    <row r="425" ht="14.15" customHeight="1" x14ac:dyDescent="0.3"/>
    <row r="426" ht="14.15" customHeight="1" x14ac:dyDescent="0.3"/>
    <row r="427" ht="14.15" customHeight="1" x14ac:dyDescent="0.3"/>
    <row r="428" ht="14.15" customHeight="1" x14ac:dyDescent="0.3"/>
    <row r="429" ht="14.15" customHeight="1" x14ac:dyDescent="0.3"/>
    <row r="430" ht="14.15" customHeight="1" x14ac:dyDescent="0.3"/>
    <row r="431" ht="14.15" customHeight="1" x14ac:dyDescent="0.3"/>
    <row r="432" ht="14.15" customHeight="1" x14ac:dyDescent="0.3"/>
    <row r="433" ht="14.15" customHeight="1" x14ac:dyDescent="0.3"/>
    <row r="434" ht="14.15" customHeight="1" x14ac:dyDescent="0.3"/>
    <row r="435" ht="14.15" customHeight="1" x14ac:dyDescent="0.3"/>
    <row r="436" ht="14.15" customHeight="1" x14ac:dyDescent="0.3"/>
    <row r="437" ht="14.15" customHeight="1" x14ac:dyDescent="0.3"/>
    <row r="438" ht="14.15" customHeight="1" x14ac:dyDescent="0.3"/>
    <row r="439" ht="14.15" customHeight="1" x14ac:dyDescent="0.3"/>
    <row r="440" ht="14.15" customHeight="1" x14ac:dyDescent="0.3"/>
    <row r="441" ht="14.15" customHeight="1" x14ac:dyDescent="0.3"/>
    <row r="442" ht="14.15" customHeight="1" x14ac:dyDescent="0.3"/>
    <row r="443" ht="14.15" customHeight="1" x14ac:dyDescent="0.3"/>
    <row r="444" ht="14.15" customHeight="1" x14ac:dyDescent="0.3"/>
    <row r="445" ht="14.15" customHeight="1" x14ac:dyDescent="0.3"/>
    <row r="446" ht="14.15" customHeight="1" x14ac:dyDescent="0.3"/>
    <row r="447" ht="14.15" customHeight="1" x14ac:dyDescent="0.3"/>
    <row r="448" ht="14.15" customHeight="1" x14ac:dyDescent="0.3"/>
    <row r="449" ht="14.15" customHeight="1" x14ac:dyDescent="0.3"/>
    <row r="450" ht="14.15" customHeight="1" x14ac:dyDescent="0.3"/>
    <row r="451" ht="14.15" customHeight="1" x14ac:dyDescent="0.3"/>
    <row r="452" ht="14.15" customHeight="1" x14ac:dyDescent="0.3"/>
    <row r="453" ht="14.15" customHeight="1" x14ac:dyDescent="0.3"/>
    <row r="454" ht="14.15" customHeight="1" x14ac:dyDescent="0.3"/>
    <row r="455" ht="14.15" customHeight="1" x14ac:dyDescent="0.3"/>
    <row r="456" ht="14.15" customHeight="1" x14ac:dyDescent="0.3"/>
    <row r="457" ht="14.15" customHeight="1" x14ac:dyDescent="0.3"/>
    <row r="458" ht="14.15" customHeight="1" x14ac:dyDescent="0.3"/>
    <row r="459" ht="14.15" customHeight="1" x14ac:dyDescent="0.3"/>
    <row r="460" ht="14.15" customHeight="1" x14ac:dyDescent="0.3"/>
    <row r="461" ht="14.15" customHeight="1" x14ac:dyDescent="0.3"/>
    <row r="462" ht="14.15" customHeight="1" x14ac:dyDescent="0.3"/>
    <row r="463" ht="14.15" customHeight="1" x14ac:dyDescent="0.3"/>
    <row r="464" ht="14.15" customHeight="1" x14ac:dyDescent="0.3"/>
    <row r="465" ht="28.4" customHeight="1" x14ac:dyDescent="0.3"/>
    <row r="466" ht="14.15" customHeight="1" x14ac:dyDescent="0.3"/>
    <row r="467" ht="28.4" customHeight="1" x14ac:dyDescent="0.3"/>
    <row r="468" ht="42" customHeight="1" x14ac:dyDescent="0.3"/>
    <row r="469" ht="10.4" customHeight="1" x14ac:dyDescent="0.3"/>
    <row r="470" ht="28.4" customHeight="1" x14ac:dyDescent="0.3"/>
    <row r="471" ht="28.4" customHeight="1" x14ac:dyDescent="0.3"/>
    <row r="472" ht="14.15" customHeight="1" x14ac:dyDescent="0.3"/>
    <row r="473" ht="14.15" customHeight="1" x14ac:dyDescent="0.3"/>
    <row r="474" ht="14.15" customHeight="1" x14ac:dyDescent="0.3"/>
    <row r="475" ht="14.15" customHeight="1" x14ac:dyDescent="0.3"/>
    <row r="476" ht="14.15" customHeight="1" x14ac:dyDescent="0.3"/>
    <row r="477" ht="14.15" customHeight="1" x14ac:dyDescent="0.3"/>
    <row r="478" ht="14.15" customHeight="1" x14ac:dyDescent="0.3"/>
    <row r="479" ht="14.15" customHeight="1" x14ac:dyDescent="0.3"/>
    <row r="480" ht="14.15" customHeight="1" x14ac:dyDescent="0.3"/>
    <row r="481" ht="14.15" customHeight="1" x14ac:dyDescent="0.3"/>
    <row r="482" ht="14.15" customHeight="1" x14ac:dyDescent="0.3"/>
    <row r="483" ht="14.15" customHeight="1" x14ac:dyDescent="0.3"/>
    <row r="484" ht="14.15" customHeight="1" x14ac:dyDescent="0.3"/>
    <row r="485" ht="14.15" customHeight="1" x14ac:dyDescent="0.3"/>
    <row r="486" ht="14.15" customHeight="1" x14ac:dyDescent="0.3"/>
    <row r="487" ht="14.15" customHeight="1" x14ac:dyDescent="0.3"/>
    <row r="488" ht="14.15" customHeight="1" x14ac:dyDescent="0.3"/>
    <row r="489" ht="14.15" customHeight="1" x14ac:dyDescent="0.3"/>
    <row r="490" ht="14.15" customHeight="1" x14ac:dyDescent="0.3"/>
    <row r="491" ht="14.15" customHeight="1" x14ac:dyDescent="0.3"/>
    <row r="492" ht="14.15" customHeight="1" x14ac:dyDescent="0.3"/>
    <row r="493" ht="14.15" customHeight="1" x14ac:dyDescent="0.3"/>
    <row r="494" ht="14.15" customHeight="1" x14ac:dyDescent="0.3"/>
    <row r="495" ht="14.15" customHeight="1" x14ac:dyDescent="0.3"/>
    <row r="496" ht="14.15" customHeight="1" x14ac:dyDescent="0.3"/>
    <row r="497" ht="14.15" customHeight="1" x14ac:dyDescent="0.3"/>
    <row r="498" ht="14.15" customHeight="1" x14ac:dyDescent="0.3"/>
    <row r="499" ht="14.15" customHeight="1" x14ac:dyDescent="0.3"/>
    <row r="500" ht="14.15" customHeight="1" x14ac:dyDescent="0.3"/>
    <row r="501" ht="14.15" customHeight="1" x14ac:dyDescent="0.3"/>
    <row r="502" ht="14.15" customHeight="1" x14ac:dyDescent="0.3"/>
    <row r="503" ht="14.15" customHeight="1" x14ac:dyDescent="0.3"/>
    <row r="504" ht="14.15" customHeight="1" x14ac:dyDescent="0.3"/>
    <row r="505" ht="14.15" customHeight="1" x14ac:dyDescent="0.3"/>
    <row r="506" ht="14.15" customHeight="1" x14ac:dyDescent="0.3"/>
    <row r="507" ht="14.15" customHeight="1" x14ac:dyDescent="0.3"/>
    <row r="508" ht="14.15" customHeight="1" x14ac:dyDescent="0.3"/>
    <row r="509" ht="14.15" customHeight="1" x14ac:dyDescent="0.3"/>
    <row r="510" ht="14.15" customHeight="1" x14ac:dyDescent="0.3"/>
    <row r="511" ht="14.15" customHeight="1" x14ac:dyDescent="0.3"/>
    <row r="512" ht="14.15" customHeight="1" x14ac:dyDescent="0.3"/>
    <row r="513" ht="14.15" customHeight="1" x14ac:dyDescent="0.3"/>
    <row r="514" ht="14.15" customHeight="1" x14ac:dyDescent="0.3"/>
    <row r="515" ht="14.15" customHeight="1" x14ac:dyDescent="0.3"/>
    <row r="516" ht="14.15" customHeight="1" x14ac:dyDescent="0.3"/>
    <row r="517" ht="28.4" customHeight="1" x14ac:dyDescent="0.3"/>
    <row r="518" ht="14.15" customHeight="1" x14ac:dyDescent="0.3"/>
    <row r="519" ht="28.4" customHeight="1" x14ac:dyDescent="0.3"/>
    <row r="520" ht="42" customHeight="1" x14ac:dyDescent="0.3"/>
    <row r="521" ht="10.4" customHeight="1" x14ac:dyDescent="0.3"/>
  </sheetData>
  <mergeCells count="17">
    <mergeCell ref="A107:E107"/>
    <mergeCell ref="A153:E153"/>
    <mergeCell ref="A155:D155"/>
    <mergeCell ref="E155:F155"/>
    <mergeCell ref="A156:D156"/>
    <mergeCell ref="E156:F156"/>
    <mergeCell ref="A49:E49"/>
    <mergeCell ref="A51:D51"/>
    <mergeCell ref="E51:F51"/>
    <mergeCell ref="A52:D52"/>
    <mergeCell ref="E52:F52"/>
    <mergeCell ref="A104:D104"/>
    <mergeCell ref="E104:F104"/>
    <mergeCell ref="A55:E55"/>
    <mergeCell ref="A101:E101"/>
    <mergeCell ref="A103:D103"/>
    <mergeCell ref="E103:F103"/>
  </mergeCells>
  <phoneticPr fontId="1" type="noConversion"/>
  <conditionalFormatting sqref="D11 D18 D28 D31 D35 D63 D67 D77 D79 D81 D83 D85 D88 D93 D95 D97 D99 D111 D113 D117 D121 D128 D130 D137 D139 D141 D144 D146">
    <cfRule type="cellIs" dxfId="78" priority="1" operator="greaterThan">
      <formula>0</formula>
    </cfRule>
  </conditionalFormatting>
  <conditionalFormatting sqref="E11 E18 E28 E31 E35 E63 E67 E77 E79 E81 E83 E85 E88 E93 E95 E97 E99 E111 E113 E117 E121 E128 E130 E137 E139 E141 E144 E146">
    <cfRule type="cellIs" dxfId="77" priority="2" operator="greaterThan">
      <formula>0</formula>
    </cfRule>
  </conditionalFormatting>
  <conditionalFormatting sqref="F11 F18 F28 F31 F35 F63 F67 F77 F79 F81 F83 F85 F88 F93 F95 F97 F99 F111 F113 F117 F121 F128 F130 F137 F139 F141 F144 F146">
    <cfRule type="cellIs" dxfId="76" priority="3" stopIfTrue="1" operator="equal">
      <formula>"ro"</formula>
    </cfRule>
    <cfRule type="cellIs" dxfId="75" priority="4" stopIfTrue="1" operator="equal">
      <formula>" "</formula>
    </cfRule>
  </conditionalFormatting>
  <printOptions horizontalCentered="1"/>
  <pageMargins left="0.78740157480314965" right="0.59055118110236227" top="0.98425196850393704" bottom="0.39370078740157483" header="0.39370078740157483" footer="0.19685039370078741"/>
  <pageSetup paperSize="9" scale="92" orientation="portrait" blackAndWhite="1" useFirstPageNumber="1" r:id="rId1"/>
  <headerFooter alignWithMargins="0">
    <oddHeader>&amp;L&amp;"-,Italic"&amp;8RTD01-2016/2017-TIDC32&amp;"-,Regular"
Part C2.2: Pricing Schedule&amp;R
&amp;"-,Regular"&amp;8Section 607: Page &amp;P of &amp;N</oddHeader>
  </headerFooter>
  <rowBreaks count="2" manualBreakCount="2">
    <brk id="52" max="5" man="1"/>
    <brk id="104" max="5"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indexed="54"/>
  </sheetPr>
  <dimension ref="A1:F573"/>
  <sheetViews>
    <sheetView showZeros="0" view="pageBreakPreview" topLeftCell="A210" zoomScale="150" zoomScaleNormal="100" zoomScaleSheetLayoutView="150" workbookViewId="0">
      <selection activeCell="A209" sqref="A1:XFD209"/>
    </sheetView>
  </sheetViews>
  <sheetFormatPr defaultColWidth="9.1796875" defaultRowHeight="12" customHeight="1" x14ac:dyDescent="0.3"/>
  <cols>
    <col min="1" max="1" width="12.54296875" style="2" customWidth="1"/>
    <col min="2" max="2" width="28.54296875" style="2" customWidth="1"/>
    <col min="3" max="3" width="10.54296875" style="2" customWidth="1"/>
    <col min="4" max="4" width="12.54296875" style="24" customWidth="1"/>
    <col min="5" max="5" width="13.54296875" style="2" customWidth="1"/>
    <col min="6" max="6" width="15.54296875" style="2" customWidth="1"/>
    <col min="7" max="16384" width="9.1796875" style="2"/>
  </cols>
  <sheetData>
    <row r="1" spans="1:6" ht="28.4" hidden="1" customHeight="1" thickBot="1" x14ac:dyDescent="0.35">
      <c r="A1" s="67" t="s">
        <v>1321</v>
      </c>
      <c r="B1" s="68" t="s">
        <v>1322</v>
      </c>
      <c r="C1" s="68" t="s">
        <v>1323</v>
      </c>
      <c r="D1" s="69" t="s">
        <v>1324</v>
      </c>
      <c r="E1" s="70" t="s">
        <v>1325</v>
      </c>
      <c r="F1" s="71" t="s">
        <v>1326</v>
      </c>
    </row>
    <row r="2" spans="1:6" ht="14.15" hidden="1" customHeight="1" x14ac:dyDescent="0.3">
      <c r="A2" s="8"/>
      <c r="B2" s="9"/>
      <c r="C2" s="10"/>
      <c r="D2" s="87"/>
      <c r="E2" s="11"/>
      <c r="F2" s="12"/>
    </row>
    <row r="3" spans="1:6" ht="14.15" hidden="1" customHeight="1" x14ac:dyDescent="0.3">
      <c r="A3" s="13" t="s">
        <v>1356</v>
      </c>
      <c r="B3" s="14" t="s">
        <v>1357</v>
      </c>
      <c r="C3" s="3"/>
      <c r="D3" s="86"/>
      <c r="E3" s="4"/>
      <c r="F3" s="1"/>
    </row>
    <row r="4" spans="1:6" ht="14.15" hidden="1" customHeight="1" x14ac:dyDescent="0.3">
      <c r="A4" s="5"/>
      <c r="B4" s="6"/>
      <c r="C4" s="3"/>
      <c r="D4" s="86"/>
      <c r="E4" s="4"/>
      <c r="F4" s="1"/>
    </row>
    <row r="5" spans="1:6" ht="14.15" hidden="1" customHeight="1" x14ac:dyDescent="0.3">
      <c r="A5" s="13" t="s">
        <v>1874</v>
      </c>
      <c r="B5" s="14" t="s">
        <v>1875</v>
      </c>
      <c r="C5" s="3"/>
      <c r="D5" s="86"/>
      <c r="E5" s="4"/>
      <c r="F5" s="1"/>
    </row>
    <row r="6" spans="1:6" ht="14.15" hidden="1" customHeight="1" x14ac:dyDescent="0.3">
      <c r="A6" s="5"/>
      <c r="B6" s="37" t="s">
        <v>1876</v>
      </c>
      <c r="C6" s="3"/>
      <c r="D6" s="86"/>
      <c r="E6" s="4"/>
      <c r="F6" s="1"/>
    </row>
    <row r="7" spans="1:6" ht="14.15" hidden="1" customHeight="1" x14ac:dyDescent="0.3">
      <c r="A7" s="5"/>
      <c r="B7" s="7"/>
      <c r="C7" s="3"/>
      <c r="D7" s="86"/>
      <c r="E7" s="4"/>
      <c r="F7" s="1"/>
    </row>
    <row r="8" spans="1:6" ht="14.15" hidden="1" customHeight="1" x14ac:dyDescent="0.3">
      <c r="A8" s="13" t="s">
        <v>1879</v>
      </c>
      <c r="B8" s="37" t="s">
        <v>1880</v>
      </c>
      <c r="C8" s="3"/>
      <c r="D8" s="86"/>
      <c r="E8" s="4"/>
      <c r="F8" s="1"/>
    </row>
    <row r="9" spans="1:6" ht="14.15" hidden="1" customHeight="1" x14ac:dyDescent="0.3">
      <c r="A9" s="5"/>
      <c r="B9" s="7"/>
      <c r="C9" s="3"/>
      <c r="D9" s="86"/>
      <c r="E9" s="4"/>
      <c r="F9" s="1"/>
    </row>
    <row r="10" spans="1:6" ht="14.15" hidden="1" customHeight="1" x14ac:dyDescent="0.3">
      <c r="A10" s="5" t="s">
        <v>1881</v>
      </c>
      <c r="B10" s="7" t="s">
        <v>1882</v>
      </c>
      <c r="C10" s="3" t="s">
        <v>1334</v>
      </c>
      <c r="D10" s="91" t="s">
        <v>2150</v>
      </c>
      <c r="E10" s="90"/>
      <c r="F10" s="89" t="str">
        <f>IF(TRIM(D10)="rate only","ro",IF(OR(ISBLANK(D10),ISBLANK(E10))," ",D10*E10))</f>
        <v>ro</v>
      </c>
    </row>
    <row r="11" spans="1:6" ht="14.15" hidden="1" customHeight="1" x14ac:dyDescent="0.3">
      <c r="A11" s="5"/>
      <c r="B11" s="7"/>
      <c r="C11" s="3"/>
      <c r="D11" s="86"/>
      <c r="E11" s="4"/>
      <c r="F11" s="1"/>
    </row>
    <row r="12" spans="1:6" ht="14.15" hidden="1" customHeight="1" x14ac:dyDescent="0.3">
      <c r="A12" s="5" t="s">
        <v>1883</v>
      </c>
      <c r="B12" s="7" t="s">
        <v>1884</v>
      </c>
      <c r="C12" s="3" t="s">
        <v>1369</v>
      </c>
      <c r="D12" s="91" t="s">
        <v>2150</v>
      </c>
      <c r="E12" s="90"/>
      <c r="F12" s="89" t="str">
        <f>IF(TRIM(D12)="rate only","ro",IF(ISBLANK(E12)," ",D12*E12))</f>
        <v>ro</v>
      </c>
    </row>
    <row r="13" spans="1:6" ht="14.15" hidden="1" customHeight="1" x14ac:dyDescent="0.3">
      <c r="A13" s="5"/>
      <c r="B13" s="7"/>
      <c r="C13" s="3"/>
      <c r="D13" s="86"/>
      <c r="E13" s="4"/>
      <c r="F13" s="1"/>
    </row>
    <row r="14" spans="1:6" ht="14.15" hidden="1" customHeight="1" x14ac:dyDescent="0.3">
      <c r="A14" s="5" t="s">
        <v>1885</v>
      </c>
      <c r="B14" s="7" t="s">
        <v>1886</v>
      </c>
      <c r="C14" s="3"/>
      <c r="D14" s="86"/>
      <c r="E14" s="4"/>
      <c r="F14" s="1"/>
    </row>
    <row r="15" spans="1:6" ht="14.15" hidden="1" customHeight="1" x14ac:dyDescent="0.3">
      <c r="A15" s="5"/>
      <c r="B15" s="7"/>
      <c r="C15" s="3"/>
      <c r="D15" s="86"/>
      <c r="E15" s="4"/>
      <c r="F15" s="1"/>
    </row>
    <row r="16" spans="1:6" ht="14.15" hidden="1" customHeight="1" x14ac:dyDescent="0.3">
      <c r="A16" s="5" t="s">
        <v>1887</v>
      </c>
      <c r="B16" s="7" t="s">
        <v>1888</v>
      </c>
      <c r="C16" s="3" t="s">
        <v>1334</v>
      </c>
      <c r="D16" s="91" t="s">
        <v>2150</v>
      </c>
      <c r="E16" s="90"/>
      <c r="F16" s="89" t="str">
        <f>IF(TRIM(D16)="rate only","ro",IF(ISBLANK(E16)," ",D16*E16))</f>
        <v>ro</v>
      </c>
    </row>
    <row r="17" spans="1:6" ht="14.15" hidden="1" customHeight="1" x14ac:dyDescent="0.3">
      <c r="A17" s="5"/>
      <c r="B17" s="7"/>
      <c r="C17" s="3"/>
      <c r="D17" s="86"/>
      <c r="E17" s="4"/>
      <c r="F17" s="1"/>
    </row>
    <row r="18" spans="1:6" ht="14.15" hidden="1" customHeight="1" x14ac:dyDescent="0.3">
      <c r="A18" s="5" t="s">
        <v>1889</v>
      </c>
      <c r="B18" s="7" t="s">
        <v>1890</v>
      </c>
      <c r="C18" s="3" t="s">
        <v>1334</v>
      </c>
      <c r="D18" s="91" t="s">
        <v>2150</v>
      </c>
      <c r="E18" s="90"/>
      <c r="F18" s="89" t="str">
        <f>IF(TRIM(D18)="rate only","ro",IF(ISBLANK(E18)," ",D18*E18))</f>
        <v>ro</v>
      </c>
    </row>
    <row r="19" spans="1:6" ht="14.15" hidden="1" customHeight="1" x14ac:dyDescent="0.3">
      <c r="A19" s="5"/>
      <c r="B19" s="7"/>
      <c r="C19" s="3"/>
      <c r="D19" s="86"/>
      <c r="E19" s="4"/>
      <c r="F19" s="1"/>
    </row>
    <row r="20" spans="1:6" ht="14.15" hidden="1" customHeight="1" x14ac:dyDescent="0.3">
      <c r="A20" s="5" t="s">
        <v>1891</v>
      </c>
      <c r="B20" s="7" t="s">
        <v>1892</v>
      </c>
      <c r="C20" s="3" t="s">
        <v>1496</v>
      </c>
      <c r="D20" s="91" t="s">
        <v>2150</v>
      </c>
      <c r="E20" s="90"/>
      <c r="F20" s="89" t="str">
        <f>IF(TRIM(D20)="rate only","ro",IF(ISBLANK(E20)," ",D20*E20))</f>
        <v>ro</v>
      </c>
    </row>
    <row r="21" spans="1:6" ht="14.15" hidden="1" customHeight="1" x14ac:dyDescent="0.3">
      <c r="A21" s="5"/>
      <c r="B21" s="7"/>
      <c r="C21" s="3"/>
      <c r="D21" s="86"/>
      <c r="E21" s="4"/>
      <c r="F21" s="1"/>
    </row>
    <row r="22" spans="1:6" ht="14.15" hidden="1" customHeight="1" x14ac:dyDescent="0.3">
      <c r="A22" s="5" t="s">
        <v>1893</v>
      </c>
      <c r="B22" s="7" t="s">
        <v>1401</v>
      </c>
      <c r="C22" s="3" t="s">
        <v>1496</v>
      </c>
      <c r="D22" s="91" t="s">
        <v>2150</v>
      </c>
      <c r="E22" s="90"/>
      <c r="F22" s="89" t="str">
        <f>IF(TRIM(D22)="rate only","ro",IF(ISBLANK(E22)," ",D22*E22))</f>
        <v>ro</v>
      </c>
    </row>
    <row r="23" spans="1:6" ht="14.15" hidden="1" customHeight="1" x14ac:dyDescent="0.3">
      <c r="A23" s="5"/>
      <c r="B23" s="7"/>
      <c r="C23" s="3"/>
      <c r="D23" s="86"/>
      <c r="E23" s="4"/>
      <c r="F23" s="1"/>
    </row>
    <row r="24" spans="1:6" ht="14.15" hidden="1" customHeight="1" x14ac:dyDescent="0.3">
      <c r="A24" s="5"/>
      <c r="B24" s="7"/>
      <c r="C24" s="3"/>
      <c r="D24" s="86"/>
      <c r="E24" s="4"/>
      <c r="F24" s="1"/>
    </row>
    <row r="25" spans="1:6" ht="14.15" hidden="1" customHeight="1" x14ac:dyDescent="0.3">
      <c r="A25" s="13" t="s">
        <v>1894</v>
      </c>
      <c r="B25" s="37" t="s">
        <v>1895</v>
      </c>
      <c r="C25" s="3"/>
      <c r="D25" s="86"/>
      <c r="E25" s="4"/>
      <c r="F25" s="1"/>
    </row>
    <row r="26" spans="1:6" ht="14.15" hidden="1" customHeight="1" x14ac:dyDescent="0.3">
      <c r="A26" s="13"/>
      <c r="B26" s="37" t="s">
        <v>1896</v>
      </c>
      <c r="C26" s="3" t="s">
        <v>1496</v>
      </c>
      <c r="D26" s="91" t="s">
        <v>2150</v>
      </c>
      <c r="E26" s="90"/>
      <c r="F26" s="89" t="str">
        <f>IF(TRIM(D26)="rate only","ro",IF(ISBLANK(E26)," ",D26*E26))</f>
        <v>ro</v>
      </c>
    </row>
    <row r="27" spans="1:6" ht="14.15" hidden="1" customHeight="1" x14ac:dyDescent="0.3">
      <c r="A27" s="5"/>
      <c r="B27" s="7"/>
      <c r="C27" s="3"/>
      <c r="D27" s="86"/>
      <c r="E27" s="4"/>
      <c r="F27" s="1"/>
    </row>
    <row r="28" spans="1:6" ht="14.15" hidden="1" customHeight="1" x14ac:dyDescent="0.3">
      <c r="A28" s="13" t="s">
        <v>1897</v>
      </c>
      <c r="B28" s="7" t="s">
        <v>2140</v>
      </c>
      <c r="C28" s="3"/>
      <c r="D28" s="86"/>
      <c r="E28" s="4"/>
      <c r="F28" s="1"/>
    </row>
    <row r="29" spans="1:6" ht="14.15" hidden="1" customHeight="1" x14ac:dyDescent="0.3">
      <c r="A29" s="5"/>
      <c r="B29" s="7"/>
      <c r="C29" s="3"/>
      <c r="D29" s="86"/>
      <c r="E29" s="4"/>
      <c r="F29" s="1"/>
    </row>
    <row r="30" spans="1:6" ht="14.15" hidden="1" customHeight="1" x14ac:dyDescent="0.3">
      <c r="A30" s="5" t="s">
        <v>1898</v>
      </c>
      <c r="B30" s="7" t="s">
        <v>120</v>
      </c>
      <c r="C30" s="3" t="s">
        <v>863</v>
      </c>
      <c r="D30" s="91" t="s">
        <v>2150</v>
      </c>
      <c r="E30" s="90"/>
      <c r="F30" s="89" t="str">
        <f>IF(TRIM(D30)="rate only","ro",IF(ISBLANK(E30)," ",D30*E30))</f>
        <v>ro</v>
      </c>
    </row>
    <row r="31" spans="1:6" ht="14.15" hidden="1" customHeight="1" x14ac:dyDescent="0.3">
      <c r="A31" s="5"/>
      <c r="B31" s="7"/>
      <c r="C31" s="3"/>
      <c r="D31" s="86"/>
      <c r="E31" s="4"/>
      <c r="F31" s="1"/>
    </row>
    <row r="32" spans="1:6" ht="14.15" hidden="1" customHeight="1" x14ac:dyDescent="0.3">
      <c r="A32" s="5" t="s">
        <v>1899</v>
      </c>
      <c r="B32" s="7" t="s">
        <v>110</v>
      </c>
      <c r="C32" s="3" t="s">
        <v>863</v>
      </c>
      <c r="D32" s="91" t="s">
        <v>2150</v>
      </c>
      <c r="E32" s="90"/>
      <c r="F32" s="89" t="str">
        <f>IF(TRIM(D32)="rate only","ro",IF(ISBLANK(E32)," ",D32*E32))</f>
        <v>ro</v>
      </c>
    </row>
    <row r="33" spans="1:6" ht="14.15" hidden="1" customHeight="1" x14ac:dyDescent="0.3">
      <c r="A33" s="5"/>
      <c r="B33" s="7"/>
      <c r="C33" s="3"/>
      <c r="D33" s="86"/>
      <c r="E33" s="4"/>
      <c r="F33" s="1"/>
    </row>
    <row r="34" spans="1:6" ht="14.15" hidden="1" customHeight="1" x14ac:dyDescent="0.3">
      <c r="A34" s="5"/>
      <c r="B34" s="7"/>
      <c r="C34" s="3"/>
      <c r="D34" s="86"/>
      <c r="E34" s="4"/>
      <c r="F34" s="1"/>
    </row>
    <row r="35" spans="1:6" ht="14.15" hidden="1" customHeight="1" x14ac:dyDescent="0.3">
      <c r="A35" s="13" t="s">
        <v>1900</v>
      </c>
      <c r="B35" s="7" t="s">
        <v>2141</v>
      </c>
      <c r="C35" s="3"/>
      <c r="D35" s="86"/>
      <c r="E35" s="4"/>
      <c r="F35" s="1"/>
    </row>
    <row r="36" spans="1:6" ht="14.15" hidden="1" customHeight="1" x14ac:dyDescent="0.3">
      <c r="A36" s="5"/>
      <c r="B36" s="37" t="s">
        <v>1901</v>
      </c>
      <c r="C36" s="3"/>
      <c r="D36" s="86"/>
      <c r="E36" s="4"/>
      <c r="F36" s="1"/>
    </row>
    <row r="37" spans="1:6" ht="14.15" hidden="1" customHeight="1" x14ac:dyDescent="0.3">
      <c r="A37" s="5"/>
      <c r="B37" s="7"/>
      <c r="C37" s="3"/>
      <c r="D37" s="86"/>
      <c r="E37" s="4"/>
      <c r="F37" s="1"/>
    </row>
    <row r="38" spans="1:6" ht="14.15" hidden="1" customHeight="1" x14ac:dyDescent="0.3">
      <c r="A38" s="5" t="s">
        <v>1902</v>
      </c>
      <c r="B38" s="7" t="s">
        <v>110</v>
      </c>
      <c r="C38" s="3" t="s">
        <v>863</v>
      </c>
      <c r="D38" s="91" t="s">
        <v>2150</v>
      </c>
      <c r="E38" s="90"/>
      <c r="F38" s="89" t="str">
        <f>IF(TRIM(D38)="rate only","ro",IF(ISBLANK(E38)," ",D38*E38))</f>
        <v>ro</v>
      </c>
    </row>
    <row r="39" spans="1:6" ht="14.15" hidden="1" customHeight="1" x14ac:dyDescent="0.3">
      <c r="A39" s="5"/>
      <c r="B39" s="6"/>
      <c r="C39" s="3"/>
      <c r="D39" s="86"/>
      <c r="E39" s="4"/>
      <c r="F39" s="1"/>
    </row>
    <row r="40" spans="1:6" ht="14.15" hidden="1" customHeight="1" x14ac:dyDescent="0.3">
      <c r="A40" s="5"/>
      <c r="B40" s="6" t="s">
        <v>1903</v>
      </c>
      <c r="C40" s="3"/>
      <c r="D40" s="86"/>
      <c r="E40" s="4"/>
      <c r="F40" s="1"/>
    </row>
    <row r="41" spans="1:6" ht="14.15" hidden="1" customHeight="1" x14ac:dyDescent="0.3">
      <c r="A41" s="5"/>
      <c r="B41" s="6" t="s">
        <v>1904</v>
      </c>
      <c r="C41" s="3" t="s">
        <v>1334</v>
      </c>
      <c r="D41" s="91" t="s">
        <v>2150</v>
      </c>
      <c r="E41" s="90"/>
      <c r="F41" s="89" t="str">
        <f>IF(TRIM(D41)="rate only","ro",IF(ISBLANK(E41)," ",D41*E41))</f>
        <v>ro</v>
      </c>
    </row>
    <row r="42" spans="1:6" ht="14.15" hidden="1" customHeight="1" x14ac:dyDescent="0.3">
      <c r="A42" s="5"/>
      <c r="B42" s="6"/>
      <c r="C42" s="3"/>
      <c r="D42" s="86"/>
      <c r="E42" s="4"/>
      <c r="F42" s="1"/>
    </row>
    <row r="43" spans="1:6" ht="14.15" hidden="1" customHeight="1" x14ac:dyDescent="0.3">
      <c r="A43" s="5"/>
      <c r="B43" s="6"/>
      <c r="C43" s="3"/>
      <c r="D43" s="86"/>
      <c r="E43" s="4"/>
      <c r="F43" s="1"/>
    </row>
    <row r="44" spans="1:6" ht="14.15" hidden="1" customHeight="1" x14ac:dyDescent="0.3">
      <c r="A44" s="5"/>
      <c r="B44" s="6"/>
      <c r="C44" s="3"/>
      <c r="D44" s="86"/>
      <c r="E44" s="4"/>
      <c r="F44" s="1"/>
    </row>
    <row r="45" spans="1:6" ht="14.15" hidden="1" customHeight="1" x14ac:dyDescent="0.3">
      <c r="A45" s="5"/>
      <c r="B45" s="6"/>
      <c r="C45" s="3"/>
      <c r="D45" s="86"/>
      <c r="E45" s="4"/>
      <c r="F45" s="1"/>
    </row>
    <row r="46" spans="1:6" ht="14.15" hidden="1" customHeight="1" x14ac:dyDescent="0.3">
      <c r="A46" s="5"/>
      <c r="B46" s="6"/>
      <c r="C46" s="3"/>
      <c r="D46" s="86"/>
      <c r="E46" s="4"/>
      <c r="F46" s="1"/>
    </row>
    <row r="47" spans="1:6" ht="14.15" hidden="1" customHeight="1" x14ac:dyDescent="0.3">
      <c r="A47" s="5"/>
      <c r="B47" s="6"/>
      <c r="C47" s="3"/>
      <c r="D47" s="86"/>
      <c r="E47" s="4"/>
      <c r="F47" s="1"/>
    </row>
    <row r="48" spans="1:6" ht="14.15" hidden="1" customHeight="1" thickBot="1" x14ac:dyDescent="0.35">
      <c r="A48" s="15"/>
      <c r="B48" s="16"/>
      <c r="C48" s="17"/>
      <c r="D48" s="88"/>
      <c r="E48" s="18"/>
      <c r="F48" s="19"/>
    </row>
    <row r="49" spans="1:6" ht="28.4" hidden="1" customHeight="1" thickBot="1" x14ac:dyDescent="0.35">
      <c r="A49" s="300" t="s">
        <v>1330</v>
      </c>
      <c r="B49" s="301"/>
      <c r="C49" s="301"/>
      <c r="D49" s="301"/>
      <c r="E49" s="302"/>
      <c r="F49" s="72">
        <f>SUM(F2:F48)</f>
        <v>0</v>
      </c>
    </row>
    <row r="50" spans="1:6" ht="14.15" hidden="1" customHeight="1" thickBot="1" x14ac:dyDescent="0.35">
      <c r="A50" s="20"/>
      <c r="B50" s="20"/>
      <c r="C50" s="20"/>
      <c r="D50" s="21"/>
      <c r="E50" s="20"/>
      <c r="F50" s="22"/>
    </row>
    <row r="51" spans="1:6" ht="28.4" hidden="1" customHeight="1" x14ac:dyDescent="0.3">
      <c r="A51" s="234" t="s">
        <v>1328</v>
      </c>
      <c r="B51" s="235"/>
      <c r="C51" s="235"/>
      <c r="D51" s="235"/>
      <c r="E51" s="281" t="s">
        <v>1329</v>
      </c>
      <c r="F51" s="282"/>
    </row>
    <row r="52" spans="1:6" ht="42" hidden="1" customHeight="1" thickBot="1" x14ac:dyDescent="0.35">
      <c r="A52" s="238"/>
      <c r="B52" s="239"/>
      <c r="C52" s="239"/>
      <c r="D52" s="239"/>
      <c r="E52" s="283"/>
      <c r="F52" s="284"/>
    </row>
    <row r="53" spans="1:6" ht="10.4" hidden="1" customHeight="1" thickBot="1" x14ac:dyDescent="0.35">
      <c r="A53" s="23"/>
      <c r="E53" s="25"/>
    </row>
    <row r="54" spans="1:6" ht="28.4" hidden="1" customHeight="1" thickBot="1" x14ac:dyDescent="0.35">
      <c r="A54" s="67" t="s">
        <v>1321</v>
      </c>
      <c r="B54" s="68" t="s">
        <v>1322</v>
      </c>
      <c r="C54" s="68" t="s">
        <v>1323</v>
      </c>
      <c r="D54" s="69" t="s">
        <v>1324</v>
      </c>
      <c r="E54" s="70" t="s">
        <v>1325</v>
      </c>
      <c r="F54" s="71" t="s">
        <v>1326</v>
      </c>
    </row>
    <row r="55" spans="1:6" ht="28.4" hidden="1" customHeight="1" x14ac:dyDescent="0.3">
      <c r="A55" s="297" t="s">
        <v>1331</v>
      </c>
      <c r="B55" s="298"/>
      <c r="C55" s="298"/>
      <c r="D55" s="298"/>
      <c r="E55" s="299"/>
      <c r="F55" s="73">
        <f>F49</f>
        <v>0</v>
      </c>
    </row>
    <row r="56" spans="1:6" ht="14.15" hidden="1" customHeight="1" x14ac:dyDescent="0.3">
      <c r="A56" s="5"/>
      <c r="B56" s="6"/>
      <c r="C56" s="3"/>
      <c r="D56" s="86"/>
      <c r="E56" s="4"/>
      <c r="F56" s="1"/>
    </row>
    <row r="57" spans="1:6" ht="14.15" hidden="1" customHeight="1" x14ac:dyDescent="0.3">
      <c r="A57" s="13" t="s">
        <v>1905</v>
      </c>
      <c r="B57" s="7" t="s">
        <v>2142</v>
      </c>
      <c r="C57" s="3"/>
      <c r="D57" s="86"/>
      <c r="E57" s="4"/>
      <c r="F57" s="1"/>
    </row>
    <row r="58" spans="1:6" ht="14.15" hidden="1" customHeight="1" x14ac:dyDescent="0.3">
      <c r="A58" s="5"/>
      <c r="B58" s="7"/>
      <c r="C58" s="3"/>
      <c r="D58" s="86"/>
      <c r="E58" s="4"/>
      <c r="F58" s="1"/>
    </row>
    <row r="59" spans="1:6" ht="14.15" hidden="1" customHeight="1" x14ac:dyDescent="0.3">
      <c r="A59" s="5" t="s">
        <v>1906</v>
      </c>
      <c r="B59" s="7" t="s">
        <v>1907</v>
      </c>
      <c r="C59" s="3" t="s">
        <v>863</v>
      </c>
      <c r="D59" s="91" t="s">
        <v>2150</v>
      </c>
      <c r="E59" s="90"/>
      <c r="F59" s="89" t="str">
        <f>IF(TRIM(D59)="rate only","ro",IF(ISBLANK(E59)," ",D59*E59))</f>
        <v>ro</v>
      </c>
    </row>
    <row r="60" spans="1:6" ht="14.15" hidden="1" customHeight="1" x14ac:dyDescent="0.3">
      <c r="A60" s="5"/>
      <c r="B60" s="7"/>
      <c r="C60" s="3"/>
      <c r="D60" s="86"/>
      <c r="E60" s="4"/>
      <c r="F60" s="1"/>
    </row>
    <row r="61" spans="1:6" ht="14.15" hidden="1" customHeight="1" x14ac:dyDescent="0.3">
      <c r="A61" s="5" t="s">
        <v>1908</v>
      </c>
      <c r="B61" s="7" t="s">
        <v>1909</v>
      </c>
      <c r="C61" s="3" t="s">
        <v>1334</v>
      </c>
      <c r="D61" s="91" t="s">
        <v>2150</v>
      </c>
      <c r="E61" s="90"/>
      <c r="F61" s="89" t="str">
        <f>IF(TRIM(D61)="rate only","ro",IF(ISBLANK(E61)," ",D61*E61))</f>
        <v>ro</v>
      </c>
    </row>
    <row r="62" spans="1:6" ht="14.15" hidden="1" customHeight="1" x14ac:dyDescent="0.3">
      <c r="A62" s="5"/>
      <c r="B62" s="7"/>
      <c r="C62" s="3"/>
      <c r="D62" s="86"/>
      <c r="E62" s="4"/>
      <c r="F62" s="1"/>
    </row>
    <row r="63" spans="1:6" ht="14.15" hidden="1" customHeight="1" x14ac:dyDescent="0.3">
      <c r="A63" s="5" t="s">
        <v>1910</v>
      </c>
      <c r="B63" s="7" t="s">
        <v>1911</v>
      </c>
      <c r="C63" s="3" t="s">
        <v>1369</v>
      </c>
      <c r="D63" s="91" t="s">
        <v>2150</v>
      </c>
      <c r="E63" s="90"/>
      <c r="F63" s="89" t="str">
        <f>IF(TRIM(D63)="rate only","ro",IF(ISBLANK(E63)," ",D63*E63))</f>
        <v>ro</v>
      </c>
    </row>
    <row r="64" spans="1:6" ht="14.15" hidden="1" customHeight="1" x14ac:dyDescent="0.3">
      <c r="A64" s="5"/>
      <c r="B64" s="7"/>
      <c r="C64" s="3"/>
      <c r="D64" s="86"/>
      <c r="E64" s="4"/>
      <c r="F64" s="1"/>
    </row>
    <row r="65" spans="1:6" ht="14.15" hidden="1" customHeight="1" x14ac:dyDescent="0.3">
      <c r="A65" s="5"/>
      <c r="B65" s="7"/>
      <c r="C65" s="3"/>
      <c r="D65" s="86"/>
      <c r="E65" s="4"/>
      <c r="F65" s="1"/>
    </row>
    <row r="66" spans="1:6" ht="14.15" hidden="1" customHeight="1" x14ac:dyDescent="0.3">
      <c r="A66" s="13" t="s">
        <v>1912</v>
      </c>
      <c r="B66" s="37" t="s">
        <v>1913</v>
      </c>
      <c r="C66" s="3"/>
      <c r="D66" s="86"/>
      <c r="E66" s="4"/>
      <c r="F66" s="1"/>
    </row>
    <row r="67" spans="1:6" ht="14.15" hidden="1" customHeight="1" x14ac:dyDescent="0.3">
      <c r="A67" s="13"/>
      <c r="B67" s="165" t="s">
        <v>1914</v>
      </c>
      <c r="C67" s="3"/>
      <c r="D67" s="86"/>
      <c r="E67" s="4"/>
      <c r="F67" s="1"/>
    </row>
    <row r="68" spans="1:6" ht="14.15" hidden="1" customHeight="1" x14ac:dyDescent="0.3">
      <c r="A68" s="13"/>
      <c r="B68" s="165" t="s">
        <v>1915</v>
      </c>
      <c r="C68" s="3" t="s">
        <v>1334</v>
      </c>
      <c r="D68" s="91" t="s">
        <v>2150</v>
      </c>
      <c r="E68" s="90"/>
      <c r="F68" s="89" t="str">
        <f>IF(TRIM(D68)="rate only","ro",IF(ISBLANK(E68)," ",D68*E68))</f>
        <v>ro</v>
      </c>
    </row>
    <row r="69" spans="1:6" ht="14.15" hidden="1" customHeight="1" x14ac:dyDescent="0.3">
      <c r="A69" s="5"/>
      <c r="B69" s="7"/>
      <c r="C69" s="3"/>
      <c r="D69" s="86"/>
      <c r="E69" s="4"/>
      <c r="F69" s="1"/>
    </row>
    <row r="70" spans="1:6" ht="14.15" hidden="1" customHeight="1" x14ac:dyDescent="0.3">
      <c r="A70" s="5"/>
      <c r="B70" s="7"/>
      <c r="C70" s="3"/>
      <c r="D70" s="86"/>
      <c r="E70" s="4"/>
      <c r="F70" s="1"/>
    </row>
    <row r="71" spans="1:6" ht="14.15" hidden="1" customHeight="1" x14ac:dyDescent="0.3">
      <c r="A71" s="13" t="s">
        <v>1916</v>
      </c>
      <c r="B71" s="37" t="s">
        <v>1917</v>
      </c>
      <c r="C71" s="3"/>
      <c r="D71" s="86"/>
      <c r="E71" s="4"/>
      <c r="F71" s="1"/>
    </row>
    <row r="72" spans="1:6" ht="14.15" hidden="1" customHeight="1" x14ac:dyDescent="0.3">
      <c r="A72" s="5"/>
      <c r="B72" s="7"/>
      <c r="C72" s="3"/>
      <c r="D72" s="86"/>
      <c r="E72" s="4"/>
      <c r="F72" s="1"/>
    </row>
    <row r="73" spans="1:6" ht="14.15" hidden="1" customHeight="1" x14ac:dyDescent="0.3">
      <c r="A73" s="5" t="s">
        <v>1918</v>
      </c>
      <c r="B73" s="7" t="s">
        <v>1919</v>
      </c>
      <c r="C73" s="3" t="s">
        <v>863</v>
      </c>
      <c r="D73" s="91" t="s">
        <v>2150</v>
      </c>
      <c r="E73" s="90"/>
      <c r="F73" s="89" t="str">
        <f>IF(TRIM(D73)="rate only","ro",IF(ISBLANK(E73)," ",D73*E73))</f>
        <v>ro</v>
      </c>
    </row>
    <row r="74" spans="1:6" ht="14.15" hidden="1" customHeight="1" x14ac:dyDescent="0.3">
      <c r="A74" s="5"/>
      <c r="B74" s="7"/>
      <c r="C74" s="3"/>
      <c r="D74" s="86"/>
      <c r="E74" s="4"/>
      <c r="F74" s="1"/>
    </row>
    <row r="75" spans="1:6" ht="14.15" hidden="1" customHeight="1" x14ac:dyDescent="0.3">
      <c r="A75" s="5" t="s">
        <v>1920</v>
      </c>
      <c r="B75" s="7" t="s">
        <v>1921</v>
      </c>
      <c r="C75" s="3" t="s">
        <v>1496</v>
      </c>
      <c r="D75" s="91" t="s">
        <v>2150</v>
      </c>
      <c r="E75" s="90"/>
      <c r="F75" s="89" t="str">
        <f>IF(TRIM(D75)="rate only","ro",IF(ISBLANK(E75)," ",D75*E75))</f>
        <v>ro</v>
      </c>
    </row>
    <row r="76" spans="1:6" ht="14.15" hidden="1" customHeight="1" x14ac:dyDescent="0.3">
      <c r="A76" s="5"/>
      <c r="B76" s="7"/>
      <c r="C76" s="3"/>
      <c r="D76" s="86"/>
      <c r="E76" s="4"/>
      <c r="F76" s="1"/>
    </row>
    <row r="77" spans="1:6" ht="14.15" hidden="1" customHeight="1" x14ac:dyDescent="0.3">
      <c r="A77" s="5"/>
      <c r="B77" s="7"/>
      <c r="C77" s="3"/>
      <c r="D77" s="86"/>
      <c r="E77" s="4"/>
      <c r="F77" s="1"/>
    </row>
    <row r="78" spans="1:6" ht="14.15" hidden="1" customHeight="1" x14ac:dyDescent="0.3">
      <c r="A78" s="13" t="s">
        <v>1922</v>
      </c>
      <c r="B78" s="37" t="s">
        <v>1923</v>
      </c>
      <c r="C78" s="3"/>
      <c r="D78" s="86"/>
      <c r="E78" s="4"/>
      <c r="F78" s="1"/>
    </row>
    <row r="79" spans="1:6" ht="14.15" hidden="1" customHeight="1" x14ac:dyDescent="0.3">
      <c r="A79" s="5"/>
      <c r="B79" s="7"/>
      <c r="C79" s="3"/>
      <c r="D79" s="86"/>
      <c r="E79" s="4"/>
      <c r="F79" s="1"/>
    </row>
    <row r="80" spans="1:6" ht="14.15" hidden="1" customHeight="1" x14ac:dyDescent="0.3">
      <c r="A80" s="5" t="s">
        <v>1924</v>
      </c>
      <c r="B80" s="7" t="s">
        <v>1925</v>
      </c>
      <c r="C80" s="3" t="s">
        <v>1394</v>
      </c>
      <c r="D80" s="91" t="s">
        <v>2150</v>
      </c>
      <c r="E80" s="90"/>
      <c r="F80" s="89" t="str">
        <f>IF(TRIM(D80)="rate only","ro",IF(ISBLANK(E80)," ",D80*E80))</f>
        <v>ro</v>
      </c>
    </row>
    <row r="81" spans="1:6" ht="14.15" hidden="1" customHeight="1" x14ac:dyDescent="0.3">
      <c r="A81" s="5"/>
      <c r="B81" s="7"/>
      <c r="C81" s="3"/>
      <c r="D81" s="86"/>
      <c r="E81" s="4"/>
      <c r="F81" s="1"/>
    </row>
    <row r="82" spans="1:6" ht="14.15" hidden="1" customHeight="1" x14ac:dyDescent="0.3">
      <c r="A82" s="5" t="s">
        <v>1926</v>
      </c>
      <c r="B82" s="7" t="s">
        <v>1927</v>
      </c>
      <c r="C82" s="3"/>
      <c r="D82" s="86"/>
      <c r="E82" s="4"/>
      <c r="F82" s="1"/>
    </row>
    <row r="83" spans="1:6" ht="14.15" hidden="1" customHeight="1" x14ac:dyDescent="0.3">
      <c r="A83" s="5"/>
      <c r="B83" s="7" t="s">
        <v>1928</v>
      </c>
      <c r="C83" s="3" t="s">
        <v>1496</v>
      </c>
      <c r="D83" s="91" t="s">
        <v>2150</v>
      </c>
      <c r="E83" s="90"/>
      <c r="F83" s="89" t="str">
        <f>IF(TRIM(D83)="rate only","ro",IF(ISBLANK(E83)," ",D83*E83))</f>
        <v>ro</v>
      </c>
    </row>
    <row r="84" spans="1:6" ht="14.15" hidden="1" customHeight="1" x14ac:dyDescent="0.3">
      <c r="A84" s="5"/>
      <c r="B84" s="7"/>
      <c r="C84" s="3"/>
      <c r="D84" s="86"/>
      <c r="E84" s="4"/>
      <c r="F84" s="1"/>
    </row>
    <row r="85" spans="1:6" ht="14.15" hidden="1" customHeight="1" x14ac:dyDescent="0.3">
      <c r="A85" s="5"/>
      <c r="B85" s="7"/>
      <c r="C85" s="3"/>
      <c r="D85" s="86"/>
      <c r="E85" s="4"/>
      <c r="F85" s="1"/>
    </row>
    <row r="86" spans="1:6" ht="14.15" hidden="1" customHeight="1" x14ac:dyDescent="0.3">
      <c r="A86" s="13" t="s">
        <v>1929</v>
      </c>
      <c r="B86" s="7" t="s">
        <v>2143</v>
      </c>
      <c r="C86" s="3"/>
      <c r="D86" s="86"/>
      <c r="E86" s="4"/>
      <c r="F86" s="1"/>
    </row>
    <row r="87" spans="1:6" ht="14.15" hidden="1" customHeight="1" x14ac:dyDescent="0.3">
      <c r="A87" s="5"/>
      <c r="B87" s="7"/>
      <c r="C87" s="3"/>
      <c r="D87" s="86"/>
      <c r="E87" s="4"/>
      <c r="F87" s="1"/>
    </row>
    <row r="88" spans="1:6" ht="14.15" hidden="1" customHeight="1" x14ac:dyDescent="0.3">
      <c r="A88" s="5" t="s">
        <v>1930</v>
      </c>
      <c r="B88" s="7" t="s">
        <v>1931</v>
      </c>
      <c r="C88" s="3"/>
      <c r="D88" s="86"/>
      <c r="E88" s="4"/>
      <c r="F88" s="1"/>
    </row>
    <row r="89" spans="1:6" ht="14.15" hidden="1" customHeight="1" x14ac:dyDescent="0.3">
      <c r="A89" s="5"/>
      <c r="B89" s="7" t="s">
        <v>1932</v>
      </c>
      <c r="C89" s="3" t="s">
        <v>1947</v>
      </c>
      <c r="D89" s="91" t="s">
        <v>2150</v>
      </c>
      <c r="E89" s="90"/>
      <c r="F89" s="89" t="str">
        <f>IF(TRIM(D89)="rate only","ro",IF(ISBLANK(E89)," ",D89*E89))</f>
        <v>ro</v>
      </c>
    </row>
    <row r="90" spans="1:6" ht="14.15" hidden="1" customHeight="1" x14ac:dyDescent="0.3">
      <c r="A90" s="5"/>
      <c r="B90" s="7"/>
      <c r="C90" s="3"/>
      <c r="D90" s="86"/>
      <c r="E90" s="4"/>
      <c r="F90" s="1"/>
    </row>
    <row r="91" spans="1:6" ht="14.15" hidden="1" customHeight="1" x14ac:dyDescent="0.3">
      <c r="A91" s="5" t="s">
        <v>1933</v>
      </c>
      <c r="B91" s="7" t="s">
        <v>1934</v>
      </c>
      <c r="C91" s="3"/>
      <c r="D91" s="86"/>
      <c r="E91" s="4"/>
      <c r="F91" s="1"/>
    </row>
    <row r="92" spans="1:6" ht="14.15" hidden="1" customHeight="1" x14ac:dyDescent="0.3">
      <c r="A92" s="5"/>
      <c r="B92" s="7" t="s">
        <v>1935</v>
      </c>
      <c r="C92" s="3"/>
      <c r="D92" s="86"/>
      <c r="E92" s="4"/>
      <c r="F92" s="1"/>
    </row>
    <row r="93" spans="1:6" ht="14.15" hidden="1" customHeight="1" x14ac:dyDescent="0.3">
      <c r="A93" s="5"/>
      <c r="B93" s="7"/>
      <c r="C93" s="3"/>
      <c r="D93" s="86"/>
      <c r="E93" s="4"/>
      <c r="F93" s="1"/>
    </row>
    <row r="94" spans="1:6" ht="14.15" hidden="1" customHeight="1" x14ac:dyDescent="0.3">
      <c r="A94" s="5" t="s">
        <v>1936</v>
      </c>
      <c r="B94" s="7" t="s">
        <v>1937</v>
      </c>
      <c r="C94" s="3" t="s">
        <v>863</v>
      </c>
      <c r="D94" s="91" t="s">
        <v>2150</v>
      </c>
      <c r="E94" s="90"/>
      <c r="F94" s="89" t="str">
        <f>IF(TRIM(D94)="rate only","ro",IF(ISBLANK(E94)," ",D94*E94))</f>
        <v>ro</v>
      </c>
    </row>
    <row r="95" spans="1:6" ht="14.15" hidden="1" customHeight="1" x14ac:dyDescent="0.3">
      <c r="A95" s="5"/>
      <c r="B95" s="7"/>
      <c r="C95" s="3"/>
      <c r="D95" s="86"/>
      <c r="E95" s="4"/>
      <c r="F95" s="1"/>
    </row>
    <row r="96" spans="1:6" ht="14.15" hidden="1" customHeight="1" x14ac:dyDescent="0.3">
      <c r="A96" s="5" t="s">
        <v>1938</v>
      </c>
      <c r="B96" s="7" t="s">
        <v>1939</v>
      </c>
      <c r="C96" s="3"/>
      <c r="D96" s="86"/>
      <c r="E96" s="4"/>
      <c r="F96" s="1"/>
    </row>
    <row r="97" spans="1:6" ht="14.15" hidden="1" customHeight="1" x14ac:dyDescent="0.3">
      <c r="A97" s="5"/>
      <c r="B97" s="7" t="s">
        <v>1940</v>
      </c>
      <c r="C97" s="3" t="s">
        <v>863</v>
      </c>
      <c r="D97" s="91" t="s">
        <v>2150</v>
      </c>
      <c r="E97" s="90"/>
      <c r="F97" s="89" t="str">
        <f>IF(TRIM(D97)="rate only","ro",IF(ISBLANK(E97)," ",D97*E97))</f>
        <v>ro</v>
      </c>
    </row>
    <row r="98" spans="1:6" ht="14.15" hidden="1" customHeight="1" x14ac:dyDescent="0.3">
      <c r="A98" s="5"/>
      <c r="B98" s="7"/>
      <c r="C98" s="3"/>
      <c r="D98" s="86"/>
      <c r="E98" s="4"/>
      <c r="F98" s="1"/>
    </row>
    <row r="99" spans="1:6" ht="14.15" hidden="1" customHeight="1" x14ac:dyDescent="0.3">
      <c r="A99" s="5"/>
      <c r="B99" s="7"/>
      <c r="C99" s="3"/>
      <c r="D99" s="86"/>
      <c r="E99" s="4"/>
      <c r="F99" s="1"/>
    </row>
    <row r="100" spans="1:6" ht="14.15" hidden="1" customHeight="1" thickBot="1" x14ac:dyDescent="0.35">
      <c r="A100" s="15"/>
      <c r="B100" s="16"/>
      <c r="C100" s="17"/>
      <c r="D100" s="88"/>
      <c r="E100" s="18"/>
      <c r="F100" s="19"/>
    </row>
    <row r="101" spans="1:6" ht="28.4" hidden="1" customHeight="1" thickBot="1" x14ac:dyDescent="0.35">
      <c r="A101" s="300" t="s">
        <v>1330</v>
      </c>
      <c r="B101" s="301"/>
      <c r="C101" s="301"/>
      <c r="D101" s="301"/>
      <c r="E101" s="302"/>
      <c r="F101" s="72">
        <f>SUM(F54:F100)</f>
        <v>0</v>
      </c>
    </row>
    <row r="102" spans="1:6" ht="14.15" hidden="1" customHeight="1" thickBot="1" x14ac:dyDescent="0.35">
      <c r="A102" s="23"/>
      <c r="C102" s="35"/>
      <c r="E102" s="25"/>
      <c r="F102" s="25"/>
    </row>
    <row r="103" spans="1:6" ht="28.4" hidden="1" customHeight="1" x14ac:dyDescent="0.3">
      <c r="A103" s="234" t="s">
        <v>1328</v>
      </c>
      <c r="B103" s="235"/>
      <c r="C103" s="235"/>
      <c r="D103" s="235"/>
      <c r="E103" s="281" t="s">
        <v>1329</v>
      </c>
      <c r="F103" s="282"/>
    </row>
    <row r="104" spans="1:6" ht="42" hidden="1" customHeight="1" thickBot="1" x14ac:dyDescent="0.35">
      <c r="A104" s="238"/>
      <c r="B104" s="239"/>
      <c r="C104" s="239"/>
      <c r="D104" s="239"/>
      <c r="E104" s="283"/>
      <c r="F104" s="284"/>
    </row>
    <row r="105" spans="1:6" ht="10.4" hidden="1" customHeight="1" thickBot="1" x14ac:dyDescent="0.35"/>
    <row r="106" spans="1:6" ht="28.4" hidden="1" customHeight="1" thickBot="1" x14ac:dyDescent="0.35">
      <c r="A106" s="67" t="s">
        <v>1321</v>
      </c>
      <c r="B106" s="68" t="s">
        <v>1322</v>
      </c>
      <c r="C106" s="68" t="s">
        <v>1323</v>
      </c>
      <c r="D106" s="69" t="s">
        <v>1324</v>
      </c>
      <c r="E106" s="70" t="s">
        <v>1325</v>
      </c>
      <c r="F106" s="71" t="s">
        <v>1326</v>
      </c>
    </row>
    <row r="107" spans="1:6" ht="28.4" hidden="1" customHeight="1" x14ac:dyDescent="0.3">
      <c r="A107" s="297" t="s">
        <v>1331</v>
      </c>
      <c r="B107" s="311"/>
      <c r="C107" s="311"/>
      <c r="D107" s="311"/>
      <c r="E107" s="312"/>
      <c r="F107" s="73">
        <f>F101</f>
        <v>0</v>
      </c>
    </row>
    <row r="108" spans="1:6" ht="14.15" hidden="1" customHeight="1" x14ac:dyDescent="0.3">
      <c r="A108" s="5"/>
      <c r="B108" s="6"/>
      <c r="C108" s="3"/>
      <c r="D108" s="86"/>
      <c r="E108" s="4"/>
      <c r="F108" s="1"/>
    </row>
    <row r="109" spans="1:6" ht="14.15" hidden="1" customHeight="1" x14ac:dyDescent="0.3">
      <c r="A109" s="5" t="s">
        <v>1941</v>
      </c>
      <c r="B109" s="7" t="s">
        <v>1942</v>
      </c>
      <c r="C109" s="3" t="s">
        <v>863</v>
      </c>
      <c r="D109" s="91" t="s">
        <v>2150</v>
      </c>
      <c r="E109" s="90"/>
      <c r="F109" s="89" t="str">
        <f>IF(TRIM(D109)="rate only","ro",IF(ISBLANK(E109)," ",D109*E109))</f>
        <v>ro</v>
      </c>
    </row>
    <row r="110" spans="1:6" ht="14.15" hidden="1" customHeight="1" x14ac:dyDescent="0.3">
      <c r="A110" s="5"/>
      <c r="B110" s="7"/>
      <c r="C110" s="3"/>
      <c r="D110" s="86"/>
      <c r="E110" s="4"/>
      <c r="F110" s="1"/>
    </row>
    <row r="111" spans="1:6" ht="14.15" hidden="1" customHeight="1" x14ac:dyDescent="0.3">
      <c r="A111" s="5" t="s">
        <v>1943</v>
      </c>
      <c r="B111" s="7" t="s">
        <v>1944</v>
      </c>
      <c r="C111" s="3" t="s">
        <v>863</v>
      </c>
      <c r="D111" s="91" t="s">
        <v>2150</v>
      </c>
      <c r="E111" s="90"/>
      <c r="F111" s="89" t="str">
        <f>IF(TRIM(D111)="rate only","ro",IF(ISBLANK(E111)," ",D111*E111))</f>
        <v>ro</v>
      </c>
    </row>
    <row r="112" spans="1:6" ht="14.15" hidden="1" customHeight="1" x14ac:dyDescent="0.3">
      <c r="A112" s="5"/>
      <c r="B112" s="7"/>
      <c r="C112" s="3"/>
      <c r="D112" s="86"/>
      <c r="E112" s="4"/>
      <c r="F112" s="1"/>
    </row>
    <row r="113" spans="1:6" ht="14.15" hidden="1" customHeight="1" x14ac:dyDescent="0.3">
      <c r="A113" s="5"/>
      <c r="B113" s="7"/>
      <c r="C113" s="3"/>
      <c r="D113" s="86"/>
      <c r="E113" s="4"/>
      <c r="F113" s="1"/>
    </row>
    <row r="114" spans="1:6" ht="14.15" hidden="1" customHeight="1" x14ac:dyDescent="0.3">
      <c r="A114" s="5" t="s">
        <v>1945</v>
      </c>
      <c r="B114" s="7" t="s">
        <v>1946</v>
      </c>
      <c r="C114" s="3" t="s">
        <v>1947</v>
      </c>
      <c r="D114" s="91" t="s">
        <v>2150</v>
      </c>
      <c r="E114" s="90"/>
      <c r="F114" s="89" t="str">
        <f>IF(TRIM(D114)="rate only","ro",IF(ISBLANK(E114)," ",D114*E114))</f>
        <v>ro</v>
      </c>
    </row>
    <row r="115" spans="1:6" ht="14.15" hidden="1" customHeight="1" x14ac:dyDescent="0.3">
      <c r="A115" s="5"/>
      <c r="B115" s="7"/>
      <c r="C115" s="3"/>
      <c r="D115" s="86"/>
      <c r="E115" s="4"/>
      <c r="F115" s="1"/>
    </row>
    <row r="116" spans="1:6" ht="14.15" hidden="1" customHeight="1" x14ac:dyDescent="0.3">
      <c r="A116" s="5"/>
      <c r="B116" s="7"/>
      <c r="C116" s="3"/>
      <c r="D116" s="86"/>
      <c r="E116" s="4"/>
      <c r="F116" s="1"/>
    </row>
    <row r="117" spans="1:6" ht="14.15" hidden="1" customHeight="1" x14ac:dyDescent="0.3">
      <c r="A117" s="13" t="s">
        <v>1948</v>
      </c>
      <c r="B117" s="37" t="s">
        <v>1949</v>
      </c>
      <c r="C117" s="3"/>
      <c r="D117" s="86"/>
      <c r="E117" s="4"/>
      <c r="F117" s="1"/>
    </row>
    <row r="118" spans="1:6" ht="14.15" hidden="1" customHeight="1" x14ac:dyDescent="0.3">
      <c r="A118" s="13"/>
      <c r="B118" s="37" t="s">
        <v>1950</v>
      </c>
      <c r="C118" s="3"/>
      <c r="D118" s="86"/>
      <c r="E118" s="4"/>
      <c r="F118" s="1"/>
    </row>
    <row r="119" spans="1:6" ht="14.15" hidden="1" customHeight="1" x14ac:dyDescent="0.3">
      <c r="A119" s="13"/>
      <c r="B119" s="37" t="s">
        <v>1951</v>
      </c>
      <c r="C119" s="3"/>
      <c r="D119" s="86"/>
      <c r="E119" s="4"/>
      <c r="F119" s="1"/>
    </row>
    <row r="120" spans="1:6" ht="14.15" hidden="1" customHeight="1" x14ac:dyDescent="0.3">
      <c r="A120" s="5"/>
      <c r="B120" s="7"/>
      <c r="C120" s="3"/>
      <c r="D120" s="86"/>
      <c r="E120" s="4"/>
      <c r="F120" s="1"/>
    </row>
    <row r="121" spans="1:6" ht="14.15" hidden="1" customHeight="1" x14ac:dyDescent="0.3">
      <c r="A121" s="5" t="s">
        <v>1955</v>
      </c>
      <c r="B121" s="7" t="s">
        <v>1952</v>
      </c>
      <c r="C121" s="3" t="s">
        <v>1369</v>
      </c>
      <c r="D121" s="91" t="s">
        <v>2150</v>
      </c>
      <c r="E121" s="90"/>
      <c r="F121" s="89" t="str">
        <f>IF(TRIM(D121)="rate only","ro",IF(ISBLANK(E121)," ",D121*E121))</f>
        <v>ro</v>
      </c>
    </row>
    <row r="122" spans="1:6" ht="14.15" hidden="1" customHeight="1" x14ac:dyDescent="0.3">
      <c r="A122" s="5"/>
      <c r="B122" s="7"/>
      <c r="C122" s="3"/>
      <c r="D122" s="86"/>
      <c r="E122" s="4"/>
      <c r="F122" s="1"/>
    </row>
    <row r="123" spans="1:6" ht="14.15" hidden="1" customHeight="1" x14ac:dyDescent="0.3">
      <c r="A123" s="5" t="s">
        <v>1956</v>
      </c>
      <c r="B123" s="7" t="s">
        <v>1953</v>
      </c>
      <c r="C123" s="3" t="s">
        <v>1369</v>
      </c>
      <c r="D123" s="91" t="s">
        <v>2150</v>
      </c>
      <c r="E123" s="90"/>
      <c r="F123" s="89" t="str">
        <f>IF(TRIM(D123)="rate only","ro",IF(ISBLANK(E123)," ",D123*E123))</f>
        <v>ro</v>
      </c>
    </row>
    <row r="124" spans="1:6" ht="14.15" hidden="1" customHeight="1" x14ac:dyDescent="0.3">
      <c r="A124" s="5"/>
      <c r="B124" s="7"/>
      <c r="C124" s="3"/>
      <c r="D124" s="86"/>
      <c r="E124" s="4"/>
      <c r="F124" s="1"/>
    </row>
    <row r="125" spans="1:6" ht="14.15" hidden="1" customHeight="1" x14ac:dyDescent="0.3">
      <c r="A125" s="5" t="s">
        <v>1957</v>
      </c>
      <c r="B125" s="7" t="s">
        <v>1954</v>
      </c>
      <c r="C125" s="3" t="s">
        <v>1369</v>
      </c>
      <c r="D125" s="91" t="s">
        <v>2150</v>
      </c>
      <c r="E125" s="90"/>
      <c r="F125" s="89" t="str">
        <f>IF(TRIM(D125)="rate only","ro",IF(ISBLANK(E125)," ",D125*E125))</f>
        <v>ro</v>
      </c>
    </row>
    <row r="126" spans="1:6" ht="14.15" hidden="1" customHeight="1" x14ac:dyDescent="0.3">
      <c r="A126" s="5"/>
      <c r="B126" s="7"/>
      <c r="C126" s="3"/>
      <c r="D126" s="86"/>
      <c r="E126" s="4"/>
      <c r="F126" s="1"/>
    </row>
    <row r="127" spans="1:6" ht="14.15" hidden="1" customHeight="1" x14ac:dyDescent="0.3">
      <c r="A127" s="5"/>
      <c r="B127" s="7"/>
      <c r="C127" s="3"/>
      <c r="D127" s="86"/>
      <c r="E127" s="4"/>
      <c r="F127" s="1"/>
    </row>
    <row r="128" spans="1:6" ht="14.15" hidden="1" customHeight="1" x14ac:dyDescent="0.3">
      <c r="A128" s="13" t="s">
        <v>1958</v>
      </c>
      <c r="B128" s="37" t="s">
        <v>1959</v>
      </c>
      <c r="C128" s="3"/>
      <c r="D128" s="86"/>
      <c r="E128" s="4"/>
      <c r="F128" s="1"/>
    </row>
    <row r="129" spans="1:6" ht="14.15" hidden="1" customHeight="1" x14ac:dyDescent="0.3">
      <c r="A129" s="5"/>
      <c r="B129" s="37" t="s">
        <v>1960</v>
      </c>
      <c r="C129" s="3"/>
      <c r="D129" s="86"/>
      <c r="E129" s="4"/>
      <c r="F129" s="1"/>
    </row>
    <row r="130" spans="1:6" ht="14.15" hidden="1" customHeight="1" x14ac:dyDescent="0.3">
      <c r="A130" s="5"/>
      <c r="B130" s="37" t="s">
        <v>1961</v>
      </c>
      <c r="C130" s="3" t="s">
        <v>1369</v>
      </c>
      <c r="D130" s="91" t="s">
        <v>2150</v>
      </c>
      <c r="E130" s="90"/>
      <c r="F130" s="89" t="str">
        <f>IF(TRIM(D130)="rate only","ro",IF(ISBLANK(E130)," ",D130*E130))</f>
        <v>ro</v>
      </c>
    </row>
    <row r="131" spans="1:6" ht="14.15" hidden="1" customHeight="1" x14ac:dyDescent="0.3">
      <c r="A131" s="5"/>
      <c r="B131" s="7"/>
      <c r="C131" s="3"/>
      <c r="D131" s="86"/>
      <c r="E131" s="4"/>
      <c r="F131" s="1"/>
    </row>
    <row r="132" spans="1:6" ht="14.15" hidden="1" customHeight="1" x14ac:dyDescent="0.3">
      <c r="A132" s="13" t="s">
        <v>1962</v>
      </c>
      <c r="B132" s="37" t="s">
        <v>410</v>
      </c>
      <c r="C132" s="3"/>
      <c r="D132" s="86"/>
      <c r="E132" s="4"/>
      <c r="F132" s="1"/>
    </row>
    <row r="133" spans="1:6" ht="14.15" hidden="1" customHeight="1" x14ac:dyDescent="0.3">
      <c r="A133" s="5"/>
      <c r="B133" s="7"/>
      <c r="C133" s="3"/>
      <c r="D133" s="86"/>
      <c r="E133" s="4"/>
      <c r="F133" s="1"/>
    </row>
    <row r="134" spans="1:6" ht="14.15" hidden="1" customHeight="1" x14ac:dyDescent="0.3">
      <c r="A134" s="5" t="s">
        <v>1963</v>
      </c>
      <c r="B134" s="7" t="s">
        <v>1969</v>
      </c>
      <c r="C134" s="3" t="s">
        <v>863</v>
      </c>
      <c r="D134" s="91" t="s">
        <v>2150</v>
      </c>
      <c r="E134" s="90"/>
      <c r="F134" s="89" t="str">
        <f>IF(TRIM(D134)="rate only","ro",IF(ISBLANK(E134)," ",D134*E134))</f>
        <v>ro</v>
      </c>
    </row>
    <row r="135" spans="1:6" ht="14.15" hidden="1" customHeight="1" x14ac:dyDescent="0.3">
      <c r="A135" s="5"/>
      <c r="B135" s="7"/>
      <c r="C135" s="3"/>
      <c r="D135" s="86"/>
      <c r="E135" s="4"/>
      <c r="F135" s="1"/>
    </row>
    <row r="136" spans="1:6" ht="14.15" hidden="1" customHeight="1" x14ac:dyDescent="0.3">
      <c r="A136" s="5" t="s">
        <v>1964</v>
      </c>
      <c r="B136" s="7" t="s">
        <v>109</v>
      </c>
      <c r="C136" s="3" t="s">
        <v>863</v>
      </c>
      <c r="D136" s="91" t="s">
        <v>2150</v>
      </c>
      <c r="E136" s="90"/>
      <c r="F136" s="89" t="str">
        <f>IF(TRIM(D136)="rate only","ro",IF(ISBLANK(E136)," ",D136*E136))</f>
        <v>ro</v>
      </c>
    </row>
    <row r="137" spans="1:6" ht="14.15" hidden="1" customHeight="1" x14ac:dyDescent="0.3">
      <c r="A137" s="5"/>
      <c r="B137" s="7"/>
      <c r="C137" s="3"/>
      <c r="D137" s="86"/>
      <c r="E137" s="4"/>
      <c r="F137" s="1"/>
    </row>
    <row r="138" spans="1:6" ht="14.15" hidden="1" customHeight="1" x14ac:dyDescent="0.3">
      <c r="A138" s="5" t="s">
        <v>1965</v>
      </c>
      <c r="B138" s="7" t="s">
        <v>110</v>
      </c>
      <c r="C138" s="3" t="s">
        <v>863</v>
      </c>
      <c r="D138" s="91" t="s">
        <v>2150</v>
      </c>
      <c r="E138" s="90"/>
      <c r="F138" s="89" t="str">
        <f>IF(TRIM(D138)="rate only","ro",IF(ISBLANK(E138)," ",D138*E138))</f>
        <v>ro</v>
      </c>
    </row>
    <row r="139" spans="1:6" ht="14.15" hidden="1" customHeight="1" x14ac:dyDescent="0.3">
      <c r="A139" s="5"/>
      <c r="B139" s="7"/>
      <c r="C139" s="3"/>
      <c r="D139" s="86"/>
      <c r="E139" s="4"/>
      <c r="F139" s="1"/>
    </row>
    <row r="140" spans="1:6" ht="14.15" hidden="1" customHeight="1" x14ac:dyDescent="0.3">
      <c r="A140" s="5" t="s">
        <v>1966</v>
      </c>
      <c r="B140" s="7" t="s">
        <v>1970</v>
      </c>
      <c r="C140" s="3" t="s">
        <v>863</v>
      </c>
      <c r="D140" s="91" t="s">
        <v>2150</v>
      </c>
      <c r="E140" s="90"/>
      <c r="F140" s="89" t="str">
        <f>IF(TRIM(D140)="rate only","ro",IF(ISBLANK(E140)," ",D140*E140))</f>
        <v>ro</v>
      </c>
    </row>
    <row r="141" spans="1:6" ht="14.15" hidden="1" customHeight="1" x14ac:dyDescent="0.3">
      <c r="A141" s="5"/>
      <c r="B141" s="7"/>
      <c r="C141" s="3"/>
      <c r="D141" s="86"/>
      <c r="E141" s="4"/>
      <c r="F141" s="1"/>
    </row>
    <row r="142" spans="1:6" ht="14.15" hidden="1" customHeight="1" x14ac:dyDescent="0.3">
      <c r="A142" s="5" t="s">
        <v>1967</v>
      </c>
      <c r="B142" s="7" t="s">
        <v>1971</v>
      </c>
      <c r="C142" s="3" t="s">
        <v>863</v>
      </c>
      <c r="D142" s="91" t="s">
        <v>2150</v>
      </c>
      <c r="E142" s="90"/>
      <c r="F142" s="89" t="str">
        <f>IF(TRIM(D142)="rate only","ro",IF(ISBLANK(E142)," ",D142*E142))</f>
        <v>ro</v>
      </c>
    </row>
    <row r="143" spans="1:6" ht="14.15" hidden="1" customHeight="1" x14ac:dyDescent="0.3">
      <c r="A143" s="5"/>
      <c r="B143" s="7"/>
      <c r="C143" s="3"/>
      <c r="D143" s="86"/>
      <c r="E143" s="4"/>
      <c r="F143" s="1"/>
    </row>
    <row r="144" spans="1:6" ht="14.15" hidden="1" customHeight="1" x14ac:dyDescent="0.3">
      <c r="A144" s="5" t="s">
        <v>1968</v>
      </c>
      <c r="B144" s="7" t="s">
        <v>1972</v>
      </c>
      <c r="C144" s="3" t="s">
        <v>863</v>
      </c>
      <c r="D144" s="91" t="s">
        <v>2150</v>
      </c>
      <c r="E144" s="90"/>
      <c r="F144" s="89" t="str">
        <f>IF(TRIM(D144)="rate only","ro",IF(ISBLANK(E144)," ",D144*E144))</f>
        <v>ro</v>
      </c>
    </row>
    <row r="145" spans="1:6" ht="14.15" hidden="1" customHeight="1" x14ac:dyDescent="0.3">
      <c r="A145" s="5"/>
      <c r="B145" s="7"/>
      <c r="C145" s="3"/>
      <c r="D145" s="86"/>
      <c r="E145" s="4"/>
      <c r="F145" s="1"/>
    </row>
    <row r="146" spans="1:6" ht="14.15" hidden="1" customHeight="1" x14ac:dyDescent="0.3">
      <c r="A146" s="5"/>
      <c r="B146" s="7"/>
      <c r="C146" s="3"/>
      <c r="D146" s="86"/>
      <c r="E146" s="4"/>
      <c r="F146" s="1"/>
    </row>
    <row r="147" spans="1:6" ht="14.15" hidden="1" customHeight="1" x14ac:dyDescent="0.3">
      <c r="A147" s="5"/>
      <c r="B147" s="6"/>
      <c r="C147" s="3"/>
      <c r="D147" s="86"/>
      <c r="E147" s="4"/>
      <c r="F147" s="1"/>
    </row>
    <row r="148" spans="1:6" ht="14.15" hidden="1" customHeight="1" x14ac:dyDescent="0.3">
      <c r="A148" s="5"/>
      <c r="B148" s="6"/>
      <c r="C148" s="3"/>
      <c r="D148" s="86"/>
      <c r="E148" s="4"/>
      <c r="F148" s="1"/>
    </row>
    <row r="149" spans="1:6" ht="14.15" hidden="1" customHeight="1" x14ac:dyDescent="0.3">
      <c r="A149" s="5"/>
      <c r="B149" s="6"/>
      <c r="C149" s="3"/>
      <c r="D149" s="86"/>
      <c r="E149" s="4"/>
      <c r="F149" s="1"/>
    </row>
    <row r="150" spans="1:6" ht="14.15" hidden="1" customHeight="1" x14ac:dyDescent="0.3">
      <c r="A150" s="5"/>
      <c r="B150" s="6"/>
      <c r="C150" s="3"/>
      <c r="D150" s="86"/>
      <c r="E150" s="4"/>
      <c r="F150" s="1"/>
    </row>
    <row r="151" spans="1:6" ht="14.15" hidden="1" customHeight="1" x14ac:dyDescent="0.3">
      <c r="A151" s="5"/>
      <c r="B151" s="6"/>
      <c r="C151" s="3"/>
      <c r="D151" s="86"/>
      <c r="E151" s="4"/>
      <c r="F151" s="1"/>
    </row>
    <row r="152" spans="1:6" ht="14.15" hidden="1" customHeight="1" thickBot="1" x14ac:dyDescent="0.35">
      <c r="A152" s="15"/>
      <c r="B152" s="16"/>
      <c r="C152" s="17"/>
      <c r="D152" s="88"/>
      <c r="E152" s="18"/>
      <c r="F152" s="19"/>
    </row>
    <row r="153" spans="1:6" ht="28.4" hidden="1" customHeight="1" thickBot="1" x14ac:dyDescent="0.35">
      <c r="A153" s="300" t="s">
        <v>1330</v>
      </c>
      <c r="B153" s="301"/>
      <c r="C153" s="301"/>
      <c r="D153" s="301"/>
      <c r="E153" s="302"/>
      <c r="F153" s="72">
        <f>SUM(F106:F152)</f>
        <v>0</v>
      </c>
    </row>
    <row r="154" spans="1:6" ht="14.15" hidden="1" customHeight="1" thickBot="1" x14ac:dyDescent="0.35">
      <c r="A154" s="23"/>
      <c r="C154" s="35"/>
      <c r="E154" s="25"/>
      <c r="F154" s="25"/>
    </row>
    <row r="155" spans="1:6" ht="28.4" hidden="1" customHeight="1" x14ac:dyDescent="0.3">
      <c r="A155" s="313" t="s">
        <v>1328</v>
      </c>
      <c r="B155" s="314"/>
      <c r="C155" s="314"/>
      <c r="D155" s="315"/>
      <c r="E155" s="316" t="s">
        <v>1329</v>
      </c>
      <c r="F155" s="317"/>
    </row>
    <row r="156" spans="1:6" ht="42" hidden="1" customHeight="1" thickBot="1" x14ac:dyDescent="0.35">
      <c r="A156" s="306"/>
      <c r="B156" s="307"/>
      <c r="C156" s="307"/>
      <c r="D156" s="308"/>
      <c r="E156" s="309"/>
      <c r="F156" s="310"/>
    </row>
    <row r="157" spans="1:6" ht="10.4" hidden="1" customHeight="1" thickBot="1" x14ac:dyDescent="0.35"/>
    <row r="158" spans="1:6" ht="28.4" hidden="1" customHeight="1" thickBot="1" x14ac:dyDescent="0.35">
      <c r="A158" s="67" t="s">
        <v>1321</v>
      </c>
      <c r="B158" s="68" t="s">
        <v>1322</v>
      </c>
      <c r="C158" s="68" t="s">
        <v>1323</v>
      </c>
      <c r="D158" s="69" t="s">
        <v>1324</v>
      </c>
      <c r="E158" s="70" t="s">
        <v>1325</v>
      </c>
      <c r="F158" s="71" t="s">
        <v>1326</v>
      </c>
    </row>
    <row r="159" spans="1:6" ht="28.4" hidden="1" customHeight="1" x14ac:dyDescent="0.3">
      <c r="A159" s="297" t="s">
        <v>1331</v>
      </c>
      <c r="B159" s="311"/>
      <c r="C159" s="311"/>
      <c r="D159" s="311"/>
      <c r="E159" s="312"/>
      <c r="F159" s="73">
        <f>F153</f>
        <v>0</v>
      </c>
    </row>
    <row r="160" spans="1:6" ht="14.15" hidden="1" customHeight="1" x14ac:dyDescent="0.3">
      <c r="A160" s="5"/>
      <c r="B160" s="6"/>
      <c r="C160" s="3"/>
      <c r="D160" s="86"/>
      <c r="E160" s="4"/>
      <c r="F160" s="1"/>
    </row>
    <row r="161" spans="1:6" ht="14.15" hidden="1" customHeight="1" x14ac:dyDescent="0.3">
      <c r="A161" s="13" t="s">
        <v>1973</v>
      </c>
      <c r="B161" s="14" t="s">
        <v>116</v>
      </c>
      <c r="C161" s="3"/>
      <c r="D161" s="86"/>
      <c r="E161" s="4"/>
      <c r="F161" s="1"/>
    </row>
    <row r="162" spans="1:6" ht="14.15" hidden="1" customHeight="1" x14ac:dyDescent="0.3">
      <c r="A162" s="5"/>
      <c r="B162" s="6"/>
      <c r="C162" s="3"/>
      <c r="D162" s="86"/>
      <c r="E162" s="4"/>
      <c r="F162" s="1"/>
    </row>
    <row r="163" spans="1:6" ht="14.15" hidden="1" customHeight="1" x14ac:dyDescent="0.3">
      <c r="A163" s="5" t="s">
        <v>1974</v>
      </c>
      <c r="B163" s="7" t="s">
        <v>1860</v>
      </c>
      <c r="C163" s="3" t="s">
        <v>1334</v>
      </c>
      <c r="D163" s="91" t="s">
        <v>2150</v>
      </c>
      <c r="E163" s="90"/>
      <c r="F163" s="89" t="str">
        <f>IF(TRIM(D163)="rate only","ro",IF(ISBLANK(E163)," ",D163*E163))</f>
        <v>ro</v>
      </c>
    </row>
    <row r="164" spans="1:6" ht="14.15" hidden="1" customHeight="1" x14ac:dyDescent="0.3">
      <c r="A164" s="5"/>
      <c r="B164" s="7"/>
      <c r="C164" s="3"/>
      <c r="D164" s="86"/>
      <c r="E164" s="4"/>
      <c r="F164" s="1"/>
    </row>
    <row r="165" spans="1:6" ht="14.15" hidden="1" customHeight="1" x14ac:dyDescent="0.3">
      <c r="A165" s="5" t="s">
        <v>1975</v>
      </c>
      <c r="B165" s="7" t="s">
        <v>1862</v>
      </c>
      <c r="C165" s="3" t="s">
        <v>1334</v>
      </c>
      <c r="D165" s="91" t="s">
        <v>2150</v>
      </c>
      <c r="E165" s="90"/>
      <c r="F165" s="89" t="str">
        <f>IF(TRIM(D165)="rate only","ro",IF(ISBLANK(E165)," ",D165*E165))</f>
        <v>ro</v>
      </c>
    </row>
    <row r="166" spans="1:6" ht="14.15" hidden="1" customHeight="1" x14ac:dyDescent="0.3">
      <c r="A166" s="5"/>
      <c r="B166" s="7"/>
      <c r="C166" s="3"/>
      <c r="D166" s="86"/>
      <c r="E166" s="4"/>
      <c r="F166" s="1"/>
    </row>
    <row r="167" spans="1:6" ht="14.15" hidden="1" customHeight="1" x14ac:dyDescent="0.3">
      <c r="A167" s="5" t="s">
        <v>1976</v>
      </c>
      <c r="B167" s="7" t="s">
        <v>1859</v>
      </c>
      <c r="C167" s="3" t="s">
        <v>1334</v>
      </c>
      <c r="D167" s="91" t="s">
        <v>2150</v>
      </c>
      <c r="E167" s="90"/>
      <c r="F167" s="89" t="str">
        <f>IF(TRIM(D167)="rate only","ro",IF(ISBLANK(E167)," ",D167*E167))</f>
        <v>ro</v>
      </c>
    </row>
    <row r="168" spans="1:6" ht="14.15" hidden="1" customHeight="1" x14ac:dyDescent="0.3">
      <c r="A168" s="5"/>
      <c r="B168" s="6"/>
      <c r="C168" s="3"/>
      <c r="D168" s="86"/>
      <c r="E168" s="4"/>
      <c r="F168" s="1"/>
    </row>
    <row r="169" spans="1:6" ht="14.15" hidden="1" customHeight="1" x14ac:dyDescent="0.3">
      <c r="A169" s="5"/>
      <c r="B169" s="6"/>
      <c r="C169" s="3"/>
      <c r="D169" s="86"/>
      <c r="E169" s="4"/>
      <c r="F169" s="1"/>
    </row>
    <row r="170" spans="1:6" ht="14.15" hidden="1" customHeight="1" x14ac:dyDescent="0.3">
      <c r="A170" s="13" t="s">
        <v>1977</v>
      </c>
      <c r="B170" s="14" t="s">
        <v>1978</v>
      </c>
      <c r="C170" s="3"/>
      <c r="D170" s="86"/>
      <c r="E170" s="4"/>
      <c r="F170" s="1"/>
    </row>
    <row r="171" spans="1:6" ht="14.15" hidden="1" customHeight="1" x14ac:dyDescent="0.3">
      <c r="A171" s="5"/>
      <c r="B171" s="6"/>
      <c r="C171" s="3"/>
      <c r="D171" s="86"/>
      <c r="E171" s="4"/>
      <c r="F171" s="1"/>
    </row>
    <row r="172" spans="1:6" ht="14.15" hidden="1" customHeight="1" x14ac:dyDescent="0.3">
      <c r="A172" s="5" t="s">
        <v>1979</v>
      </c>
      <c r="B172" s="7" t="s">
        <v>110</v>
      </c>
      <c r="C172" s="3" t="s">
        <v>863</v>
      </c>
      <c r="D172" s="91" t="s">
        <v>2150</v>
      </c>
      <c r="E172" s="90"/>
      <c r="F172" s="89" t="str">
        <f>IF(TRIM(D172)="rate only","ro",IF(ISBLANK(E172)," ",D172*E172))</f>
        <v>ro</v>
      </c>
    </row>
    <row r="173" spans="1:6" ht="14.15" hidden="1" customHeight="1" x14ac:dyDescent="0.3">
      <c r="A173" s="5"/>
      <c r="B173" s="6"/>
      <c r="C173" s="3"/>
      <c r="D173" s="86"/>
      <c r="E173" s="4"/>
      <c r="F173" s="1"/>
    </row>
    <row r="174" spans="1:6" ht="14.15" hidden="1" customHeight="1" x14ac:dyDescent="0.3">
      <c r="A174" s="5" t="s">
        <v>1980</v>
      </c>
      <c r="B174" s="7" t="s">
        <v>120</v>
      </c>
      <c r="C174" s="3" t="s">
        <v>863</v>
      </c>
      <c r="D174" s="91" t="s">
        <v>2150</v>
      </c>
      <c r="E174" s="90"/>
      <c r="F174" s="89" t="str">
        <f>IF(TRIM(D174)="rate only","ro",IF(ISBLANK(E174)," ",D174*E174))</f>
        <v>ro</v>
      </c>
    </row>
    <row r="175" spans="1:6" ht="14.15" hidden="1" customHeight="1" x14ac:dyDescent="0.3">
      <c r="A175" s="5"/>
      <c r="B175" s="6"/>
      <c r="C175" s="3"/>
      <c r="D175" s="86"/>
      <c r="E175" s="4"/>
      <c r="F175" s="1"/>
    </row>
    <row r="176" spans="1:6" ht="14.15" hidden="1" customHeight="1" x14ac:dyDescent="0.3">
      <c r="A176" s="5"/>
      <c r="B176" s="6"/>
      <c r="C176" s="3"/>
      <c r="D176" s="86"/>
      <c r="E176" s="4"/>
      <c r="F176" s="1"/>
    </row>
    <row r="177" spans="1:6" ht="14.15" hidden="1" customHeight="1" x14ac:dyDescent="0.3">
      <c r="A177" s="13" t="s">
        <v>1981</v>
      </c>
      <c r="B177" s="14" t="s">
        <v>133</v>
      </c>
      <c r="C177" s="3"/>
      <c r="D177" s="86"/>
      <c r="E177" s="4"/>
      <c r="F177" s="1"/>
    </row>
    <row r="178" spans="1:6" ht="14.15" hidden="1" customHeight="1" x14ac:dyDescent="0.3">
      <c r="A178" s="5"/>
      <c r="B178" s="38" t="s">
        <v>1982</v>
      </c>
      <c r="C178" s="3" t="s">
        <v>1334</v>
      </c>
      <c r="D178" s="91" t="s">
        <v>2150</v>
      </c>
      <c r="E178" s="90"/>
      <c r="F178" s="89" t="str">
        <f>IF(TRIM(D178)="rate only","ro",IF(ISBLANK(E178)," ",D178*E178))</f>
        <v>ro</v>
      </c>
    </row>
    <row r="179" spans="1:6" ht="14.15" hidden="1" customHeight="1" x14ac:dyDescent="0.3">
      <c r="A179" s="5"/>
      <c r="B179" s="6"/>
      <c r="C179" s="3"/>
      <c r="D179" s="86"/>
      <c r="E179" s="4"/>
      <c r="F179" s="1"/>
    </row>
    <row r="180" spans="1:6" ht="14.15" hidden="1" customHeight="1" x14ac:dyDescent="0.3">
      <c r="A180" s="5"/>
      <c r="B180" s="6"/>
      <c r="C180" s="3"/>
      <c r="D180" s="86"/>
      <c r="E180" s="4"/>
      <c r="F180" s="1"/>
    </row>
    <row r="181" spans="1:6" ht="14.15" hidden="1" customHeight="1" x14ac:dyDescent="0.3">
      <c r="A181" s="5"/>
      <c r="B181" s="6"/>
      <c r="C181" s="3"/>
      <c r="D181" s="86"/>
      <c r="E181" s="4"/>
      <c r="F181" s="1"/>
    </row>
    <row r="182" spans="1:6" ht="14.15" hidden="1" customHeight="1" x14ac:dyDescent="0.3">
      <c r="A182" s="5"/>
      <c r="B182" s="6"/>
      <c r="C182" s="3"/>
      <c r="D182" s="86"/>
      <c r="E182" s="4"/>
      <c r="F182" s="1"/>
    </row>
    <row r="183" spans="1:6" ht="14.15" hidden="1" customHeight="1" x14ac:dyDescent="0.3">
      <c r="A183" s="5"/>
      <c r="B183" s="7"/>
      <c r="C183" s="3"/>
      <c r="D183" s="86"/>
      <c r="E183" s="4"/>
      <c r="F183" s="1"/>
    </row>
    <row r="184" spans="1:6" ht="14.15" hidden="1" customHeight="1" x14ac:dyDescent="0.3">
      <c r="A184" s="5"/>
      <c r="B184" s="7"/>
      <c r="C184" s="3"/>
      <c r="D184" s="86"/>
      <c r="E184" s="4"/>
      <c r="F184" s="1"/>
    </row>
    <row r="185" spans="1:6" ht="14.15" hidden="1" customHeight="1" x14ac:dyDescent="0.3">
      <c r="A185" s="5"/>
      <c r="B185" s="7"/>
      <c r="C185" s="3"/>
      <c r="D185" s="86"/>
      <c r="E185" s="4"/>
      <c r="F185" s="1"/>
    </row>
    <row r="186" spans="1:6" ht="14.15" hidden="1" customHeight="1" x14ac:dyDescent="0.3">
      <c r="A186" s="5"/>
      <c r="B186" s="7"/>
      <c r="C186" s="3"/>
      <c r="D186" s="86"/>
      <c r="E186" s="4"/>
      <c r="F186" s="1"/>
    </row>
    <row r="187" spans="1:6" ht="14.15" hidden="1" customHeight="1" x14ac:dyDescent="0.3">
      <c r="A187" s="5"/>
      <c r="B187" s="7"/>
      <c r="C187" s="3"/>
      <c r="D187" s="86"/>
      <c r="E187" s="4"/>
      <c r="F187" s="1"/>
    </row>
    <row r="188" spans="1:6" ht="14.15" hidden="1" customHeight="1" x14ac:dyDescent="0.3">
      <c r="A188" s="5"/>
      <c r="B188" s="7"/>
      <c r="C188" s="3"/>
      <c r="D188" s="86"/>
      <c r="E188" s="4"/>
      <c r="F188" s="1"/>
    </row>
    <row r="189" spans="1:6" ht="14.15" hidden="1" customHeight="1" x14ac:dyDescent="0.3">
      <c r="A189" s="5"/>
      <c r="B189" s="7"/>
      <c r="C189" s="3"/>
      <c r="D189" s="86"/>
      <c r="E189" s="4"/>
      <c r="F189" s="1"/>
    </row>
    <row r="190" spans="1:6" ht="14.15" hidden="1" customHeight="1" x14ac:dyDescent="0.3">
      <c r="A190" s="5"/>
      <c r="B190" s="7"/>
      <c r="C190" s="3"/>
      <c r="D190" s="86"/>
      <c r="E190" s="4"/>
      <c r="F190" s="1"/>
    </row>
    <row r="191" spans="1:6" ht="14.15" hidden="1" customHeight="1" x14ac:dyDescent="0.3">
      <c r="A191" s="5"/>
      <c r="B191" s="7"/>
      <c r="C191" s="3"/>
      <c r="D191" s="86"/>
      <c r="E191" s="4"/>
      <c r="F191" s="1"/>
    </row>
    <row r="192" spans="1:6" ht="14.15" hidden="1" customHeight="1" x14ac:dyDescent="0.3">
      <c r="A192" s="5"/>
      <c r="B192" s="7"/>
      <c r="C192" s="3"/>
      <c r="D192" s="86"/>
      <c r="E192" s="4"/>
      <c r="F192" s="1"/>
    </row>
    <row r="193" spans="1:6" ht="14.15" hidden="1" customHeight="1" x14ac:dyDescent="0.3">
      <c r="A193" s="5"/>
      <c r="B193" s="7"/>
      <c r="C193" s="3"/>
      <c r="D193" s="86"/>
      <c r="E193" s="4"/>
      <c r="F193" s="1"/>
    </row>
    <row r="194" spans="1:6" ht="14.15" hidden="1" customHeight="1" x14ac:dyDescent="0.3">
      <c r="A194" s="5"/>
      <c r="B194" s="7"/>
      <c r="C194" s="3"/>
      <c r="D194" s="86"/>
      <c r="E194" s="4"/>
      <c r="F194" s="1"/>
    </row>
    <row r="195" spans="1:6" ht="14.15" hidden="1" customHeight="1" x14ac:dyDescent="0.3">
      <c r="A195" s="5"/>
      <c r="B195" s="7"/>
      <c r="C195" s="3"/>
      <c r="D195" s="86"/>
      <c r="E195" s="4"/>
      <c r="F195" s="1"/>
    </row>
    <row r="196" spans="1:6" ht="14.15" hidden="1" customHeight="1" x14ac:dyDescent="0.3">
      <c r="A196" s="5"/>
      <c r="B196" s="7"/>
      <c r="C196" s="3"/>
      <c r="D196" s="86"/>
      <c r="E196" s="4"/>
      <c r="F196" s="1"/>
    </row>
    <row r="197" spans="1:6" ht="14.15" hidden="1" customHeight="1" x14ac:dyDescent="0.3">
      <c r="A197" s="5"/>
      <c r="B197" s="7"/>
      <c r="C197" s="3"/>
      <c r="D197" s="86"/>
      <c r="E197" s="4"/>
      <c r="F197" s="1"/>
    </row>
    <row r="198" spans="1:6" ht="14.15" hidden="1" customHeight="1" x14ac:dyDescent="0.3">
      <c r="A198" s="5"/>
      <c r="B198" s="7"/>
      <c r="C198" s="3"/>
      <c r="D198" s="86"/>
      <c r="E198" s="4"/>
      <c r="F198" s="1"/>
    </row>
    <row r="199" spans="1:6" ht="14.15" hidden="1" customHeight="1" x14ac:dyDescent="0.3">
      <c r="A199" s="5"/>
      <c r="B199" s="6"/>
      <c r="C199" s="3"/>
      <c r="D199" s="86"/>
      <c r="E199" s="4"/>
      <c r="F199" s="1"/>
    </row>
    <row r="200" spans="1:6" ht="14.15" hidden="1" customHeight="1" x14ac:dyDescent="0.3">
      <c r="A200" s="5"/>
      <c r="B200" s="6"/>
      <c r="C200" s="3"/>
      <c r="D200" s="86"/>
      <c r="E200" s="4"/>
      <c r="F200" s="1"/>
    </row>
    <row r="201" spans="1:6" ht="14.15" hidden="1" customHeight="1" x14ac:dyDescent="0.3">
      <c r="A201" s="5"/>
      <c r="B201" s="6"/>
      <c r="C201" s="3"/>
      <c r="D201" s="86"/>
      <c r="E201" s="4"/>
      <c r="F201" s="1"/>
    </row>
    <row r="202" spans="1:6" ht="14.15" hidden="1" customHeight="1" x14ac:dyDescent="0.3">
      <c r="A202" s="5"/>
      <c r="B202" s="6"/>
      <c r="C202" s="3"/>
      <c r="D202" s="86"/>
      <c r="E202" s="4"/>
      <c r="F202" s="1"/>
    </row>
    <row r="203" spans="1:6" ht="14.15" hidden="1" customHeight="1" x14ac:dyDescent="0.3">
      <c r="A203" s="5"/>
      <c r="B203" s="6"/>
      <c r="C203" s="3"/>
      <c r="D203" s="86"/>
      <c r="E203" s="4"/>
      <c r="F203" s="1"/>
    </row>
    <row r="204" spans="1:6" ht="14.15" hidden="1" customHeight="1" thickBot="1" x14ac:dyDescent="0.35">
      <c r="A204" s="15"/>
      <c r="B204" s="16"/>
      <c r="C204" s="17"/>
      <c r="D204" s="88"/>
      <c r="E204" s="18"/>
      <c r="F204" s="19"/>
    </row>
    <row r="205" spans="1:6" ht="28.4" hidden="1" customHeight="1" thickBot="1" x14ac:dyDescent="0.35">
      <c r="A205" s="300" t="s">
        <v>1327</v>
      </c>
      <c r="B205" s="301"/>
      <c r="C205" s="301"/>
      <c r="D205" s="301"/>
      <c r="E205" s="302"/>
      <c r="F205" s="72">
        <f>SUM(F159:F204)</f>
        <v>0</v>
      </c>
    </row>
    <row r="206" spans="1:6" ht="14.15" hidden="1" customHeight="1" thickBot="1" x14ac:dyDescent="0.35">
      <c r="A206" s="23"/>
      <c r="C206" s="35"/>
      <c r="E206" s="25"/>
      <c r="F206" s="25"/>
    </row>
    <row r="207" spans="1:6" ht="28.4" hidden="1" customHeight="1" x14ac:dyDescent="0.3">
      <c r="A207" s="313" t="s">
        <v>1328</v>
      </c>
      <c r="B207" s="314"/>
      <c r="C207" s="314"/>
      <c r="D207" s="315"/>
      <c r="E207" s="316" t="s">
        <v>1329</v>
      </c>
      <c r="F207" s="317"/>
    </row>
    <row r="208" spans="1:6" ht="42" hidden="1" customHeight="1" thickBot="1" x14ac:dyDescent="0.35">
      <c r="A208" s="306"/>
      <c r="B208" s="307"/>
      <c r="C208" s="307"/>
      <c r="D208" s="308"/>
      <c r="E208" s="309"/>
      <c r="F208" s="310"/>
    </row>
    <row r="209" ht="10.4" hidden="1" customHeight="1" x14ac:dyDescent="0.3"/>
    <row r="210" ht="28.4" customHeight="1" x14ac:dyDescent="0.3"/>
    <row r="211" ht="28.4" customHeight="1" x14ac:dyDescent="0.3"/>
    <row r="212" ht="14.15" customHeight="1" x14ac:dyDescent="0.3"/>
    <row r="213" ht="14.15" customHeight="1" x14ac:dyDescent="0.3"/>
    <row r="214" ht="14.15" customHeight="1" x14ac:dyDescent="0.3"/>
    <row r="215" ht="14.15" customHeight="1" x14ac:dyDescent="0.3"/>
    <row r="216" ht="14.15" customHeight="1" x14ac:dyDescent="0.3"/>
    <row r="217" ht="14.15" customHeight="1" x14ac:dyDescent="0.3"/>
    <row r="218" ht="14.15" customHeight="1" x14ac:dyDescent="0.3"/>
    <row r="219" ht="14.15" customHeight="1" x14ac:dyDescent="0.3"/>
    <row r="220" ht="14.15" customHeight="1" x14ac:dyDescent="0.3"/>
    <row r="221" ht="14.15" customHeight="1" x14ac:dyDescent="0.3"/>
    <row r="222" ht="14.15" customHeight="1" x14ac:dyDescent="0.3"/>
    <row r="223" ht="14.15" customHeight="1" x14ac:dyDescent="0.3"/>
    <row r="224" ht="14.15" customHeight="1" x14ac:dyDescent="0.3"/>
    <row r="225" ht="14.15" customHeight="1" x14ac:dyDescent="0.3"/>
    <row r="226" ht="14.15" customHeight="1" x14ac:dyDescent="0.3"/>
    <row r="227" ht="14.15" customHeight="1" x14ac:dyDescent="0.3"/>
    <row r="228" ht="14.15" customHeight="1" x14ac:dyDescent="0.3"/>
    <row r="229" ht="14.15" customHeight="1" x14ac:dyDescent="0.3"/>
    <row r="230" ht="14.15" customHeight="1" x14ac:dyDescent="0.3"/>
    <row r="231" ht="14.15" customHeight="1" x14ac:dyDescent="0.3"/>
    <row r="232" ht="14.15" customHeight="1" x14ac:dyDescent="0.3"/>
    <row r="233" ht="14.15" customHeight="1" x14ac:dyDescent="0.3"/>
    <row r="234" ht="14.15" customHeight="1" x14ac:dyDescent="0.3"/>
    <row r="235" ht="14.15" customHeight="1" x14ac:dyDescent="0.3"/>
    <row r="236" ht="14.15" customHeight="1" x14ac:dyDescent="0.3"/>
    <row r="237" ht="14.15" customHeight="1" x14ac:dyDescent="0.3"/>
    <row r="238" ht="14.15" customHeight="1" x14ac:dyDescent="0.3"/>
    <row r="239" ht="14.15" customHeight="1" x14ac:dyDescent="0.3"/>
    <row r="240" ht="14.15" customHeight="1" x14ac:dyDescent="0.3"/>
    <row r="241" ht="14.15" customHeight="1" x14ac:dyDescent="0.3"/>
    <row r="242" ht="14.15" customHeight="1" x14ac:dyDescent="0.3"/>
    <row r="243" ht="14.15" customHeight="1" x14ac:dyDescent="0.3"/>
    <row r="244" ht="14.15" customHeight="1" x14ac:dyDescent="0.3"/>
    <row r="245" ht="14.15" customHeight="1" x14ac:dyDescent="0.3"/>
    <row r="246" ht="14.15" customHeight="1" x14ac:dyDescent="0.3"/>
    <row r="247" ht="14.15" customHeight="1" x14ac:dyDescent="0.3"/>
    <row r="248" ht="14.15" customHeight="1" x14ac:dyDescent="0.3"/>
    <row r="249" ht="14.15" customHeight="1" x14ac:dyDescent="0.3"/>
    <row r="250" ht="14.15" customHeight="1" x14ac:dyDescent="0.3"/>
    <row r="251" ht="14.15" customHeight="1" x14ac:dyDescent="0.3"/>
    <row r="252" ht="14.15" customHeight="1" x14ac:dyDescent="0.3"/>
    <row r="253" ht="14.15" customHeight="1" x14ac:dyDescent="0.3"/>
    <row r="254" ht="14.15" customHeight="1" x14ac:dyDescent="0.3"/>
    <row r="255" ht="14.15" customHeight="1" x14ac:dyDescent="0.3"/>
    <row r="256" ht="14.15" customHeight="1" x14ac:dyDescent="0.3"/>
    <row r="257" ht="28.4" customHeight="1" x14ac:dyDescent="0.3"/>
    <row r="258" ht="14.15" customHeight="1" x14ac:dyDescent="0.3"/>
    <row r="259" ht="28.4" customHeight="1" x14ac:dyDescent="0.3"/>
    <row r="260" ht="42" customHeight="1" x14ac:dyDescent="0.3"/>
    <row r="261" ht="10.4" customHeight="1" x14ac:dyDescent="0.3"/>
    <row r="262" ht="28.4" customHeight="1" x14ac:dyDescent="0.3"/>
    <row r="263" ht="28.4" customHeight="1" x14ac:dyDescent="0.3"/>
    <row r="264" ht="14.15" customHeight="1" x14ac:dyDescent="0.3"/>
    <row r="265" ht="14.15" customHeight="1" x14ac:dyDescent="0.3"/>
    <row r="266" ht="14.15" customHeight="1" x14ac:dyDescent="0.3"/>
    <row r="267" ht="14.15" customHeight="1" x14ac:dyDescent="0.3"/>
    <row r="268" ht="14.15" customHeight="1" x14ac:dyDescent="0.3"/>
    <row r="269" ht="14.15" customHeight="1" x14ac:dyDescent="0.3"/>
    <row r="270" ht="14.15" customHeight="1" x14ac:dyDescent="0.3"/>
    <row r="271" ht="14.15" customHeight="1" x14ac:dyDescent="0.3"/>
    <row r="272" ht="14.15" customHeight="1" x14ac:dyDescent="0.3"/>
    <row r="273" ht="14.15" customHeight="1" x14ac:dyDescent="0.3"/>
    <row r="274" ht="14.15" customHeight="1" x14ac:dyDescent="0.3"/>
    <row r="275" ht="14.15" customHeight="1" x14ac:dyDescent="0.3"/>
    <row r="276" ht="14.15" customHeight="1" x14ac:dyDescent="0.3"/>
    <row r="277" ht="14.15" customHeight="1" x14ac:dyDescent="0.3"/>
    <row r="278" ht="14.15" customHeight="1" x14ac:dyDescent="0.3"/>
    <row r="279" ht="14.15" customHeight="1" x14ac:dyDescent="0.3"/>
    <row r="280" ht="14.15" customHeight="1" x14ac:dyDescent="0.3"/>
    <row r="281" ht="14.15" customHeight="1" x14ac:dyDescent="0.3"/>
    <row r="282" ht="14.15" customHeight="1" x14ac:dyDescent="0.3"/>
    <row r="283" ht="14.15" customHeight="1" x14ac:dyDescent="0.3"/>
    <row r="284" ht="14.15" customHeight="1" x14ac:dyDescent="0.3"/>
    <row r="285" ht="14.15" customHeight="1" x14ac:dyDescent="0.3"/>
    <row r="286" ht="14.15" customHeight="1" x14ac:dyDescent="0.3"/>
    <row r="287" ht="14.15" customHeight="1" x14ac:dyDescent="0.3"/>
    <row r="288" ht="14.15" customHeight="1" x14ac:dyDescent="0.3"/>
    <row r="289" ht="14.15" customHeight="1" x14ac:dyDescent="0.3"/>
    <row r="290" ht="14.15" customHeight="1" x14ac:dyDescent="0.3"/>
    <row r="291" ht="14.15" customHeight="1" x14ac:dyDescent="0.3"/>
    <row r="292" ht="14.15" customHeight="1" x14ac:dyDescent="0.3"/>
    <row r="293" ht="14.15" customHeight="1" x14ac:dyDescent="0.3"/>
    <row r="294" ht="14.15" customHeight="1" x14ac:dyDescent="0.3"/>
    <row r="295" ht="14.15" customHeight="1" x14ac:dyDescent="0.3"/>
    <row r="296" ht="14.15" customHeight="1" x14ac:dyDescent="0.3"/>
    <row r="297" ht="14.15" customHeight="1" x14ac:dyDescent="0.3"/>
    <row r="298" ht="14.15" customHeight="1" x14ac:dyDescent="0.3"/>
    <row r="299" ht="14.15" customHeight="1" x14ac:dyDescent="0.3"/>
    <row r="300" ht="14.15" customHeight="1" x14ac:dyDescent="0.3"/>
    <row r="301" ht="14.15" customHeight="1" x14ac:dyDescent="0.3"/>
    <row r="302" ht="14.15" customHeight="1" x14ac:dyDescent="0.3"/>
    <row r="303" ht="14.15" customHeight="1" x14ac:dyDescent="0.3"/>
    <row r="304" ht="14.15" customHeight="1" x14ac:dyDescent="0.3"/>
    <row r="305" ht="14.15" customHeight="1" x14ac:dyDescent="0.3"/>
    <row r="306" ht="14.15" customHeight="1" x14ac:dyDescent="0.3"/>
    <row r="307" ht="14.15" customHeight="1" x14ac:dyDescent="0.3"/>
    <row r="308" ht="14.15" customHeight="1" x14ac:dyDescent="0.3"/>
    <row r="309" ht="28.4" customHeight="1" x14ac:dyDescent="0.3"/>
    <row r="310" ht="14.15" customHeight="1" x14ac:dyDescent="0.3"/>
    <row r="311" ht="28.4" customHeight="1" x14ac:dyDescent="0.3"/>
    <row r="312" ht="42" customHeight="1" x14ac:dyDescent="0.3"/>
    <row r="313" ht="10.4" customHeight="1" x14ac:dyDescent="0.3"/>
    <row r="314" ht="28.4" customHeight="1" x14ac:dyDescent="0.3"/>
    <row r="315" ht="28.4" customHeight="1" x14ac:dyDescent="0.3"/>
    <row r="316" ht="14.15" customHeight="1" x14ac:dyDescent="0.3"/>
    <row r="317" ht="14.15" customHeight="1" x14ac:dyDescent="0.3"/>
    <row r="318" ht="14.15" customHeight="1" x14ac:dyDescent="0.3"/>
    <row r="319" ht="14.15" customHeight="1" x14ac:dyDescent="0.3"/>
    <row r="320" ht="14.15" customHeight="1" x14ac:dyDescent="0.3"/>
    <row r="321" ht="14.15" customHeight="1" x14ac:dyDescent="0.3"/>
    <row r="322" ht="14.15" customHeight="1" x14ac:dyDescent="0.3"/>
    <row r="323" ht="14.15" customHeight="1" x14ac:dyDescent="0.3"/>
    <row r="324" ht="14.15" customHeight="1" x14ac:dyDescent="0.3"/>
    <row r="325" ht="14.15" customHeight="1" x14ac:dyDescent="0.3"/>
    <row r="326" ht="14.15" customHeight="1" x14ac:dyDescent="0.3"/>
    <row r="327" ht="14.15" customHeight="1" x14ac:dyDescent="0.3"/>
    <row r="328" ht="14.15" customHeight="1" x14ac:dyDescent="0.3"/>
    <row r="329" ht="14.15" customHeight="1" x14ac:dyDescent="0.3"/>
    <row r="330" ht="14.15" customHeight="1" x14ac:dyDescent="0.3"/>
    <row r="331" ht="14.15" customHeight="1" x14ac:dyDescent="0.3"/>
    <row r="332" ht="14.15" customHeight="1" x14ac:dyDescent="0.3"/>
    <row r="333" ht="14.15" customHeight="1" x14ac:dyDescent="0.3"/>
    <row r="334" ht="14.15" customHeight="1" x14ac:dyDescent="0.3"/>
    <row r="335" ht="14.15" customHeight="1" x14ac:dyDescent="0.3"/>
    <row r="336" ht="14.15" customHeight="1" x14ac:dyDescent="0.3"/>
    <row r="337" ht="14.15" customHeight="1" x14ac:dyDescent="0.3"/>
    <row r="338" ht="14.15" customHeight="1" x14ac:dyDescent="0.3"/>
    <row r="339" ht="14.15" customHeight="1" x14ac:dyDescent="0.3"/>
    <row r="340" ht="14.15" customHeight="1" x14ac:dyDescent="0.3"/>
    <row r="341" ht="14.15" customHeight="1" x14ac:dyDescent="0.3"/>
    <row r="342" ht="14.15" customHeight="1" x14ac:dyDescent="0.3"/>
    <row r="343" ht="14.15" customHeight="1" x14ac:dyDescent="0.3"/>
    <row r="344" ht="14.15" customHeight="1" x14ac:dyDescent="0.3"/>
    <row r="345" ht="14.15" customHeight="1" x14ac:dyDescent="0.3"/>
    <row r="346" ht="14.15" customHeight="1" x14ac:dyDescent="0.3"/>
    <row r="347" ht="14.15" customHeight="1" x14ac:dyDescent="0.3"/>
    <row r="348" ht="14.15" customHeight="1" x14ac:dyDescent="0.3"/>
    <row r="349" ht="14.15" customHeight="1" x14ac:dyDescent="0.3"/>
    <row r="350" ht="14.15" customHeight="1" x14ac:dyDescent="0.3"/>
    <row r="351" ht="14.15" customHeight="1" x14ac:dyDescent="0.3"/>
    <row r="352" ht="14.15" customHeight="1" x14ac:dyDescent="0.3"/>
    <row r="353" ht="14.15" customHeight="1" x14ac:dyDescent="0.3"/>
    <row r="354" ht="14.15" customHeight="1" x14ac:dyDescent="0.3"/>
    <row r="355" ht="14.15" customHeight="1" x14ac:dyDescent="0.3"/>
    <row r="356" ht="14.15" customHeight="1" x14ac:dyDescent="0.3"/>
    <row r="357" ht="14.15" customHeight="1" x14ac:dyDescent="0.3"/>
    <row r="358" ht="14.15" customHeight="1" x14ac:dyDescent="0.3"/>
    <row r="359" ht="14.15" customHeight="1" x14ac:dyDescent="0.3"/>
    <row r="360" ht="14.15" customHeight="1" x14ac:dyDescent="0.3"/>
    <row r="361" ht="28.4" customHeight="1" x14ac:dyDescent="0.3"/>
    <row r="362" ht="14.15" customHeight="1" x14ac:dyDescent="0.3"/>
    <row r="363" ht="28.4" customHeight="1" x14ac:dyDescent="0.3"/>
    <row r="364" ht="42" customHeight="1" x14ac:dyDescent="0.3"/>
    <row r="365" ht="10.4" customHeight="1" x14ac:dyDescent="0.3"/>
    <row r="366" ht="28.4" customHeight="1" x14ac:dyDescent="0.3"/>
    <row r="367" ht="28.4" customHeight="1" x14ac:dyDescent="0.3"/>
    <row r="368" ht="14.15" customHeight="1" x14ac:dyDescent="0.3"/>
    <row r="369" ht="14.15" customHeight="1" x14ac:dyDescent="0.3"/>
    <row r="370" ht="14.15" customHeight="1" x14ac:dyDescent="0.3"/>
    <row r="371" ht="14.15" customHeight="1" x14ac:dyDescent="0.3"/>
    <row r="372" ht="14.15" customHeight="1" x14ac:dyDescent="0.3"/>
    <row r="373" ht="14.15" customHeight="1" x14ac:dyDescent="0.3"/>
    <row r="374" ht="14.15" customHeight="1" x14ac:dyDescent="0.3"/>
    <row r="375" ht="14.15" customHeight="1" x14ac:dyDescent="0.3"/>
    <row r="376" ht="14.15" customHeight="1" x14ac:dyDescent="0.3"/>
    <row r="377" ht="14.15" customHeight="1" x14ac:dyDescent="0.3"/>
    <row r="378" ht="14.15" customHeight="1" x14ac:dyDescent="0.3"/>
    <row r="379" ht="14.15" customHeight="1" x14ac:dyDescent="0.3"/>
    <row r="380" ht="14.15" customHeight="1" x14ac:dyDescent="0.3"/>
    <row r="381" ht="14.15" customHeight="1" x14ac:dyDescent="0.3"/>
    <row r="382" ht="14.15" customHeight="1" x14ac:dyDescent="0.3"/>
    <row r="383" ht="14.15" customHeight="1" x14ac:dyDescent="0.3"/>
    <row r="384" ht="14.15" customHeight="1" x14ac:dyDescent="0.3"/>
    <row r="385" ht="14.15" customHeight="1" x14ac:dyDescent="0.3"/>
    <row r="386" ht="14.15" customHeight="1" x14ac:dyDescent="0.3"/>
    <row r="387" ht="14.15" customHeight="1" x14ac:dyDescent="0.3"/>
    <row r="388" ht="14.15" customHeight="1" x14ac:dyDescent="0.3"/>
    <row r="389" ht="14.15" customHeight="1" x14ac:dyDescent="0.3"/>
    <row r="390" ht="14.15" customHeight="1" x14ac:dyDescent="0.3"/>
    <row r="391" ht="14.15" customHeight="1" x14ac:dyDescent="0.3"/>
    <row r="392" ht="14.15" customHeight="1" x14ac:dyDescent="0.3"/>
    <row r="393" ht="14.15" customHeight="1" x14ac:dyDescent="0.3"/>
    <row r="394" ht="14.15" customHeight="1" x14ac:dyDescent="0.3"/>
    <row r="395" ht="14.15" customHeight="1" x14ac:dyDescent="0.3"/>
    <row r="396" ht="14.15" customHeight="1" x14ac:dyDescent="0.3"/>
    <row r="397" ht="14.15" customHeight="1" x14ac:dyDescent="0.3"/>
    <row r="398" ht="14.15" customHeight="1" x14ac:dyDescent="0.3"/>
    <row r="399" ht="14.15" customHeight="1" x14ac:dyDescent="0.3"/>
    <row r="400" ht="14.15" customHeight="1" x14ac:dyDescent="0.3"/>
    <row r="401" ht="14.15" customHeight="1" x14ac:dyDescent="0.3"/>
    <row r="402" ht="14.15" customHeight="1" x14ac:dyDescent="0.3"/>
    <row r="403" ht="14.15" customHeight="1" x14ac:dyDescent="0.3"/>
    <row r="404" ht="14.15" customHeight="1" x14ac:dyDescent="0.3"/>
    <row r="405" ht="14.15" customHeight="1" x14ac:dyDescent="0.3"/>
    <row r="406" ht="14.15" customHeight="1" x14ac:dyDescent="0.3"/>
    <row r="407" ht="14.15" customHeight="1" x14ac:dyDescent="0.3"/>
    <row r="408" ht="14.15" customHeight="1" x14ac:dyDescent="0.3"/>
    <row r="409" ht="14.15" customHeight="1" x14ac:dyDescent="0.3"/>
    <row r="410" ht="14.15" customHeight="1" x14ac:dyDescent="0.3"/>
    <row r="411" ht="14.15" customHeight="1" x14ac:dyDescent="0.3"/>
    <row r="412" ht="14.15" customHeight="1" x14ac:dyDescent="0.3"/>
    <row r="413" ht="28.4" customHeight="1" x14ac:dyDescent="0.3"/>
    <row r="414" ht="14.15" customHeight="1" x14ac:dyDescent="0.3"/>
    <row r="415" ht="28.4" customHeight="1" x14ac:dyDescent="0.3"/>
    <row r="416" ht="42" customHeight="1" x14ac:dyDescent="0.3"/>
    <row r="417" ht="10.4" customHeight="1" x14ac:dyDescent="0.3"/>
    <row r="418" ht="28.4" customHeight="1" x14ac:dyDescent="0.3"/>
    <row r="419" ht="28.4" customHeight="1" x14ac:dyDescent="0.3"/>
    <row r="420" ht="14.15" customHeight="1" x14ac:dyDescent="0.3"/>
    <row r="421" ht="14.15" customHeight="1" x14ac:dyDescent="0.3"/>
    <row r="422" ht="14.15" customHeight="1" x14ac:dyDescent="0.3"/>
    <row r="423" ht="14.15" customHeight="1" x14ac:dyDescent="0.3"/>
    <row r="424" ht="14.15" customHeight="1" x14ac:dyDescent="0.3"/>
    <row r="425" ht="14.15" customHeight="1" x14ac:dyDescent="0.3"/>
    <row r="426" ht="14.15" customHeight="1" x14ac:dyDescent="0.3"/>
    <row r="427" ht="14.15" customHeight="1" x14ac:dyDescent="0.3"/>
    <row r="428" ht="14.15" customHeight="1" x14ac:dyDescent="0.3"/>
    <row r="429" ht="14.15" customHeight="1" x14ac:dyDescent="0.3"/>
    <row r="430" ht="14.15" customHeight="1" x14ac:dyDescent="0.3"/>
    <row r="431" ht="14.15" customHeight="1" x14ac:dyDescent="0.3"/>
    <row r="432" ht="14.15" customHeight="1" x14ac:dyDescent="0.3"/>
    <row r="433" ht="14.15" customHeight="1" x14ac:dyDescent="0.3"/>
    <row r="434" ht="14.15" customHeight="1" x14ac:dyDescent="0.3"/>
    <row r="435" ht="14.15" customHeight="1" x14ac:dyDescent="0.3"/>
    <row r="436" ht="14.15" customHeight="1" x14ac:dyDescent="0.3"/>
    <row r="437" ht="14.15" customHeight="1" x14ac:dyDescent="0.3"/>
    <row r="438" ht="14.15" customHeight="1" x14ac:dyDescent="0.3"/>
    <row r="439" ht="14.15" customHeight="1" x14ac:dyDescent="0.3"/>
    <row r="440" ht="14.15" customHeight="1" x14ac:dyDescent="0.3"/>
    <row r="441" ht="14.15" customHeight="1" x14ac:dyDescent="0.3"/>
    <row r="442" ht="14.15" customHeight="1" x14ac:dyDescent="0.3"/>
    <row r="443" ht="14.15" customHeight="1" x14ac:dyDescent="0.3"/>
    <row r="444" ht="14.15" customHeight="1" x14ac:dyDescent="0.3"/>
    <row r="445" ht="14.15" customHeight="1" x14ac:dyDescent="0.3"/>
    <row r="446" ht="14.15" customHeight="1" x14ac:dyDescent="0.3"/>
    <row r="447" ht="14.15" customHeight="1" x14ac:dyDescent="0.3"/>
    <row r="448" ht="14.15" customHeight="1" x14ac:dyDescent="0.3"/>
    <row r="449" ht="14.15" customHeight="1" x14ac:dyDescent="0.3"/>
    <row r="450" ht="14.15" customHeight="1" x14ac:dyDescent="0.3"/>
    <row r="451" ht="14.15" customHeight="1" x14ac:dyDescent="0.3"/>
    <row r="452" ht="14.15" customHeight="1" x14ac:dyDescent="0.3"/>
    <row r="453" ht="14.15" customHeight="1" x14ac:dyDescent="0.3"/>
    <row r="454" ht="14.15" customHeight="1" x14ac:dyDescent="0.3"/>
    <row r="455" ht="14.15" customHeight="1" x14ac:dyDescent="0.3"/>
    <row r="456" ht="14.15" customHeight="1" x14ac:dyDescent="0.3"/>
    <row r="457" ht="14.15" customHeight="1" x14ac:dyDescent="0.3"/>
    <row r="458" ht="14.15" customHeight="1" x14ac:dyDescent="0.3"/>
    <row r="459" ht="14.15" customHeight="1" x14ac:dyDescent="0.3"/>
    <row r="460" ht="14.15" customHeight="1" x14ac:dyDescent="0.3"/>
    <row r="461" ht="14.15" customHeight="1" x14ac:dyDescent="0.3"/>
    <row r="462" ht="14.15" customHeight="1" x14ac:dyDescent="0.3"/>
    <row r="463" ht="14.15" customHeight="1" x14ac:dyDescent="0.3"/>
    <row r="464" ht="14.15" customHeight="1" x14ac:dyDescent="0.3"/>
    <row r="465" ht="28.4" customHeight="1" x14ac:dyDescent="0.3"/>
    <row r="466" ht="14.15" customHeight="1" x14ac:dyDescent="0.3"/>
    <row r="467" ht="28.4" customHeight="1" x14ac:dyDescent="0.3"/>
    <row r="468" ht="42" customHeight="1" x14ac:dyDescent="0.3"/>
    <row r="469" ht="10.4" customHeight="1" x14ac:dyDescent="0.3"/>
    <row r="470" ht="28.4" customHeight="1" x14ac:dyDescent="0.3"/>
    <row r="471" ht="28.4" customHeight="1" x14ac:dyDescent="0.3"/>
    <row r="472" ht="14.15" customHeight="1" x14ac:dyDescent="0.3"/>
    <row r="473" ht="14.15" customHeight="1" x14ac:dyDescent="0.3"/>
    <row r="474" ht="14.15" customHeight="1" x14ac:dyDescent="0.3"/>
    <row r="475" ht="14.15" customHeight="1" x14ac:dyDescent="0.3"/>
    <row r="476" ht="14.15" customHeight="1" x14ac:dyDescent="0.3"/>
    <row r="477" ht="14.15" customHeight="1" x14ac:dyDescent="0.3"/>
    <row r="478" ht="14.15" customHeight="1" x14ac:dyDescent="0.3"/>
    <row r="479" ht="14.15" customHeight="1" x14ac:dyDescent="0.3"/>
    <row r="480" ht="14.15" customHeight="1" x14ac:dyDescent="0.3"/>
    <row r="481" ht="14.15" customHeight="1" x14ac:dyDescent="0.3"/>
    <row r="482" ht="14.15" customHeight="1" x14ac:dyDescent="0.3"/>
    <row r="483" ht="14.15" customHeight="1" x14ac:dyDescent="0.3"/>
    <row r="484" ht="14.15" customHeight="1" x14ac:dyDescent="0.3"/>
    <row r="485" ht="14.15" customHeight="1" x14ac:dyDescent="0.3"/>
    <row r="486" ht="14.15" customHeight="1" x14ac:dyDescent="0.3"/>
    <row r="487" ht="14.15" customHeight="1" x14ac:dyDescent="0.3"/>
    <row r="488" ht="14.15" customHeight="1" x14ac:dyDescent="0.3"/>
    <row r="489" ht="14.15" customHeight="1" x14ac:dyDescent="0.3"/>
    <row r="490" ht="14.15" customHeight="1" x14ac:dyDescent="0.3"/>
    <row r="491" ht="14.15" customHeight="1" x14ac:dyDescent="0.3"/>
    <row r="492" ht="14.15" customHeight="1" x14ac:dyDescent="0.3"/>
    <row r="493" ht="14.15" customHeight="1" x14ac:dyDescent="0.3"/>
    <row r="494" ht="14.15" customHeight="1" x14ac:dyDescent="0.3"/>
    <row r="495" ht="14.15" customHeight="1" x14ac:dyDescent="0.3"/>
    <row r="496" ht="14.15" customHeight="1" x14ac:dyDescent="0.3"/>
    <row r="497" ht="14.15" customHeight="1" x14ac:dyDescent="0.3"/>
    <row r="498" ht="14.15" customHeight="1" x14ac:dyDescent="0.3"/>
    <row r="499" ht="14.15" customHeight="1" x14ac:dyDescent="0.3"/>
    <row r="500" ht="14.15" customHeight="1" x14ac:dyDescent="0.3"/>
    <row r="501" ht="14.15" customHeight="1" x14ac:dyDescent="0.3"/>
    <row r="502" ht="14.15" customHeight="1" x14ac:dyDescent="0.3"/>
    <row r="503" ht="14.15" customHeight="1" x14ac:dyDescent="0.3"/>
    <row r="504" ht="14.15" customHeight="1" x14ac:dyDescent="0.3"/>
    <row r="505" ht="14.15" customHeight="1" x14ac:dyDescent="0.3"/>
    <row r="506" ht="14.15" customHeight="1" x14ac:dyDescent="0.3"/>
    <row r="507" ht="14.15" customHeight="1" x14ac:dyDescent="0.3"/>
    <row r="508" ht="14.15" customHeight="1" x14ac:dyDescent="0.3"/>
    <row r="509" ht="14.15" customHeight="1" x14ac:dyDescent="0.3"/>
    <row r="510" ht="14.15" customHeight="1" x14ac:dyDescent="0.3"/>
    <row r="511" ht="14.15" customHeight="1" x14ac:dyDescent="0.3"/>
    <row r="512" ht="14.15" customHeight="1" x14ac:dyDescent="0.3"/>
    <row r="513" ht="14.15" customHeight="1" x14ac:dyDescent="0.3"/>
    <row r="514" ht="14.15" customHeight="1" x14ac:dyDescent="0.3"/>
    <row r="515" ht="14.15" customHeight="1" x14ac:dyDescent="0.3"/>
    <row r="516" ht="14.15" customHeight="1" x14ac:dyDescent="0.3"/>
    <row r="517" ht="28.4" customHeight="1" x14ac:dyDescent="0.3"/>
    <row r="518" ht="14.15" customHeight="1" x14ac:dyDescent="0.3"/>
    <row r="519" ht="28.4" customHeight="1" x14ac:dyDescent="0.3"/>
    <row r="520" ht="42" customHeight="1" x14ac:dyDescent="0.3"/>
    <row r="521" ht="10.4" customHeight="1" x14ac:dyDescent="0.3"/>
    <row r="522" ht="28.4" customHeight="1" x14ac:dyDescent="0.3"/>
    <row r="523" ht="28.4" customHeight="1" x14ac:dyDescent="0.3"/>
    <row r="524" ht="14.15" customHeight="1" x14ac:dyDescent="0.3"/>
    <row r="525" ht="14.15" customHeight="1" x14ac:dyDescent="0.3"/>
    <row r="526" ht="14.15" customHeight="1" x14ac:dyDescent="0.3"/>
    <row r="527" ht="14.15" customHeight="1" x14ac:dyDescent="0.3"/>
    <row r="528" ht="14.15" customHeight="1" x14ac:dyDescent="0.3"/>
    <row r="529" ht="14.15" customHeight="1" x14ac:dyDescent="0.3"/>
    <row r="530" ht="14.15" customHeight="1" x14ac:dyDescent="0.3"/>
    <row r="531" ht="14.15" customHeight="1" x14ac:dyDescent="0.3"/>
    <row r="532" ht="14.15" customHeight="1" x14ac:dyDescent="0.3"/>
    <row r="533" ht="14.15" customHeight="1" x14ac:dyDescent="0.3"/>
    <row r="534" ht="14.15" customHeight="1" x14ac:dyDescent="0.3"/>
    <row r="535" ht="14.15" customHeight="1" x14ac:dyDescent="0.3"/>
    <row r="536" ht="14.15" customHeight="1" x14ac:dyDescent="0.3"/>
    <row r="537" ht="14.15" customHeight="1" x14ac:dyDescent="0.3"/>
    <row r="538" ht="14.15" customHeight="1" x14ac:dyDescent="0.3"/>
    <row r="539" ht="14.15" customHeight="1" x14ac:dyDescent="0.3"/>
    <row r="540" ht="14.15" customHeight="1" x14ac:dyDescent="0.3"/>
    <row r="541" ht="14.15" customHeight="1" x14ac:dyDescent="0.3"/>
    <row r="542" ht="14.15" customHeight="1" x14ac:dyDescent="0.3"/>
    <row r="543" ht="14.15" customHeight="1" x14ac:dyDescent="0.3"/>
    <row r="544" ht="14.15" customHeight="1" x14ac:dyDescent="0.3"/>
    <row r="545" ht="14.15" customHeight="1" x14ac:dyDescent="0.3"/>
    <row r="546" ht="14.15" customHeight="1" x14ac:dyDescent="0.3"/>
    <row r="547" ht="14.15" customHeight="1" x14ac:dyDescent="0.3"/>
    <row r="548" ht="14.15" customHeight="1" x14ac:dyDescent="0.3"/>
    <row r="549" ht="14.15" customHeight="1" x14ac:dyDescent="0.3"/>
    <row r="550" ht="14.15" customHeight="1" x14ac:dyDescent="0.3"/>
    <row r="551" ht="14.15" customHeight="1" x14ac:dyDescent="0.3"/>
    <row r="552" ht="14.15" customHeight="1" x14ac:dyDescent="0.3"/>
    <row r="553" ht="14.15" customHeight="1" x14ac:dyDescent="0.3"/>
    <row r="554" ht="14.15" customHeight="1" x14ac:dyDescent="0.3"/>
    <row r="555" ht="14.15" customHeight="1" x14ac:dyDescent="0.3"/>
    <row r="556" ht="14.15" customHeight="1" x14ac:dyDescent="0.3"/>
    <row r="557" ht="14.15" customHeight="1" x14ac:dyDescent="0.3"/>
    <row r="558" ht="14.15" customHeight="1" x14ac:dyDescent="0.3"/>
    <row r="559" ht="14.15" customHeight="1" x14ac:dyDescent="0.3"/>
    <row r="560" ht="14.15" customHeight="1" x14ac:dyDescent="0.3"/>
    <row r="561" ht="14.15" customHeight="1" x14ac:dyDescent="0.3"/>
    <row r="562" ht="14.15" customHeight="1" x14ac:dyDescent="0.3"/>
    <row r="563" ht="14.15" customHeight="1" x14ac:dyDescent="0.3"/>
    <row r="564" ht="14.15" customHeight="1" x14ac:dyDescent="0.3"/>
    <row r="565" ht="14.15" customHeight="1" x14ac:dyDescent="0.3"/>
    <row r="566" ht="14.15" customHeight="1" x14ac:dyDescent="0.3"/>
    <row r="567" ht="14.15" customHeight="1" x14ac:dyDescent="0.3"/>
    <row r="568" ht="14.15" customHeight="1" x14ac:dyDescent="0.3"/>
    <row r="569" ht="28.4" customHeight="1" x14ac:dyDescent="0.3"/>
    <row r="570" ht="14.15" customHeight="1" x14ac:dyDescent="0.3"/>
    <row r="571" ht="28.4" customHeight="1" x14ac:dyDescent="0.3"/>
    <row r="572" ht="42" customHeight="1" x14ac:dyDescent="0.3"/>
    <row r="573" ht="10.4" customHeight="1" x14ac:dyDescent="0.3"/>
  </sheetData>
  <mergeCells count="23">
    <mergeCell ref="A208:D208"/>
    <mergeCell ref="E208:F208"/>
    <mergeCell ref="A55:E55"/>
    <mergeCell ref="A159:E159"/>
    <mergeCell ref="A205:E205"/>
    <mergeCell ref="A207:D207"/>
    <mergeCell ref="E207:F207"/>
    <mergeCell ref="A107:E107"/>
    <mergeCell ref="A101:E101"/>
    <mergeCell ref="A103:D103"/>
    <mergeCell ref="E103:F103"/>
    <mergeCell ref="A104:D104"/>
    <mergeCell ref="E104:F104"/>
    <mergeCell ref="A153:E153"/>
    <mergeCell ref="A155:D155"/>
    <mergeCell ref="E155:F155"/>
    <mergeCell ref="A156:D156"/>
    <mergeCell ref="E156:F156"/>
    <mergeCell ref="A49:E49"/>
    <mergeCell ref="A51:D51"/>
    <mergeCell ref="E51:F51"/>
    <mergeCell ref="A52:D52"/>
    <mergeCell ref="E52:F52"/>
  </mergeCells>
  <conditionalFormatting sqref="D10 D12">
    <cfRule type="cellIs" dxfId="74" priority="28" operator="greaterThan">
      <formula>0</formula>
    </cfRule>
  </conditionalFormatting>
  <conditionalFormatting sqref="D16 D18">
    <cfRule type="cellIs" dxfId="73" priority="27" operator="greaterThan">
      <formula>0</formula>
    </cfRule>
  </conditionalFormatting>
  <conditionalFormatting sqref="D20 D22">
    <cfRule type="cellIs" dxfId="72" priority="26" operator="greaterThan">
      <formula>0</formula>
    </cfRule>
  </conditionalFormatting>
  <conditionalFormatting sqref="D26">
    <cfRule type="cellIs" dxfId="71" priority="1" operator="greaterThan">
      <formula>0</formula>
    </cfRule>
  </conditionalFormatting>
  <conditionalFormatting sqref="D30 D32">
    <cfRule type="cellIs" dxfId="70" priority="25" operator="greaterThan">
      <formula>0</formula>
    </cfRule>
  </conditionalFormatting>
  <conditionalFormatting sqref="D38">
    <cfRule type="cellIs" dxfId="69" priority="2" operator="greaterThan">
      <formula>0</formula>
    </cfRule>
  </conditionalFormatting>
  <conditionalFormatting sqref="D41">
    <cfRule type="cellIs" dxfId="68" priority="3" operator="greaterThan">
      <formula>0</formula>
    </cfRule>
  </conditionalFormatting>
  <conditionalFormatting sqref="D59 D61">
    <cfRule type="cellIs" dxfId="67" priority="24" operator="greaterThan">
      <formula>0</formula>
    </cfRule>
  </conditionalFormatting>
  <conditionalFormatting sqref="D63">
    <cfRule type="cellIs" dxfId="66" priority="4" operator="greaterThan">
      <formula>0</formula>
    </cfRule>
  </conditionalFormatting>
  <conditionalFormatting sqref="D68">
    <cfRule type="cellIs" dxfId="65" priority="5" operator="greaterThan">
      <formula>0</formula>
    </cfRule>
  </conditionalFormatting>
  <conditionalFormatting sqref="D73 D75">
    <cfRule type="cellIs" dxfId="64" priority="23" operator="greaterThan">
      <formula>0</formula>
    </cfRule>
  </conditionalFormatting>
  <conditionalFormatting sqref="D80">
    <cfRule type="cellIs" dxfId="63" priority="6" operator="greaterThan">
      <formula>0</formula>
    </cfRule>
  </conditionalFormatting>
  <conditionalFormatting sqref="D83">
    <cfRule type="cellIs" dxfId="62" priority="7" operator="greaterThan">
      <formula>0</formula>
    </cfRule>
  </conditionalFormatting>
  <conditionalFormatting sqref="D89">
    <cfRule type="cellIs" dxfId="61" priority="8" operator="greaterThan">
      <formula>0</formula>
    </cfRule>
  </conditionalFormatting>
  <conditionalFormatting sqref="D94">
    <cfRule type="cellIs" dxfId="60" priority="10" operator="greaterThan">
      <formula>0</formula>
    </cfRule>
  </conditionalFormatting>
  <conditionalFormatting sqref="D97">
    <cfRule type="cellIs" dxfId="59" priority="9" operator="greaterThan">
      <formula>0</formula>
    </cfRule>
  </conditionalFormatting>
  <conditionalFormatting sqref="D109 D111">
    <cfRule type="cellIs" dxfId="58" priority="22" operator="greaterThan">
      <formula>0</formula>
    </cfRule>
  </conditionalFormatting>
  <conditionalFormatting sqref="D114">
    <cfRule type="cellIs" dxfId="57" priority="11" operator="greaterThan">
      <formula>0</formula>
    </cfRule>
  </conditionalFormatting>
  <conditionalFormatting sqref="D121 D123">
    <cfRule type="cellIs" dxfId="56" priority="21" operator="greaterThan">
      <formula>0</formula>
    </cfRule>
  </conditionalFormatting>
  <conditionalFormatting sqref="D125">
    <cfRule type="cellIs" dxfId="55" priority="12" operator="greaterThan">
      <formula>0</formula>
    </cfRule>
  </conditionalFormatting>
  <conditionalFormatting sqref="D130">
    <cfRule type="cellIs" dxfId="54" priority="13" operator="greaterThan">
      <formula>0</formula>
    </cfRule>
  </conditionalFormatting>
  <conditionalFormatting sqref="D134 D136">
    <cfRule type="cellIs" dxfId="53" priority="20" operator="greaterThan">
      <formula>0</formula>
    </cfRule>
  </conditionalFormatting>
  <conditionalFormatting sqref="D138 D140">
    <cfRule type="cellIs" dxfId="52" priority="19" operator="greaterThan">
      <formula>0</formula>
    </cfRule>
  </conditionalFormatting>
  <conditionalFormatting sqref="D142 D144">
    <cfRule type="cellIs" dxfId="51" priority="18" operator="greaterThan">
      <formula>0</formula>
    </cfRule>
  </conditionalFormatting>
  <conditionalFormatting sqref="D163 D165">
    <cfRule type="cellIs" dxfId="50" priority="17" operator="greaterThan">
      <formula>0</formula>
    </cfRule>
  </conditionalFormatting>
  <conditionalFormatting sqref="D167">
    <cfRule type="cellIs" dxfId="49" priority="15" operator="greaterThan">
      <formula>0</formula>
    </cfRule>
  </conditionalFormatting>
  <conditionalFormatting sqref="D172 D174">
    <cfRule type="cellIs" dxfId="48" priority="16" operator="greaterThan">
      <formula>0</formula>
    </cfRule>
  </conditionalFormatting>
  <conditionalFormatting sqref="D178">
    <cfRule type="cellIs" dxfId="47" priority="14" operator="greaterThan">
      <formula>0</formula>
    </cfRule>
  </conditionalFormatting>
  <conditionalFormatting sqref="E10 E12 E16 E18 E20 E22 E26 E30 E32 E38 E41 E59 E61 E63 E68 E73 E75 E80 E83 E89 E94 E97 E109 E111 E114 E121 E123 E125 E130 E134 E136 E138 E140 E142 E144 E163 E165 E167 E172 E174 E178">
    <cfRule type="cellIs" dxfId="46" priority="30" operator="greaterThan">
      <formula>0</formula>
    </cfRule>
  </conditionalFormatting>
  <conditionalFormatting sqref="F10 F12 F16 F18 F20 F22 F26 F30 F32 F38 F41 F59 F61 F63 F68 F73 F75 F80 F83 F89 F94 F97 F109 F111 F114 F121 F123 F125 F130 F134 F136 F138 F140 F142 F144 F163 F165 F167 F172 F174 F178">
    <cfRule type="cellIs" dxfId="45" priority="31" stopIfTrue="1" operator="equal">
      <formula>"ro"</formula>
    </cfRule>
    <cfRule type="cellIs" dxfId="44" priority="32" stopIfTrue="1" operator="equal">
      <formula>" "</formula>
    </cfRule>
  </conditionalFormatting>
  <printOptions horizontalCentered="1"/>
  <pageMargins left="0.78740157480314965" right="0.59055118110236227" top="0.98425196850393704" bottom="0.39370078740157483" header="0.39370078740157483" footer="0.19685039370078741"/>
  <pageSetup paperSize="9" scale="88" orientation="portrait" blackAndWhite="1" useFirstPageNumber="1" r:id="rId1"/>
  <headerFooter alignWithMargins="0">
    <oddHeader>&amp;L&amp;"-,Italic"&amp;8RTD01-2016/2017-TIDC32&amp;"-,Regular"
Part C2.2: Pricing Schedule&amp;R
&amp;"-,Regular"&amp;8Section 608: Page &amp;P of &amp;N</oddHeader>
  </headerFooter>
  <rowBreaks count="3" manualBreakCount="3">
    <brk id="52" max="5" man="1"/>
    <brk id="104" max="5" man="1"/>
    <brk id="156" max="5" man="1"/>
  </rowBreak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indexed="54"/>
  </sheetPr>
  <dimension ref="A1:F452"/>
  <sheetViews>
    <sheetView showZeros="0" view="pageBreakPreview" topLeftCell="A75" zoomScale="150" zoomScaleNormal="100" zoomScaleSheetLayoutView="150" workbookViewId="0">
      <selection activeCell="B81" sqref="B81"/>
    </sheetView>
  </sheetViews>
  <sheetFormatPr defaultColWidth="9.1796875" defaultRowHeight="12" customHeight="1" x14ac:dyDescent="0.3"/>
  <cols>
    <col min="1" max="1" width="12.54296875" style="2" customWidth="1"/>
    <col min="2" max="2" width="28.54296875" style="2" customWidth="1"/>
    <col min="3" max="3" width="10.54296875" style="2" customWidth="1"/>
    <col min="4" max="4" width="12.54296875" style="147" customWidth="1"/>
    <col min="5" max="5" width="13.54296875" style="35" customWidth="1"/>
    <col min="6" max="6" width="15.54296875" style="35" customWidth="1"/>
    <col min="7" max="16384" width="9.1796875" style="2"/>
  </cols>
  <sheetData>
    <row r="1" spans="1:6" ht="28.4" customHeight="1" thickBot="1" x14ac:dyDescent="0.35">
      <c r="A1" s="67" t="s">
        <v>1321</v>
      </c>
      <c r="B1" s="68" t="s">
        <v>1322</v>
      </c>
      <c r="C1" s="68" t="s">
        <v>1323</v>
      </c>
      <c r="D1" s="69" t="s">
        <v>1324</v>
      </c>
      <c r="E1" s="70" t="s">
        <v>1325</v>
      </c>
      <c r="F1" s="71" t="s">
        <v>1326</v>
      </c>
    </row>
    <row r="2" spans="1:6" ht="14.15" customHeight="1" x14ac:dyDescent="0.3">
      <c r="A2" s="8"/>
      <c r="B2" s="9"/>
      <c r="C2" s="10"/>
      <c r="D2" s="132"/>
      <c r="E2" s="133"/>
      <c r="F2" s="134"/>
    </row>
    <row r="3" spans="1:6" ht="14.15" customHeight="1" x14ac:dyDescent="0.3">
      <c r="A3" s="13" t="s">
        <v>1356</v>
      </c>
      <c r="B3" s="14" t="s">
        <v>1357</v>
      </c>
      <c r="C3" s="3"/>
      <c r="D3" s="135"/>
      <c r="E3" s="136"/>
      <c r="F3" s="137"/>
    </row>
    <row r="4" spans="1:6" ht="14.15" customHeight="1" x14ac:dyDescent="0.3">
      <c r="A4" s="5"/>
      <c r="B4" s="6"/>
      <c r="C4" s="3"/>
      <c r="D4" s="135"/>
      <c r="E4" s="136"/>
      <c r="F4" s="137"/>
    </row>
    <row r="5" spans="1:6" ht="14.15" customHeight="1" x14ac:dyDescent="0.3">
      <c r="A5" s="13" t="s">
        <v>951</v>
      </c>
      <c r="B5" s="14" t="s">
        <v>1313</v>
      </c>
      <c r="C5" s="3"/>
      <c r="D5" s="135"/>
      <c r="E5" s="136"/>
      <c r="F5" s="137"/>
    </row>
    <row r="6" spans="1:6" ht="14.15" customHeight="1" x14ac:dyDescent="0.3">
      <c r="A6" s="5"/>
      <c r="B6" s="7"/>
      <c r="C6" s="3"/>
      <c r="D6" s="135"/>
      <c r="E6" s="136"/>
      <c r="F6" s="137"/>
    </row>
    <row r="7" spans="1:6" ht="14.15" customHeight="1" x14ac:dyDescent="0.3">
      <c r="A7" s="13" t="s">
        <v>952</v>
      </c>
      <c r="B7" s="14" t="s">
        <v>953</v>
      </c>
      <c r="C7" s="3"/>
      <c r="D7" s="135"/>
      <c r="E7" s="136"/>
      <c r="F7" s="137"/>
    </row>
    <row r="8" spans="1:6" ht="14.15" customHeight="1" x14ac:dyDescent="0.3">
      <c r="A8" s="5"/>
      <c r="B8" s="14" t="s">
        <v>954</v>
      </c>
      <c r="C8" s="3"/>
      <c r="D8" s="135"/>
      <c r="E8" s="136"/>
      <c r="F8" s="137"/>
    </row>
    <row r="9" spans="1:6" ht="14.15" customHeight="1" x14ac:dyDescent="0.3">
      <c r="A9" s="5"/>
      <c r="B9" s="6"/>
      <c r="C9" s="3"/>
      <c r="D9" s="135"/>
      <c r="E9" s="136"/>
      <c r="F9" s="137"/>
    </row>
    <row r="10" spans="1:6" ht="14.15" customHeight="1" x14ac:dyDescent="0.3">
      <c r="A10" s="108" t="s">
        <v>2034</v>
      </c>
      <c r="B10" s="6" t="s">
        <v>955</v>
      </c>
      <c r="C10" s="3"/>
      <c r="D10" s="135"/>
      <c r="E10" s="136"/>
      <c r="F10" s="137"/>
    </row>
    <row r="11" spans="1:6" ht="14.15" customHeight="1" x14ac:dyDescent="0.3">
      <c r="A11" s="5"/>
      <c r="B11" s="6" t="s">
        <v>2148</v>
      </c>
      <c r="C11" s="3" t="s">
        <v>1369</v>
      </c>
      <c r="D11" s="138">
        <f>'Earthworks-Layerworks'!P27</f>
        <v>7862.5800000000017</v>
      </c>
      <c r="E11" s="139"/>
      <c r="F11" s="140" t="str">
        <f>IF(TRIM(D11)="rate only","ro",IF(OR(ISBLANK(D11),ISBLANK(E11))," ",D11*E11))</f>
        <v xml:space="preserve"> </v>
      </c>
    </row>
    <row r="12" spans="1:6" ht="14.15" customHeight="1" x14ac:dyDescent="0.3">
      <c r="A12" s="5"/>
      <c r="B12" s="6"/>
      <c r="C12" s="3"/>
      <c r="D12" s="135"/>
      <c r="E12" s="136"/>
      <c r="F12" s="137"/>
    </row>
    <row r="13" spans="1:6" ht="14.15" hidden="1" customHeight="1" x14ac:dyDescent="0.3">
      <c r="A13" s="108" t="s">
        <v>2035</v>
      </c>
      <c r="B13" s="6" t="s">
        <v>957</v>
      </c>
      <c r="C13" s="3"/>
      <c r="D13" s="135"/>
      <c r="E13" s="136"/>
      <c r="F13" s="137"/>
    </row>
    <row r="14" spans="1:6" ht="14.15" hidden="1" customHeight="1" x14ac:dyDescent="0.3">
      <c r="A14" s="5"/>
      <c r="B14" s="6" t="s">
        <v>956</v>
      </c>
      <c r="C14" s="3" t="s">
        <v>1369</v>
      </c>
      <c r="D14" s="138"/>
      <c r="E14" s="139"/>
      <c r="F14" s="140" t="str">
        <f>IF(TRIM(D14)="rate only","ro",IF(ISBLANK(E14)," ",D14*E14))</f>
        <v xml:space="preserve"> </v>
      </c>
    </row>
    <row r="15" spans="1:6" ht="14.15" hidden="1" customHeight="1" x14ac:dyDescent="0.3">
      <c r="A15" s="5"/>
      <c r="B15" s="6"/>
      <c r="C15" s="3"/>
      <c r="D15" s="135"/>
      <c r="E15" s="136"/>
      <c r="F15" s="137"/>
    </row>
    <row r="16" spans="1:6" ht="14.15" hidden="1" customHeight="1" x14ac:dyDescent="0.3">
      <c r="A16" s="108" t="s">
        <v>2036</v>
      </c>
      <c r="B16" s="6" t="s">
        <v>958</v>
      </c>
      <c r="C16" s="3"/>
      <c r="D16" s="135"/>
      <c r="E16" s="136"/>
      <c r="F16" s="137"/>
    </row>
    <row r="17" spans="1:6" ht="14.15" hidden="1" customHeight="1" x14ac:dyDescent="0.3">
      <c r="A17" s="5"/>
      <c r="B17" s="6" t="s">
        <v>956</v>
      </c>
      <c r="C17" s="3" t="s">
        <v>1369</v>
      </c>
      <c r="D17" s="138">
        <v>0</v>
      </c>
      <c r="E17" s="139"/>
      <c r="F17" s="140" t="str">
        <f>IF(TRIM(D17)="rate only","ro",IF(ISBLANK(E17)," ",D17*E17))</f>
        <v xml:space="preserve"> </v>
      </c>
    </row>
    <row r="18" spans="1:6" ht="14.15" hidden="1" customHeight="1" x14ac:dyDescent="0.3">
      <c r="A18" s="5"/>
      <c r="B18" s="6"/>
      <c r="C18" s="3"/>
      <c r="D18" s="135"/>
      <c r="E18" s="136"/>
      <c r="F18" s="137"/>
    </row>
    <row r="19" spans="1:6" ht="14.15" hidden="1" customHeight="1" x14ac:dyDescent="0.3">
      <c r="A19" s="108" t="s">
        <v>2037</v>
      </c>
      <c r="B19" s="6" t="s">
        <v>959</v>
      </c>
      <c r="C19" s="3"/>
      <c r="D19" s="135"/>
      <c r="E19" s="136"/>
      <c r="F19" s="137"/>
    </row>
    <row r="20" spans="1:6" ht="14.15" hidden="1" customHeight="1" x14ac:dyDescent="0.3">
      <c r="A20" s="5"/>
      <c r="B20" s="6" t="s">
        <v>956</v>
      </c>
      <c r="C20" s="3" t="s">
        <v>1369</v>
      </c>
      <c r="D20" s="138"/>
      <c r="E20" s="139"/>
      <c r="F20" s="140" t="str">
        <f>IF(TRIM(D20)="rate only","ro",IF(ISBLANK(E20)," ",D20*E20))</f>
        <v xml:space="preserve"> </v>
      </c>
    </row>
    <row r="21" spans="1:6" ht="14.15" hidden="1" customHeight="1" x14ac:dyDescent="0.3">
      <c r="A21" s="5"/>
      <c r="B21" s="6"/>
      <c r="C21" s="3"/>
      <c r="D21" s="135"/>
      <c r="E21" s="136"/>
      <c r="F21" s="137"/>
    </row>
    <row r="22" spans="1:6" ht="14.15" hidden="1" customHeight="1" x14ac:dyDescent="0.3">
      <c r="A22" s="108" t="s">
        <v>2038</v>
      </c>
      <c r="B22" s="6" t="s">
        <v>960</v>
      </c>
      <c r="C22" s="3"/>
      <c r="D22" s="135"/>
      <c r="E22" s="136"/>
      <c r="F22" s="137"/>
    </row>
    <row r="23" spans="1:6" ht="14.15" hidden="1" customHeight="1" x14ac:dyDescent="0.3">
      <c r="A23" s="5"/>
      <c r="B23" s="6" t="s">
        <v>956</v>
      </c>
      <c r="C23" s="3" t="s">
        <v>1369</v>
      </c>
      <c r="D23" s="138"/>
      <c r="E23" s="139"/>
      <c r="F23" s="140" t="str">
        <f>IF(TRIM(D23)="rate only","ro",IF(ISBLANK(E23)," ",D23*E23))</f>
        <v xml:space="preserve"> </v>
      </c>
    </row>
    <row r="24" spans="1:6" ht="14.15" hidden="1" customHeight="1" x14ac:dyDescent="0.3">
      <c r="A24" s="5"/>
      <c r="B24" s="6"/>
      <c r="C24" s="3"/>
      <c r="D24" s="135"/>
      <c r="E24" s="136"/>
      <c r="F24" s="137"/>
    </row>
    <row r="25" spans="1:6" ht="14.15" hidden="1" customHeight="1" x14ac:dyDescent="0.3">
      <c r="A25" s="108" t="s">
        <v>2039</v>
      </c>
      <c r="B25" s="6" t="s">
        <v>961</v>
      </c>
      <c r="C25" s="3"/>
      <c r="D25" s="135"/>
      <c r="E25" s="136"/>
      <c r="F25" s="137"/>
    </row>
    <row r="26" spans="1:6" ht="14.15" hidden="1" customHeight="1" x14ac:dyDescent="0.3">
      <c r="A26" s="5"/>
      <c r="B26" s="6" t="s">
        <v>956</v>
      </c>
      <c r="C26" s="3" t="s">
        <v>1369</v>
      </c>
      <c r="D26" s="138"/>
      <c r="E26" s="139"/>
      <c r="F26" s="140" t="str">
        <f>IF(TRIM(D26)="rate only","ro",IF(ISBLANK(E26)," ",D26*E26))</f>
        <v xml:space="preserve"> </v>
      </c>
    </row>
    <row r="27" spans="1:6" ht="14.15" hidden="1" customHeight="1" x14ac:dyDescent="0.3">
      <c r="A27" s="5"/>
      <c r="B27" s="6"/>
      <c r="C27" s="3"/>
      <c r="D27" s="135"/>
      <c r="E27" s="136"/>
      <c r="F27" s="137"/>
    </row>
    <row r="28" spans="1:6" ht="14.15" hidden="1" customHeight="1" x14ac:dyDescent="0.3">
      <c r="A28" s="108" t="s">
        <v>2040</v>
      </c>
      <c r="B28" s="6" t="s">
        <v>822</v>
      </c>
      <c r="C28" s="3"/>
      <c r="D28" s="135"/>
      <c r="E28" s="136"/>
      <c r="F28" s="137"/>
    </row>
    <row r="29" spans="1:6" ht="14.15" hidden="1" customHeight="1" x14ac:dyDescent="0.3">
      <c r="A29" s="5"/>
      <c r="B29" s="6" t="s">
        <v>956</v>
      </c>
      <c r="C29" s="3" t="s">
        <v>1369</v>
      </c>
      <c r="D29" s="138"/>
      <c r="E29" s="139"/>
      <c r="F29" s="140" t="str">
        <f>IF(TRIM(D29)="rate only","ro",IF(ISBLANK(E29)," ",D29*E29))</f>
        <v xml:space="preserve"> </v>
      </c>
    </row>
    <row r="30" spans="1:6" ht="14.15" hidden="1" customHeight="1" x14ac:dyDescent="0.3">
      <c r="A30" s="5"/>
      <c r="B30" s="6"/>
      <c r="C30" s="3"/>
      <c r="D30" s="135"/>
      <c r="E30" s="136"/>
      <c r="F30" s="137"/>
    </row>
    <row r="31" spans="1:6" ht="14.15" hidden="1" customHeight="1" x14ac:dyDescent="0.3">
      <c r="A31" s="108" t="s">
        <v>2041</v>
      </c>
      <c r="B31" s="6" t="s">
        <v>931</v>
      </c>
      <c r="C31" s="3"/>
      <c r="D31" s="135"/>
      <c r="E31" s="136"/>
      <c r="F31" s="137"/>
    </row>
    <row r="32" spans="1:6" ht="14.15" hidden="1" customHeight="1" x14ac:dyDescent="0.3">
      <c r="A32" s="5"/>
      <c r="B32" s="6" t="s">
        <v>932</v>
      </c>
      <c r="C32" s="3" t="s">
        <v>1369</v>
      </c>
      <c r="D32" s="138"/>
      <c r="E32" s="139"/>
      <c r="F32" s="140" t="str">
        <f>IF(TRIM(D32)="rate only","ro",IF(ISBLANK(E32)," ",D32*E32))</f>
        <v xml:space="preserve"> </v>
      </c>
    </row>
    <row r="33" spans="1:6" ht="14.15" hidden="1" customHeight="1" x14ac:dyDescent="0.3">
      <c r="A33" s="5"/>
      <c r="B33" s="6"/>
      <c r="C33" s="3"/>
      <c r="D33" s="135"/>
      <c r="E33" s="136"/>
      <c r="F33" s="137"/>
    </row>
    <row r="34" spans="1:6" ht="14.15" hidden="1" customHeight="1" x14ac:dyDescent="0.3">
      <c r="A34" s="108" t="s">
        <v>2042</v>
      </c>
      <c r="B34" s="6" t="s">
        <v>933</v>
      </c>
      <c r="C34" s="3"/>
      <c r="D34" s="135"/>
      <c r="E34" s="136"/>
      <c r="F34" s="137"/>
    </row>
    <row r="35" spans="1:6" ht="14.15" hidden="1" customHeight="1" x14ac:dyDescent="0.3">
      <c r="A35" s="5"/>
      <c r="B35" s="6" t="s">
        <v>934</v>
      </c>
      <c r="C35" s="3" t="s">
        <v>1369</v>
      </c>
      <c r="D35" s="138"/>
      <c r="E35" s="139"/>
      <c r="F35" s="140" t="str">
        <f>IF(TRIM(D35)="rate only","ro",IF(ISBLANK(E35)," ",D35*E35))</f>
        <v xml:space="preserve"> </v>
      </c>
    </row>
    <row r="36" spans="1:6" ht="14.15" hidden="1" customHeight="1" x14ac:dyDescent="0.3">
      <c r="A36" s="5"/>
      <c r="B36" s="6"/>
      <c r="C36" s="3"/>
      <c r="D36" s="135"/>
      <c r="E36" s="136"/>
      <c r="F36" s="137"/>
    </row>
    <row r="37" spans="1:6" ht="14.15" hidden="1" customHeight="1" x14ac:dyDescent="0.3">
      <c r="A37" s="108" t="s">
        <v>2043</v>
      </c>
      <c r="B37" s="6" t="s">
        <v>935</v>
      </c>
      <c r="C37" s="3"/>
      <c r="D37" s="135"/>
      <c r="E37" s="136"/>
      <c r="F37" s="137"/>
    </row>
    <row r="38" spans="1:6" ht="14.15" hidden="1" customHeight="1" x14ac:dyDescent="0.3">
      <c r="A38" s="5"/>
      <c r="B38" s="6" t="s">
        <v>936</v>
      </c>
      <c r="C38" s="3" t="s">
        <v>1369</v>
      </c>
      <c r="D38" s="138"/>
      <c r="E38" s="139"/>
      <c r="F38" s="140" t="str">
        <f>IF(TRIM(D38)="rate only","ro",IF(ISBLANK(E38)," ",D38*E38))</f>
        <v xml:space="preserve"> </v>
      </c>
    </row>
    <row r="39" spans="1:6" ht="14.15" hidden="1" customHeight="1" x14ac:dyDescent="0.3">
      <c r="A39" s="5"/>
      <c r="B39" s="6"/>
      <c r="C39" s="3"/>
      <c r="D39" s="135"/>
      <c r="E39" s="136"/>
      <c r="F39" s="137"/>
    </row>
    <row r="40" spans="1:6" ht="14.15" hidden="1" customHeight="1" x14ac:dyDescent="0.3">
      <c r="A40" s="108" t="s">
        <v>2043</v>
      </c>
      <c r="B40" s="6" t="s">
        <v>938</v>
      </c>
      <c r="C40" s="3"/>
      <c r="D40" s="135"/>
      <c r="E40" s="136"/>
      <c r="F40" s="137"/>
    </row>
    <row r="41" spans="1:6" ht="14.15" hidden="1" customHeight="1" x14ac:dyDescent="0.3">
      <c r="A41" s="5"/>
      <c r="B41" s="6" t="s">
        <v>939</v>
      </c>
      <c r="C41" s="3" t="s">
        <v>1369</v>
      </c>
      <c r="D41" s="138"/>
      <c r="E41" s="139"/>
      <c r="F41" s="140" t="str">
        <f>IF(TRIM(D41)="rate only","ro",IF(ISBLANK(E41)," ",D41*E41))</f>
        <v xml:space="preserve"> </v>
      </c>
    </row>
    <row r="42" spans="1:6" ht="14.15" hidden="1" customHeight="1" x14ac:dyDescent="0.3">
      <c r="A42" s="5"/>
      <c r="B42" s="6"/>
      <c r="C42" s="3"/>
      <c r="D42" s="135"/>
      <c r="E42" s="136"/>
      <c r="F42" s="137"/>
    </row>
    <row r="43" spans="1:6" ht="14.15" hidden="1" customHeight="1" x14ac:dyDescent="0.3">
      <c r="A43" s="108" t="s">
        <v>2043</v>
      </c>
      <c r="B43" s="6" t="s">
        <v>937</v>
      </c>
      <c r="C43" s="3"/>
      <c r="D43" s="135"/>
      <c r="E43" s="136"/>
      <c r="F43" s="137"/>
    </row>
    <row r="44" spans="1:6" ht="14.15" hidden="1" customHeight="1" x14ac:dyDescent="0.3">
      <c r="A44" s="5"/>
      <c r="B44" s="6" t="s">
        <v>936</v>
      </c>
      <c r="C44" s="3" t="s">
        <v>1369</v>
      </c>
      <c r="D44" s="138"/>
      <c r="E44" s="139"/>
      <c r="F44" s="140" t="str">
        <f>IF(TRIM(D44)="rate only","ro",IF(ISBLANK(E44)," ",D44*E44))</f>
        <v xml:space="preserve"> </v>
      </c>
    </row>
    <row r="45" spans="1:6" ht="14.15" hidden="1" customHeight="1" x14ac:dyDescent="0.3">
      <c r="A45" s="5"/>
      <c r="B45" s="6"/>
      <c r="C45" s="3"/>
      <c r="D45" s="135"/>
      <c r="E45" s="136"/>
      <c r="F45" s="137"/>
    </row>
    <row r="46" spans="1:6" ht="14.15" hidden="1" customHeight="1" x14ac:dyDescent="0.3">
      <c r="A46" s="108" t="s">
        <v>2043</v>
      </c>
      <c r="B46" s="6" t="s">
        <v>940</v>
      </c>
      <c r="C46" s="3"/>
      <c r="D46" s="135"/>
      <c r="E46" s="136"/>
      <c r="F46" s="137"/>
    </row>
    <row r="47" spans="1:6" ht="14.15" hidden="1" customHeight="1" x14ac:dyDescent="0.3">
      <c r="A47" s="5"/>
      <c r="B47" s="6" t="s">
        <v>939</v>
      </c>
      <c r="C47" s="3" t="s">
        <v>1369</v>
      </c>
      <c r="D47" s="138"/>
      <c r="E47" s="139"/>
      <c r="F47" s="140" t="str">
        <f>IF(TRIM(D47)="rate only","ro",IF(ISBLANK(E47)," ",D47*E47))</f>
        <v xml:space="preserve"> </v>
      </c>
    </row>
    <row r="48" spans="1:6" ht="14.15" customHeight="1" x14ac:dyDescent="0.3">
      <c r="A48" s="13" t="s">
        <v>964</v>
      </c>
      <c r="B48" s="14" t="s">
        <v>965</v>
      </c>
      <c r="C48" s="3"/>
      <c r="D48" s="135"/>
      <c r="E48" s="136"/>
      <c r="F48" s="137"/>
    </row>
    <row r="49" spans="1:6" ht="14.15" customHeight="1" x14ac:dyDescent="0.3">
      <c r="A49" s="5"/>
      <c r="B49" s="14" t="s">
        <v>966</v>
      </c>
      <c r="C49" s="3"/>
      <c r="D49" s="135"/>
      <c r="E49" s="136"/>
      <c r="F49" s="137"/>
    </row>
    <row r="50" spans="1:6" ht="14.15" customHeight="1" x14ac:dyDescent="0.3">
      <c r="A50" s="5"/>
      <c r="B50" s="6"/>
      <c r="C50" s="3"/>
      <c r="D50" s="135"/>
      <c r="E50" s="136"/>
      <c r="F50" s="137"/>
    </row>
    <row r="51" spans="1:6" ht="14.15" customHeight="1" x14ac:dyDescent="0.3">
      <c r="A51" s="5" t="s">
        <v>970</v>
      </c>
      <c r="B51" s="6" t="s">
        <v>967</v>
      </c>
      <c r="C51" s="3"/>
      <c r="D51" s="135"/>
      <c r="E51" s="136"/>
      <c r="F51" s="137"/>
    </row>
    <row r="52" spans="1:6" ht="14.15" customHeight="1" x14ac:dyDescent="0.3">
      <c r="A52" s="5"/>
      <c r="B52" s="6" t="s">
        <v>2173</v>
      </c>
      <c r="C52" s="3" t="s">
        <v>1394</v>
      </c>
      <c r="D52" s="138">
        <f>'Earthworks-Layerworks'!Q27</f>
        <v>4368.1000000000004</v>
      </c>
      <c r="E52" s="139"/>
      <c r="F52" s="140" t="str">
        <f>IF(TRIM(D52)="rate only","ro",IF(ISBLANK(E52)," ",D52*E52))</f>
        <v xml:space="preserve"> </v>
      </c>
    </row>
    <row r="53" spans="1:6" ht="14.15" customHeight="1" x14ac:dyDescent="0.3">
      <c r="A53" s="5"/>
      <c r="B53" s="6"/>
      <c r="C53" s="3"/>
      <c r="D53" s="135"/>
      <c r="E53" s="136"/>
      <c r="F53" s="137"/>
    </row>
    <row r="54" spans="1:6" ht="14.15" customHeight="1" x14ac:dyDescent="0.3">
      <c r="A54" s="5" t="s">
        <v>971</v>
      </c>
      <c r="B54" s="6" t="s">
        <v>968</v>
      </c>
      <c r="C54" s="3"/>
      <c r="D54" s="135"/>
      <c r="E54" s="136"/>
      <c r="F54" s="137"/>
    </row>
    <row r="55" spans="1:6" ht="14.15" customHeight="1" x14ac:dyDescent="0.3">
      <c r="A55" s="5"/>
      <c r="B55" s="6" t="s">
        <v>969</v>
      </c>
      <c r="C55" s="3" t="s">
        <v>1334</v>
      </c>
      <c r="D55" s="138">
        <v>145</v>
      </c>
      <c r="E55" s="139"/>
      <c r="F55" s="140" t="str">
        <f>IF(TRIM(D55)="rate only","ro",IF(ISBLANK(E55)," ",D55*E55))</f>
        <v xml:space="preserve"> </v>
      </c>
    </row>
    <row r="56" spans="1:6" ht="14.15" customHeight="1" x14ac:dyDescent="0.3">
      <c r="A56" s="5"/>
      <c r="B56" s="6"/>
      <c r="C56" s="3"/>
      <c r="D56" s="135"/>
      <c r="E56" s="136"/>
      <c r="F56" s="137"/>
    </row>
    <row r="57" spans="1:6" ht="14.15" customHeight="1" x14ac:dyDescent="0.3">
      <c r="A57" s="5"/>
      <c r="B57" s="6"/>
      <c r="C57" s="3"/>
      <c r="D57" s="135"/>
      <c r="E57" s="136"/>
      <c r="F57" s="137"/>
    </row>
    <row r="58" spans="1:6" ht="14.15" customHeight="1" x14ac:dyDescent="0.3">
      <c r="A58" s="13" t="s">
        <v>972</v>
      </c>
      <c r="B58" s="14" t="s">
        <v>973</v>
      </c>
      <c r="C58" s="3"/>
      <c r="D58" s="135"/>
      <c r="E58" s="136"/>
      <c r="F58" s="137"/>
    </row>
    <row r="59" spans="1:6" ht="14.15" customHeight="1" x14ac:dyDescent="0.3">
      <c r="A59" s="5"/>
      <c r="B59" s="37" t="s">
        <v>974</v>
      </c>
      <c r="C59" s="3"/>
      <c r="D59" s="135"/>
      <c r="E59" s="136"/>
      <c r="F59" s="137"/>
    </row>
    <row r="60" spans="1:6" ht="14.15" customHeight="1" x14ac:dyDescent="0.3">
      <c r="A60" s="5"/>
      <c r="B60" s="14" t="s">
        <v>975</v>
      </c>
      <c r="C60" s="3"/>
      <c r="D60" s="135"/>
      <c r="E60" s="136"/>
      <c r="F60" s="137"/>
    </row>
    <row r="61" spans="1:6" ht="14.15" customHeight="1" x14ac:dyDescent="0.3">
      <c r="A61" s="5"/>
      <c r="B61" s="14" t="s">
        <v>976</v>
      </c>
      <c r="C61" s="3"/>
      <c r="D61" s="135"/>
      <c r="E61" s="136"/>
      <c r="F61" s="137"/>
    </row>
    <row r="62" spans="1:6" ht="14.15" customHeight="1" x14ac:dyDescent="0.3">
      <c r="A62" s="5"/>
      <c r="B62" s="6"/>
      <c r="C62" s="3"/>
      <c r="D62" s="135"/>
      <c r="E62" s="136"/>
      <c r="F62" s="137"/>
    </row>
    <row r="63" spans="1:6" ht="14.15" customHeight="1" x14ac:dyDescent="0.3">
      <c r="A63" s="108" t="s">
        <v>2044</v>
      </c>
      <c r="B63" s="6" t="s">
        <v>977</v>
      </c>
      <c r="C63" s="3" t="s">
        <v>1369</v>
      </c>
      <c r="D63" s="138">
        <v>250</v>
      </c>
      <c r="E63" s="139"/>
      <c r="F63" s="140" t="str">
        <f>IF(TRIM(D63)="rate only","ro",IF(ISBLANK(E63)," ",D63*E63))</f>
        <v xml:space="preserve"> </v>
      </c>
    </row>
    <row r="64" spans="1:6" ht="14.15" customHeight="1" x14ac:dyDescent="0.3">
      <c r="A64" s="5"/>
      <c r="B64" s="6"/>
      <c r="C64" s="3"/>
      <c r="D64" s="135"/>
      <c r="E64" s="136"/>
      <c r="F64" s="137"/>
    </row>
    <row r="65" spans="1:6" ht="14.15" customHeight="1" x14ac:dyDescent="0.3">
      <c r="A65" s="108" t="s">
        <v>2045</v>
      </c>
      <c r="B65" s="6" t="s">
        <v>982</v>
      </c>
      <c r="C65" s="3" t="s">
        <v>1369</v>
      </c>
      <c r="D65" s="138">
        <v>150</v>
      </c>
      <c r="E65" s="139"/>
      <c r="F65" s="140" t="str">
        <f>IF(TRIM(D65)="rate only","ro",IF(ISBLANK(E65)," ",D65*E65))</f>
        <v xml:space="preserve"> </v>
      </c>
    </row>
    <row r="66" spans="1:6" ht="14.15" customHeight="1" x14ac:dyDescent="0.3">
      <c r="A66" s="5"/>
      <c r="B66" s="6"/>
      <c r="C66" s="3"/>
      <c r="D66" s="135"/>
      <c r="E66" s="136"/>
      <c r="F66" s="137"/>
    </row>
    <row r="67" spans="1:6" ht="14.15" customHeight="1" x14ac:dyDescent="0.3">
      <c r="A67" s="13" t="s">
        <v>2174</v>
      </c>
      <c r="B67" s="14" t="s">
        <v>2175</v>
      </c>
      <c r="C67" s="3"/>
      <c r="D67" s="135"/>
      <c r="E67" s="136"/>
      <c r="F67" s="137"/>
    </row>
    <row r="68" spans="1:6" ht="14.15" customHeight="1" x14ac:dyDescent="0.3">
      <c r="A68" s="5"/>
      <c r="B68" s="37" t="s">
        <v>2176</v>
      </c>
      <c r="C68" s="3"/>
      <c r="D68" s="135"/>
      <c r="E68" s="136"/>
      <c r="F68" s="137"/>
    </row>
    <row r="69" spans="1:6" ht="14.15" customHeight="1" x14ac:dyDescent="0.3">
      <c r="A69" s="5"/>
      <c r="B69" s="14"/>
      <c r="C69" s="3"/>
      <c r="D69" s="135"/>
      <c r="E69" s="136"/>
      <c r="F69" s="137"/>
    </row>
    <row r="70" spans="1:6" ht="14.15" customHeight="1" x14ac:dyDescent="0.3">
      <c r="A70" s="5"/>
      <c r="B70" s="6"/>
      <c r="C70" s="3"/>
      <c r="D70" s="135"/>
      <c r="E70" s="136"/>
      <c r="F70" s="137"/>
    </row>
    <row r="71" spans="1:6" ht="52.4" customHeight="1" x14ac:dyDescent="0.3">
      <c r="A71" s="108" t="s">
        <v>2177</v>
      </c>
      <c r="B71" s="7" t="s">
        <v>2178</v>
      </c>
      <c r="C71" s="3" t="s">
        <v>2075</v>
      </c>
      <c r="D71" s="138">
        <f>(13*4)*1.1</f>
        <v>57.2</v>
      </c>
      <c r="E71" s="139"/>
      <c r="F71" s="140" t="str">
        <f>IF(TRIM(D71)="rate only","ro",IF(ISBLANK(E71)," ",D71*E71))</f>
        <v xml:space="preserve"> </v>
      </c>
    </row>
    <row r="72" spans="1:6" ht="14.15" customHeight="1" x14ac:dyDescent="0.3">
      <c r="A72" s="5"/>
      <c r="B72" s="6"/>
      <c r="C72" s="3"/>
      <c r="D72" s="135"/>
      <c r="E72" s="136"/>
      <c r="F72" s="137"/>
    </row>
    <row r="73" spans="1:6" ht="14.15" customHeight="1" x14ac:dyDescent="0.3">
      <c r="A73" s="5"/>
      <c r="B73" s="6"/>
      <c r="C73" s="3"/>
      <c r="D73" s="135"/>
      <c r="E73" s="136"/>
      <c r="F73" s="137"/>
    </row>
    <row r="74" spans="1:6" ht="14.15" customHeight="1" x14ac:dyDescent="0.3">
      <c r="A74" s="5"/>
      <c r="B74" s="6"/>
      <c r="C74" s="3"/>
      <c r="D74" s="135"/>
      <c r="E74" s="136"/>
      <c r="F74" s="137"/>
    </row>
    <row r="75" spans="1:6" ht="14.15" customHeight="1" x14ac:dyDescent="0.3">
      <c r="A75" s="5"/>
      <c r="B75" s="6"/>
      <c r="C75" s="3"/>
      <c r="D75" s="135"/>
      <c r="E75" s="136"/>
      <c r="F75" s="137"/>
    </row>
    <row r="76" spans="1:6" ht="14.15" hidden="1" customHeight="1" x14ac:dyDescent="0.3">
      <c r="A76" s="5"/>
      <c r="B76" s="6"/>
      <c r="C76" s="3"/>
      <c r="D76" s="135"/>
      <c r="E76" s="136"/>
      <c r="F76" s="137"/>
    </row>
    <row r="77" spans="1:6" ht="14.15" hidden="1" customHeight="1" x14ac:dyDescent="0.3">
      <c r="A77" s="5"/>
      <c r="B77" s="6"/>
      <c r="C77" s="3"/>
      <c r="D77" s="135"/>
      <c r="E77" s="136"/>
      <c r="F77" s="137"/>
    </row>
    <row r="78" spans="1:6" ht="14.15" hidden="1" customHeight="1" x14ac:dyDescent="0.3">
      <c r="A78" s="5"/>
      <c r="B78" s="6"/>
      <c r="C78" s="3"/>
      <c r="D78" s="135"/>
      <c r="E78" s="136"/>
      <c r="F78" s="137"/>
    </row>
    <row r="79" spans="1:6" ht="14.15" hidden="1" customHeight="1" x14ac:dyDescent="0.3">
      <c r="A79" s="5"/>
      <c r="B79" s="6"/>
      <c r="C79" s="3"/>
      <c r="D79" s="135"/>
      <c r="E79" s="136"/>
      <c r="F79" s="137"/>
    </row>
    <row r="80" spans="1:6" ht="14.15" customHeight="1" x14ac:dyDescent="0.3">
      <c r="A80" s="5"/>
      <c r="B80" s="6"/>
      <c r="C80" s="3"/>
      <c r="D80" s="135"/>
      <c r="E80" s="136"/>
      <c r="F80" s="137"/>
    </row>
    <row r="81" spans="1:6" ht="14.15" customHeight="1" x14ac:dyDescent="0.3">
      <c r="A81" s="5"/>
      <c r="B81" s="6"/>
      <c r="C81" s="3"/>
      <c r="D81" s="135"/>
      <c r="E81" s="136"/>
      <c r="F81" s="137"/>
    </row>
    <row r="82" spans="1:6" ht="14.15" customHeight="1" x14ac:dyDescent="0.3">
      <c r="A82" s="5"/>
      <c r="B82" s="6"/>
      <c r="C82" s="3"/>
      <c r="D82" s="135"/>
      <c r="E82" s="136"/>
      <c r="F82" s="137"/>
    </row>
    <row r="83" spans="1:6" ht="14.15" customHeight="1" thickBot="1" x14ac:dyDescent="0.35">
      <c r="A83" s="15"/>
      <c r="B83" s="16"/>
      <c r="C83" s="17"/>
      <c r="D83" s="141"/>
      <c r="E83" s="142"/>
      <c r="F83" s="143"/>
    </row>
    <row r="84" spans="1:6" ht="28.4" customHeight="1" thickBot="1" x14ac:dyDescent="0.35">
      <c r="A84" s="300" t="s">
        <v>1330</v>
      </c>
      <c r="B84" s="301"/>
      <c r="C84" s="301"/>
      <c r="D84" s="301"/>
      <c r="E84" s="302"/>
      <c r="F84" s="71">
        <f>SUM(F48:F83)</f>
        <v>0</v>
      </c>
    </row>
    <row r="85" spans="1:6" ht="14.15" customHeight="1" thickBot="1" x14ac:dyDescent="0.35">
      <c r="A85" s="23"/>
      <c r="C85" s="35"/>
      <c r="E85" s="148"/>
      <c r="F85" s="148"/>
    </row>
    <row r="86" spans="1:6" ht="28.4" customHeight="1" x14ac:dyDescent="0.3">
      <c r="A86" s="234" t="s">
        <v>1328</v>
      </c>
      <c r="B86" s="235"/>
      <c r="C86" s="235"/>
      <c r="D86" s="235"/>
      <c r="E86" s="236" t="s">
        <v>1329</v>
      </c>
      <c r="F86" s="237"/>
    </row>
    <row r="87" spans="1:6" ht="42" customHeight="1" thickBot="1" x14ac:dyDescent="0.35">
      <c r="A87" s="238"/>
      <c r="B87" s="239"/>
      <c r="C87" s="239"/>
      <c r="D87" s="239"/>
      <c r="E87" s="240"/>
      <c r="F87" s="241"/>
    </row>
    <row r="88" spans="1:6" ht="10.4" hidden="1" customHeight="1" thickBot="1" x14ac:dyDescent="0.35"/>
    <row r="89" spans="1:6" ht="28.4" hidden="1" customHeight="1" thickBot="1" x14ac:dyDescent="0.35">
      <c r="A89" s="67" t="s">
        <v>1321</v>
      </c>
      <c r="B89" s="68" t="s">
        <v>1322</v>
      </c>
      <c r="C89" s="68" t="s">
        <v>1323</v>
      </c>
      <c r="D89" s="69" t="s">
        <v>1324</v>
      </c>
      <c r="E89" s="70" t="s">
        <v>1325</v>
      </c>
      <c r="F89" s="71" t="s">
        <v>1326</v>
      </c>
    </row>
    <row r="90" spans="1:6" ht="28.4" hidden="1" customHeight="1" x14ac:dyDescent="0.3">
      <c r="A90" s="297" t="s">
        <v>1331</v>
      </c>
      <c r="B90" s="298"/>
      <c r="C90" s="298"/>
      <c r="D90" s="298"/>
      <c r="E90" s="299"/>
      <c r="F90" s="164">
        <f>F84</f>
        <v>0</v>
      </c>
    </row>
    <row r="91" spans="1:6" ht="14.15" hidden="1" customHeight="1" x14ac:dyDescent="0.3">
      <c r="A91" s="5"/>
      <c r="B91" s="6"/>
      <c r="C91" s="3"/>
      <c r="D91" s="135"/>
      <c r="E91" s="136"/>
      <c r="F91" s="137"/>
    </row>
    <row r="92" spans="1:6" ht="14.15" hidden="1" customHeight="1" x14ac:dyDescent="0.3">
      <c r="A92" s="13" t="s">
        <v>978</v>
      </c>
      <c r="B92" s="14" t="s">
        <v>979</v>
      </c>
      <c r="C92" s="3"/>
      <c r="D92" s="135"/>
      <c r="E92" s="136"/>
      <c r="F92" s="137"/>
    </row>
    <row r="93" spans="1:6" ht="14.15" hidden="1" customHeight="1" x14ac:dyDescent="0.3">
      <c r="A93" s="5"/>
      <c r="B93" s="14" t="s">
        <v>980</v>
      </c>
      <c r="C93" s="3"/>
      <c r="D93" s="135"/>
      <c r="E93" s="136"/>
      <c r="F93" s="137"/>
    </row>
    <row r="94" spans="1:6" ht="14.15" hidden="1" customHeight="1" x14ac:dyDescent="0.3">
      <c r="A94" s="5"/>
      <c r="B94" s="14" t="s">
        <v>981</v>
      </c>
      <c r="C94" s="3"/>
      <c r="D94" s="135"/>
      <c r="E94" s="136"/>
      <c r="F94" s="137"/>
    </row>
    <row r="95" spans="1:6" ht="14.15" hidden="1" customHeight="1" x14ac:dyDescent="0.3">
      <c r="A95" s="5"/>
      <c r="B95" s="6"/>
      <c r="C95" s="3"/>
      <c r="D95" s="135"/>
      <c r="E95" s="136"/>
      <c r="F95" s="137"/>
    </row>
    <row r="96" spans="1:6" ht="14.15" hidden="1" customHeight="1" x14ac:dyDescent="0.3">
      <c r="A96" s="108" t="s">
        <v>2046</v>
      </c>
      <c r="B96" s="6" t="s">
        <v>977</v>
      </c>
      <c r="C96" s="3" t="s">
        <v>1369</v>
      </c>
      <c r="D96" s="138" t="s">
        <v>2150</v>
      </c>
      <c r="E96" s="139"/>
      <c r="F96" s="140" t="str">
        <f>IF(TRIM(D96)="rate only","ro",IF(ISBLANK(E96)," ",D96*E96))</f>
        <v>ro</v>
      </c>
    </row>
    <row r="97" spans="1:6" ht="14.15" hidden="1" customHeight="1" x14ac:dyDescent="0.3">
      <c r="A97" s="5"/>
      <c r="B97" s="6"/>
      <c r="C97" s="3"/>
      <c r="D97" s="135"/>
      <c r="E97" s="136"/>
      <c r="F97" s="137"/>
    </row>
    <row r="98" spans="1:6" ht="14.15" hidden="1" customHeight="1" x14ac:dyDescent="0.3">
      <c r="A98" s="5" t="s">
        <v>983</v>
      </c>
      <c r="B98" s="6" t="s">
        <v>982</v>
      </c>
      <c r="C98" s="3"/>
      <c r="D98" s="135"/>
      <c r="E98" s="136"/>
      <c r="F98" s="137"/>
    </row>
    <row r="99" spans="1:6" ht="14.15" hidden="1" customHeight="1" x14ac:dyDescent="0.3">
      <c r="A99" s="5"/>
      <c r="B99" s="6"/>
      <c r="C99" s="3"/>
      <c r="D99" s="135"/>
      <c r="E99" s="136"/>
      <c r="F99" s="137"/>
    </row>
    <row r="100" spans="1:6" ht="14.15" hidden="1" customHeight="1" x14ac:dyDescent="0.3">
      <c r="A100" s="108" t="s">
        <v>2047</v>
      </c>
      <c r="B100" s="6" t="s">
        <v>962</v>
      </c>
      <c r="C100" s="3" t="s">
        <v>1369</v>
      </c>
      <c r="D100" s="138" t="str">
        <f>D96</f>
        <v>Rate only</v>
      </c>
      <c r="E100" s="139"/>
      <c r="F100" s="140" t="str">
        <f>IF(TRIM(D100)="rate only","ro",IF(ISBLANK(E100)," ",D100*E100))</f>
        <v>ro</v>
      </c>
    </row>
    <row r="101" spans="1:6" ht="14.15" hidden="1" customHeight="1" x14ac:dyDescent="0.3">
      <c r="A101" s="5"/>
      <c r="B101" s="6"/>
      <c r="C101" s="3"/>
      <c r="D101" s="135"/>
      <c r="E101" s="136"/>
      <c r="F101" s="137"/>
    </row>
    <row r="102" spans="1:6" ht="14.15" hidden="1" customHeight="1" x14ac:dyDescent="0.3">
      <c r="A102" s="108" t="s">
        <v>2048</v>
      </c>
      <c r="B102" s="6" t="s">
        <v>963</v>
      </c>
      <c r="C102" s="3" t="s">
        <v>1369</v>
      </c>
      <c r="D102" s="138" t="s">
        <v>2150</v>
      </c>
      <c r="E102" s="139"/>
      <c r="F102" s="140" t="str">
        <f>IF(TRIM(D102)="rate only","ro",IF(ISBLANK(E102)," ",D102*E102))</f>
        <v>ro</v>
      </c>
    </row>
    <row r="103" spans="1:6" ht="14.15" hidden="1" customHeight="1" x14ac:dyDescent="0.3">
      <c r="A103" s="5"/>
      <c r="B103" s="6"/>
      <c r="C103" s="3"/>
      <c r="D103" s="135"/>
      <c r="E103" s="136"/>
      <c r="F103" s="137"/>
    </row>
    <row r="104" spans="1:6" ht="14.15" hidden="1" customHeight="1" x14ac:dyDescent="0.3">
      <c r="A104" s="5"/>
      <c r="B104" s="6"/>
      <c r="C104" s="3"/>
      <c r="D104" s="135"/>
      <c r="E104" s="136"/>
      <c r="F104" s="137"/>
    </row>
    <row r="105" spans="1:6" ht="14.15" hidden="1" customHeight="1" x14ac:dyDescent="0.3">
      <c r="A105" s="97" t="s">
        <v>2049</v>
      </c>
      <c r="B105" s="14" t="s">
        <v>984</v>
      </c>
      <c r="C105" s="3"/>
      <c r="D105" s="135"/>
      <c r="E105" s="136"/>
      <c r="F105" s="137"/>
    </row>
    <row r="106" spans="1:6" ht="14.15" hidden="1" customHeight="1" x14ac:dyDescent="0.3">
      <c r="A106" s="5"/>
      <c r="B106" s="14" t="s">
        <v>985</v>
      </c>
      <c r="C106" s="3" t="s">
        <v>1378</v>
      </c>
      <c r="D106" s="138" t="s">
        <v>2150</v>
      </c>
      <c r="E106" s="139"/>
      <c r="F106" s="140" t="str">
        <f>IF(TRIM(D106)="rate only","ro",IF(ISBLANK(E106)," ",D106*E106))</f>
        <v>ro</v>
      </c>
    </row>
    <row r="107" spans="1:6" ht="14.15" hidden="1" customHeight="1" x14ac:dyDescent="0.3">
      <c r="A107" s="5"/>
      <c r="B107" s="14" t="s">
        <v>986</v>
      </c>
      <c r="C107" s="3"/>
      <c r="D107" s="135"/>
      <c r="E107" s="136"/>
      <c r="F107" s="137"/>
    </row>
    <row r="108" spans="1:6" ht="14.15" hidden="1" customHeight="1" x14ac:dyDescent="0.3">
      <c r="A108" s="5"/>
      <c r="B108" s="6"/>
      <c r="C108" s="3"/>
      <c r="D108" s="135"/>
      <c r="E108" s="136"/>
      <c r="F108" s="137"/>
    </row>
    <row r="109" spans="1:6" ht="14.15" hidden="1" customHeight="1" x14ac:dyDescent="0.3">
      <c r="A109" s="5"/>
      <c r="B109" s="6"/>
      <c r="C109" s="3"/>
      <c r="D109" s="135"/>
      <c r="E109" s="136"/>
      <c r="F109" s="137"/>
    </row>
    <row r="110" spans="1:6" ht="14.15" hidden="1" customHeight="1" x14ac:dyDescent="0.3">
      <c r="A110" s="5"/>
      <c r="B110" s="6"/>
      <c r="C110" s="3"/>
      <c r="D110" s="135"/>
      <c r="E110" s="136"/>
      <c r="F110" s="137"/>
    </row>
    <row r="111" spans="1:6" ht="14.15" hidden="1" customHeight="1" x14ac:dyDescent="0.3">
      <c r="A111" s="5"/>
      <c r="B111" s="6"/>
      <c r="C111" s="3"/>
      <c r="D111" s="135"/>
      <c r="E111" s="136"/>
      <c r="F111" s="137"/>
    </row>
    <row r="112" spans="1:6" ht="14.15" hidden="1" customHeight="1" x14ac:dyDescent="0.3">
      <c r="A112" s="5"/>
      <c r="B112" s="6"/>
      <c r="C112" s="3"/>
      <c r="D112" s="135"/>
      <c r="E112" s="136"/>
      <c r="F112" s="137"/>
    </row>
    <row r="113" spans="1:6" ht="14.15" hidden="1" customHeight="1" x14ac:dyDescent="0.3">
      <c r="A113" s="5"/>
      <c r="B113" s="6"/>
      <c r="C113" s="3"/>
      <c r="D113" s="135"/>
      <c r="E113" s="136"/>
      <c r="F113" s="137"/>
    </row>
    <row r="114" spans="1:6" ht="14.15" hidden="1" customHeight="1" x14ac:dyDescent="0.3">
      <c r="A114" s="5"/>
      <c r="B114" s="6"/>
      <c r="C114" s="3"/>
      <c r="D114" s="135"/>
      <c r="E114" s="136"/>
      <c r="F114" s="137"/>
    </row>
    <row r="115" spans="1:6" ht="14.15" hidden="1" customHeight="1" x14ac:dyDescent="0.3">
      <c r="A115" s="5"/>
      <c r="B115" s="6"/>
      <c r="C115" s="3"/>
      <c r="D115" s="135"/>
      <c r="E115" s="136"/>
      <c r="F115" s="137"/>
    </row>
    <row r="116" spans="1:6" ht="14.15" hidden="1" customHeight="1" x14ac:dyDescent="0.3">
      <c r="A116" s="5"/>
      <c r="B116" s="6"/>
      <c r="C116" s="3"/>
      <c r="D116" s="135"/>
      <c r="E116" s="136"/>
      <c r="F116" s="137"/>
    </row>
    <row r="117" spans="1:6" ht="14.15" hidden="1" customHeight="1" x14ac:dyDescent="0.3">
      <c r="A117" s="5"/>
      <c r="B117" s="6"/>
      <c r="C117" s="3"/>
      <c r="D117" s="135"/>
      <c r="E117" s="136"/>
      <c r="F117" s="137"/>
    </row>
    <row r="118" spans="1:6" ht="14.15" hidden="1" customHeight="1" x14ac:dyDescent="0.3">
      <c r="A118" s="5"/>
      <c r="B118" s="6"/>
      <c r="C118" s="3"/>
      <c r="D118" s="135"/>
      <c r="E118" s="136"/>
      <c r="F118" s="137"/>
    </row>
    <row r="119" spans="1:6" ht="14.15" hidden="1" customHeight="1" x14ac:dyDescent="0.3">
      <c r="A119" s="5"/>
      <c r="B119" s="6"/>
      <c r="C119" s="3"/>
      <c r="D119" s="135"/>
      <c r="E119" s="136"/>
      <c r="F119" s="137"/>
    </row>
    <row r="120" spans="1:6" ht="14.15" hidden="1" customHeight="1" x14ac:dyDescent="0.3">
      <c r="A120" s="5"/>
      <c r="B120" s="6"/>
      <c r="C120" s="3"/>
      <c r="D120" s="135"/>
      <c r="E120" s="136"/>
      <c r="F120" s="137"/>
    </row>
    <row r="121" spans="1:6" ht="14.15" hidden="1" customHeight="1" x14ac:dyDescent="0.3">
      <c r="A121" s="5"/>
      <c r="B121" s="6"/>
      <c r="C121" s="3"/>
      <c r="D121" s="135"/>
      <c r="E121" s="136"/>
      <c r="F121" s="137"/>
    </row>
    <row r="122" spans="1:6" ht="14.15" hidden="1" customHeight="1" x14ac:dyDescent="0.3">
      <c r="A122" s="5"/>
      <c r="B122" s="6"/>
      <c r="C122" s="3"/>
      <c r="D122" s="135"/>
      <c r="E122" s="136"/>
      <c r="F122" s="137"/>
    </row>
    <row r="123" spans="1:6" ht="14.15" hidden="1" customHeight="1" x14ac:dyDescent="0.3">
      <c r="A123" s="5"/>
      <c r="B123" s="6"/>
      <c r="C123" s="3"/>
      <c r="D123" s="135"/>
      <c r="E123" s="136"/>
      <c r="F123" s="137"/>
    </row>
    <row r="124" spans="1:6" ht="14.15" hidden="1" customHeight="1" x14ac:dyDescent="0.3">
      <c r="A124" s="5"/>
      <c r="B124" s="6"/>
      <c r="C124" s="3"/>
      <c r="D124" s="135"/>
      <c r="E124" s="136"/>
      <c r="F124" s="137"/>
    </row>
    <row r="125" spans="1:6" ht="14.15" hidden="1" customHeight="1" x14ac:dyDescent="0.3">
      <c r="A125" s="5"/>
      <c r="B125" s="6"/>
      <c r="C125" s="3"/>
      <c r="D125" s="135"/>
      <c r="E125" s="136"/>
      <c r="F125" s="137"/>
    </row>
    <row r="126" spans="1:6" ht="14.15" hidden="1" customHeight="1" x14ac:dyDescent="0.3">
      <c r="A126" s="5"/>
      <c r="B126" s="6"/>
      <c r="C126" s="3"/>
      <c r="D126" s="135"/>
      <c r="E126" s="136"/>
      <c r="F126" s="137"/>
    </row>
    <row r="127" spans="1:6" ht="14.15" hidden="1" customHeight="1" x14ac:dyDescent="0.3">
      <c r="A127" s="5"/>
      <c r="B127" s="6"/>
      <c r="C127" s="3"/>
      <c r="D127" s="135"/>
      <c r="E127" s="136"/>
      <c r="F127" s="137"/>
    </row>
    <row r="128" spans="1:6" ht="14.15" hidden="1" customHeight="1" x14ac:dyDescent="0.3">
      <c r="A128" s="5"/>
      <c r="B128" s="6"/>
      <c r="C128" s="3"/>
      <c r="D128" s="135"/>
      <c r="E128" s="136"/>
      <c r="F128" s="137"/>
    </row>
    <row r="129" spans="1:6" ht="14.15" hidden="1" customHeight="1" x14ac:dyDescent="0.3">
      <c r="A129" s="5"/>
      <c r="B129" s="6"/>
      <c r="C129" s="3"/>
      <c r="D129" s="135"/>
      <c r="E129" s="136"/>
      <c r="F129" s="137"/>
    </row>
    <row r="130" spans="1:6" ht="14.15" hidden="1" customHeight="1" x14ac:dyDescent="0.3">
      <c r="A130" s="5"/>
      <c r="B130" s="6"/>
      <c r="C130" s="3"/>
      <c r="D130" s="135"/>
      <c r="E130" s="136"/>
      <c r="F130" s="137"/>
    </row>
    <row r="131" spans="1:6" ht="14.15" hidden="1" customHeight="1" x14ac:dyDescent="0.3">
      <c r="A131" s="5"/>
      <c r="B131" s="6"/>
      <c r="C131" s="3"/>
      <c r="D131" s="135"/>
      <c r="E131" s="136"/>
      <c r="F131" s="137"/>
    </row>
    <row r="132" spans="1:6" ht="14.15" hidden="1" customHeight="1" x14ac:dyDescent="0.3">
      <c r="A132" s="5"/>
      <c r="B132" s="6"/>
      <c r="C132" s="3"/>
      <c r="D132" s="135"/>
      <c r="E132" s="136"/>
      <c r="F132" s="137"/>
    </row>
    <row r="133" spans="1:6" ht="14.15" hidden="1" customHeight="1" x14ac:dyDescent="0.3">
      <c r="A133" s="5"/>
      <c r="B133" s="6"/>
      <c r="C133" s="3"/>
      <c r="D133" s="135"/>
      <c r="E133" s="136"/>
      <c r="F133" s="137"/>
    </row>
    <row r="134" spans="1:6" ht="14.15" hidden="1" customHeight="1" x14ac:dyDescent="0.3">
      <c r="A134" s="5"/>
      <c r="B134" s="6"/>
      <c r="C134" s="3"/>
      <c r="D134" s="135"/>
      <c r="E134" s="136"/>
      <c r="F134" s="137"/>
    </row>
    <row r="135" spans="1:6" ht="14.15" hidden="1" customHeight="1" thickBot="1" x14ac:dyDescent="0.35">
      <c r="A135" s="15"/>
      <c r="B135" s="16"/>
      <c r="C135" s="17"/>
      <c r="D135" s="141"/>
      <c r="E135" s="142"/>
      <c r="F135" s="143"/>
    </row>
    <row r="136" spans="1:6" ht="28.4" hidden="1" customHeight="1" thickBot="1" x14ac:dyDescent="0.35">
      <c r="A136" s="300" t="s">
        <v>1327</v>
      </c>
      <c r="B136" s="301"/>
      <c r="C136" s="301"/>
      <c r="D136" s="301"/>
      <c r="E136" s="302"/>
      <c r="F136" s="71">
        <f>SUM(F90:F135)</f>
        <v>0</v>
      </c>
    </row>
    <row r="137" spans="1:6" ht="14.15" hidden="1" customHeight="1" thickBot="1" x14ac:dyDescent="0.35">
      <c r="A137" s="23"/>
      <c r="C137" s="35"/>
      <c r="E137" s="148"/>
      <c r="F137" s="148"/>
    </row>
    <row r="138" spans="1:6" ht="28.4" hidden="1" customHeight="1" x14ac:dyDescent="0.3">
      <c r="A138" s="234" t="s">
        <v>1328</v>
      </c>
      <c r="B138" s="235"/>
      <c r="C138" s="235"/>
      <c r="D138" s="235"/>
      <c r="E138" s="236" t="s">
        <v>1329</v>
      </c>
      <c r="F138" s="237"/>
    </row>
    <row r="139" spans="1:6" ht="42" hidden="1" customHeight="1" thickBot="1" x14ac:dyDescent="0.35">
      <c r="A139" s="238"/>
      <c r="B139" s="239"/>
      <c r="C139" s="239"/>
      <c r="D139" s="239"/>
      <c r="E139" s="240"/>
      <c r="F139" s="241"/>
    </row>
    <row r="140" spans="1:6" ht="10.4" hidden="1" customHeight="1" x14ac:dyDescent="0.3"/>
    <row r="141" spans="1:6" ht="28.4" hidden="1" customHeight="1" x14ac:dyDescent="0.3"/>
    <row r="142" spans="1:6" ht="28.4" customHeight="1" x14ac:dyDescent="0.3"/>
    <row r="143" spans="1:6" ht="14.15" customHeight="1" x14ac:dyDescent="0.3"/>
    <row r="144" spans="1:6" ht="14.15" customHeight="1" x14ac:dyDescent="0.3"/>
    <row r="145" ht="14.15" customHeight="1" x14ac:dyDescent="0.3"/>
    <row r="146" ht="14.15" customHeight="1" x14ac:dyDescent="0.3"/>
    <row r="147" ht="14.15" customHeight="1" x14ac:dyDescent="0.3"/>
    <row r="148" ht="14.15" customHeight="1" x14ac:dyDescent="0.3"/>
    <row r="149" ht="14.15" customHeight="1" x14ac:dyDescent="0.3"/>
    <row r="150" ht="14.15" customHeight="1" x14ac:dyDescent="0.3"/>
    <row r="151" ht="14.15" customHeight="1" x14ac:dyDescent="0.3"/>
    <row r="152" ht="14.15" customHeight="1" x14ac:dyDescent="0.3"/>
    <row r="153" ht="14.15" customHeight="1" x14ac:dyDescent="0.3"/>
    <row r="154" ht="14.15" customHeight="1" x14ac:dyDescent="0.3"/>
    <row r="155" ht="14.15" customHeight="1" x14ac:dyDescent="0.3"/>
    <row r="156" ht="14.15" customHeight="1" x14ac:dyDescent="0.3"/>
    <row r="157" ht="14.15" customHeight="1" x14ac:dyDescent="0.3"/>
    <row r="158" ht="14.15" customHeight="1" x14ac:dyDescent="0.3"/>
    <row r="159" ht="14.15" customHeight="1" x14ac:dyDescent="0.3"/>
    <row r="160" ht="14.15" customHeight="1" x14ac:dyDescent="0.3"/>
    <row r="161" ht="14.15" customHeight="1" x14ac:dyDescent="0.3"/>
    <row r="162" ht="14.15" customHeight="1" x14ac:dyDescent="0.3"/>
    <row r="163" ht="14.15" customHeight="1" x14ac:dyDescent="0.3"/>
    <row r="164" ht="14.15" customHeight="1" x14ac:dyDescent="0.3"/>
    <row r="165" ht="14.15" customHeight="1" x14ac:dyDescent="0.3"/>
    <row r="166" ht="14.15" customHeight="1" x14ac:dyDescent="0.3"/>
    <row r="167" ht="14.15" customHeight="1" x14ac:dyDescent="0.3"/>
    <row r="168" ht="14.15" customHeight="1" x14ac:dyDescent="0.3"/>
    <row r="169" ht="14.15" customHeight="1" x14ac:dyDescent="0.3"/>
    <row r="170" ht="14.15" customHeight="1" x14ac:dyDescent="0.3"/>
    <row r="171" ht="14.15" customHeight="1" x14ac:dyDescent="0.3"/>
    <row r="172" ht="14.15" customHeight="1" x14ac:dyDescent="0.3"/>
    <row r="173" ht="14.15" customHeight="1" x14ac:dyDescent="0.3"/>
    <row r="174" ht="14.15" customHeight="1" x14ac:dyDescent="0.3"/>
    <row r="175" ht="14.15" customHeight="1" x14ac:dyDescent="0.3"/>
    <row r="176" ht="14.15" customHeight="1" x14ac:dyDescent="0.3"/>
    <row r="177" ht="14.15" customHeight="1" x14ac:dyDescent="0.3"/>
    <row r="178" ht="14.15" customHeight="1" x14ac:dyDescent="0.3"/>
    <row r="179" ht="14.15" customHeight="1" x14ac:dyDescent="0.3"/>
    <row r="180" ht="14.15" customHeight="1" x14ac:dyDescent="0.3"/>
    <row r="181" ht="14.15" customHeight="1" x14ac:dyDescent="0.3"/>
    <row r="182" ht="14.15" customHeight="1" x14ac:dyDescent="0.3"/>
    <row r="183" ht="14.15" customHeight="1" x14ac:dyDescent="0.3"/>
    <row r="184" ht="14.15" customHeight="1" x14ac:dyDescent="0.3"/>
    <row r="185" ht="14.15" customHeight="1" x14ac:dyDescent="0.3"/>
    <row r="186" ht="14.15" customHeight="1" x14ac:dyDescent="0.3"/>
    <row r="187" ht="14.15" customHeight="1" x14ac:dyDescent="0.3"/>
    <row r="188" ht="28.4" customHeight="1" x14ac:dyDescent="0.3"/>
    <row r="189" ht="14.15" customHeight="1" x14ac:dyDescent="0.3"/>
    <row r="190" ht="28.4" customHeight="1" x14ac:dyDescent="0.3"/>
    <row r="191" ht="42" customHeight="1" x14ac:dyDescent="0.3"/>
    <row r="192" ht="10.4" customHeight="1" x14ac:dyDescent="0.3"/>
    <row r="193" ht="28.4" customHeight="1" x14ac:dyDescent="0.3"/>
    <row r="194" ht="28.4" customHeight="1" x14ac:dyDescent="0.3"/>
    <row r="195" ht="14.15" customHeight="1" x14ac:dyDescent="0.3"/>
    <row r="196" ht="14.15" customHeight="1" x14ac:dyDescent="0.3"/>
    <row r="197" ht="14.15" customHeight="1" x14ac:dyDescent="0.3"/>
    <row r="198" ht="14.15" customHeight="1" x14ac:dyDescent="0.3"/>
    <row r="199" ht="14.15" customHeight="1" x14ac:dyDescent="0.3"/>
    <row r="200" ht="14.15" customHeight="1" x14ac:dyDescent="0.3"/>
    <row r="201" ht="14.15" customHeight="1" x14ac:dyDescent="0.3"/>
    <row r="202" ht="14.15" customHeight="1" x14ac:dyDescent="0.3"/>
    <row r="203" ht="14.15" customHeight="1" x14ac:dyDescent="0.3"/>
    <row r="204" ht="14.15" customHeight="1" x14ac:dyDescent="0.3"/>
    <row r="205" ht="14.15" customHeight="1" x14ac:dyDescent="0.3"/>
    <row r="206" ht="14.15" customHeight="1" x14ac:dyDescent="0.3"/>
    <row r="207" ht="14.15" customHeight="1" x14ac:dyDescent="0.3"/>
    <row r="208" ht="14.15" customHeight="1" x14ac:dyDescent="0.3"/>
    <row r="209" ht="14.15" customHeight="1" x14ac:dyDescent="0.3"/>
    <row r="210" ht="14.15" customHeight="1" x14ac:dyDescent="0.3"/>
    <row r="211" ht="14.15" customHeight="1" x14ac:dyDescent="0.3"/>
    <row r="212" ht="14.15" customHeight="1" x14ac:dyDescent="0.3"/>
    <row r="213" ht="14.15" customHeight="1" x14ac:dyDescent="0.3"/>
    <row r="214" ht="14.15" customHeight="1" x14ac:dyDescent="0.3"/>
    <row r="215" ht="14.15" customHeight="1" x14ac:dyDescent="0.3"/>
    <row r="216" ht="14.15" customHeight="1" x14ac:dyDescent="0.3"/>
    <row r="217" ht="14.15" customHeight="1" x14ac:dyDescent="0.3"/>
    <row r="218" ht="14.15" customHeight="1" x14ac:dyDescent="0.3"/>
    <row r="219" ht="14.15" customHeight="1" x14ac:dyDescent="0.3"/>
    <row r="220" ht="14.15" customHeight="1" x14ac:dyDescent="0.3"/>
    <row r="221" ht="14.15" customHeight="1" x14ac:dyDescent="0.3"/>
    <row r="222" ht="14.15" customHeight="1" x14ac:dyDescent="0.3"/>
    <row r="223" ht="14.15" customHeight="1" x14ac:dyDescent="0.3"/>
    <row r="224" ht="14.15" customHeight="1" x14ac:dyDescent="0.3"/>
    <row r="225" ht="14.15" customHeight="1" x14ac:dyDescent="0.3"/>
    <row r="226" ht="14.15" customHeight="1" x14ac:dyDescent="0.3"/>
    <row r="227" ht="14.15" customHeight="1" x14ac:dyDescent="0.3"/>
    <row r="228" ht="14.15" customHeight="1" x14ac:dyDescent="0.3"/>
    <row r="229" ht="14.15" customHeight="1" x14ac:dyDescent="0.3"/>
    <row r="230" ht="14.15" customHeight="1" x14ac:dyDescent="0.3"/>
    <row r="231" ht="14.15" customHeight="1" x14ac:dyDescent="0.3"/>
    <row r="232" ht="14.15" customHeight="1" x14ac:dyDescent="0.3"/>
    <row r="233" ht="14.15" customHeight="1" x14ac:dyDescent="0.3"/>
    <row r="234" ht="14.15" customHeight="1" x14ac:dyDescent="0.3"/>
    <row r="235" ht="14.15" customHeight="1" x14ac:dyDescent="0.3"/>
    <row r="236" ht="14.15" customHeight="1" x14ac:dyDescent="0.3"/>
    <row r="237" ht="14.15" customHeight="1" x14ac:dyDescent="0.3"/>
    <row r="238" ht="14.15" customHeight="1" x14ac:dyDescent="0.3"/>
    <row r="239" ht="14.15" customHeight="1" x14ac:dyDescent="0.3"/>
    <row r="240" ht="28.4" customHeight="1" x14ac:dyDescent="0.3"/>
    <row r="241" ht="14.15" customHeight="1" x14ac:dyDescent="0.3"/>
    <row r="242" ht="28.4" customHeight="1" x14ac:dyDescent="0.3"/>
    <row r="243" ht="42" customHeight="1" x14ac:dyDescent="0.3"/>
    <row r="244" ht="10.4" customHeight="1" x14ac:dyDescent="0.3"/>
    <row r="245" ht="28.4" customHeight="1" x14ac:dyDescent="0.3"/>
    <row r="246" ht="28.4" customHeight="1" x14ac:dyDescent="0.3"/>
    <row r="247" ht="14.15" customHeight="1" x14ac:dyDescent="0.3"/>
    <row r="248" ht="14.15" customHeight="1" x14ac:dyDescent="0.3"/>
    <row r="249" ht="14.15" customHeight="1" x14ac:dyDescent="0.3"/>
    <row r="250" ht="14.15" customHeight="1" x14ac:dyDescent="0.3"/>
    <row r="251" ht="14.15" customHeight="1" x14ac:dyDescent="0.3"/>
    <row r="252" ht="14.15" customHeight="1" x14ac:dyDescent="0.3"/>
    <row r="253" ht="14.15" customHeight="1" x14ac:dyDescent="0.3"/>
    <row r="254" ht="14.15" customHeight="1" x14ac:dyDescent="0.3"/>
    <row r="255" ht="14.15" customHeight="1" x14ac:dyDescent="0.3"/>
    <row r="256" ht="14.15" customHeight="1" x14ac:dyDescent="0.3"/>
    <row r="257" ht="14.15" customHeight="1" x14ac:dyDescent="0.3"/>
    <row r="258" ht="14.15" customHeight="1" x14ac:dyDescent="0.3"/>
    <row r="259" ht="14.15" customHeight="1" x14ac:dyDescent="0.3"/>
    <row r="260" ht="14.15" customHeight="1" x14ac:dyDescent="0.3"/>
    <row r="261" ht="14.15" customHeight="1" x14ac:dyDescent="0.3"/>
    <row r="262" ht="14.15" customHeight="1" x14ac:dyDescent="0.3"/>
    <row r="263" ht="14.15" customHeight="1" x14ac:dyDescent="0.3"/>
    <row r="264" ht="14.15" customHeight="1" x14ac:dyDescent="0.3"/>
    <row r="265" ht="14.15" customHeight="1" x14ac:dyDescent="0.3"/>
    <row r="266" ht="14.15" customHeight="1" x14ac:dyDescent="0.3"/>
    <row r="267" ht="14.15" customHeight="1" x14ac:dyDescent="0.3"/>
    <row r="268" ht="14.15" customHeight="1" x14ac:dyDescent="0.3"/>
    <row r="269" ht="14.15" customHeight="1" x14ac:dyDescent="0.3"/>
    <row r="270" ht="14.15" customHeight="1" x14ac:dyDescent="0.3"/>
    <row r="271" ht="14.15" customHeight="1" x14ac:dyDescent="0.3"/>
    <row r="272" ht="14.15" customHeight="1" x14ac:dyDescent="0.3"/>
    <row r="273" ht="14.15" customHeight="1" x14ac:dyDescent="0.3"/>
    <row r="274" ht="14.15" customHeight="1" x14ac:dyDescent="0.3"/>
    <row r="275" ht="14.15" customHeight="1" x14ac:dyDescent="0.3"/>
    <row r="276" ht="14.15" customHeight="1" x14ac:dyDescent="0.3"/>
    <row r="277" ht="14.15" customHeight="1" x14ac:dyDescent="0.3"/>
    <row r="278" ht="14.15" customHeight="1" x14ac:dyDescent="0.3"/>
    <row r="279" ht="14.15" customHeight="1" x14ac:dyDescent="0.3"/>
    <row r="280" ht="14.15" customHeight="1" x14ac:dyDescent="0.3"/>
    <row r="281" ht="14.15" customHeight="1" x14ac:dyDescent="0.3"/>
    <row r="282" ht="14.15" customHeight="1" x14ac:dyDescent="0.3"/>
    <row r="283" ht="14.15" customHeight="1" x14ac:dyDescent="0.3"/>
    <row r="284" ht="14.15" customHeight="1" x14ac:dyDescent="0.3"/>
    <row r="285" ht="14.15" customHeight="1" x14ac:dyDescent="0.3"/>
    <row r="286" ht="14.15" customHeight="1" x14ac:dyDescent="0.3"/>
    <row r="287" ht="14.15" customHeight="1" x14ac:dyDescent="0.3"/>
    <row r="288" ht="14.15" customHeight="1" x14ac:dyDescent="0.3"/>
    <row r="289" ht="14.15" customHeight="1" x14ac:dyDescent="0.3"/>
    <row r="290" ht="14.15" customHeight="1" x14ac:dyDescent="0.3"/>
    <row r="291" ht="14.15" customHeight="1" x14ac:dyDescent="0.3"/>
    <row r="292" ht="28.4" customHeight="1" x14ac:dyDescent="0.3"/>
    <row r="293" ht="14.15" customHeight="1" x14ac:dyDescent="0.3"/>
    <row r="294" ht="28.4" customHeight="1" x14ac:dyDescent="0.3"/>
    <row r="295" ht="42" customHeight="1" x14ac:dyDescent="0.3"/>
    <row r="296" ht="10.4" customHeight="1" x14ac:dyDescent="0.3"/>
    <row r="297" ht="28.4" customHeight="1" x14ac:dyDescent="0.3"/>
    <row r="298" ht="28.4" customHeight="1" x14ac:dyDescent="0.3"/>
    <row r="299" ht="14.15" customHeight="1" x14ac:dyDescent="0.3"/>
    <row r="300" ht="14.15" customHeight="1" x14ac:dyDescent="0.3"/>
    <row r="301" ht="14.15" customHeight="1" x14ac:dyDescent="0.3"/>
    <row r="302" ht="14.15" customHeight="1" x14ac:dyDescent="0.3"/>
    <row r="303" ht="14.15" customHeight="1" x14ac:dyDescent="0.3"/>
    <row r="304" ht="14.15" customHeight="1" x14ac:dyDescent="0.3"/>
    <row r="305" ht="14.15" customHeight="1" x14ac:dyDescent="0.3"/>
    <row r="306" ht="14.15" customHeight="1" x14ac:dyDescent="0.3"/>
    <row r="307" ht="14.15" customHeight="1" x14ac:dyDescent="0.3"/>
    <row r="308" ht="14.15" customHeight="1" x14ac:dyDescent="0.3"/>
    <row r="309" ht="14.15" customHeight="1" x14ac:dyDescent="0.3"/>
    <row r="310" ht="14.15" customHeight="1" x14ac:dyDescent="0.3"/>
    <row r="311" ht="14.15" customHeight="1" x14ac:dyDescent="0.3"/>
    <row r="312" ht="14.15" customHeight="1" x14ac:dyDescent="0.3"/>
    <row r="313" ht="14.15" customHeight="1" x14ac:dyDescent="0.3"/>
    <row r="314" ht="14.15" customHeight="1" x14ac:dyDescent="0.3"/>
    <row r="315" ht="14.15" customHeight="1" x14ac:dyDescent="0.3"/>
    <row r="316" ht="14.15" customHeight="1" x14ac:dyDescent="0.3"/>
    <row r="317" ht="14.15" customHeight="1" x14ac:dyDescent="0.3"/>
    <row r="318" ht="14.15" customHeight="1" x14ac:dyDescent="0.3"/>
    <row r="319" ht="14.15" customHeight="1" x14ac:dyDescent="0.3"/>
    <row r="320" ht="14.15" customHeight="1" x14ac:dyDescent="0.3"/>
    <row r="321" ht="14.15" customHeight="1" x14ac:dyDescent="0.3"/>
    <row r="322" ht="14.15" customHeight="1" x14ac:dyDescent="0.3"/>
    <row r="323" ht="14.15" customHeight="1" x14ac:dyDescent="0.3"/>
    <row r="324" ht="14.15" customHeight="1" x14ac:dyDescent="0.3"/>
    <row r="325" ht="14.15" customHeight="1" x14ac:dyDescent="0.3"/>
    <row r="326" ht="14.15" customHeight="1" x14ac:dyDescent="0.3"/>
    <row r="327" ht="14.15" customHeight="1" x14ac:dyDescent="0.3"/>
    <row r="328" ht="14.15" customHeight="1" x14ac:dyDescent="0.3"/>
    <row r="329" ht="14.15" customHeight="1" x14ac:dyDescent="0.3"/>
    <row r="330" ht="14.15" customHeight="1" x14ac:dyDescent="0.3"/>
    <row r="331" ht="14.15" customHeight="1" x14ac:dyDescent="0.3"/>
    <row r="332" ht="14.15" customHeight="1" x14ac:dyDescent="0.3"/>
    <row r="333" ht="14.15" customHeight="1" x14ac:dyDescent="0.3"/>
    <row r="334" ht="14.15" customHeight="1" x14ac:dyDescent="0.3"/>
    <row r="335" ht="14.15" customHeight="1" x14ac:dyDescent="0.3"/>
    <row r="336" ht="14.15" customHeight="1" x14ac:dyDescent="0.3"/>
    <row r="337" ht="14.15" customHeight="1" x14ac:dyDescent="0.3"/>
    <row r="338" ht="14.15" customHeight="1" x14ac:dyDescent="0.3"/>
    <row r="339" ht="14.15" customHeight="1" x14ac:dyDescent="0.3"/>
    <row r="340" ht="14.15" customHeight="1" x14ac:dyDescent="0.3"/>
    <row r="341" ht="14.15" customHeight="1" x14ac:dyDescent="0.3"/>
    <row r="342" ht="14.15" customHeight="1" x14ac:dyDescent="0.3"/>
    <row r="343" ht="14.15" customHeight="1" x14ac:dyDescent="0.3"/>
    <row r="344" ht="28.4" customHeight="1" x14ac:dyDescent="0.3"/>
    <row r="345" ht="14.15" customHeight="1" x14ac:dyDescent="0.3"/>
    <row r="346" ht="28.4" customHeight="1" x14ac:dyDescent="0.3"/>
    <row r="347" ht="42" customHeight="1" x14ac:dyDescent="0.3"/>
    <row r="348" ht="10.4" customHeight="1" x14ac:dyDescent="0.3"/>
    <row r="349" ht="28.4" customHeight="1" x14ac:dyDescent="0.3"/>
    <row r="350" ht="28.4" customHeight="1" x14ac:dyDescent="0.3"/>
    <row r="351" ht="14.15" customHeight="1" x14ac:dyDescent="0.3"/>
    <row r="352" ht="14.15" customHeight="1" x14ac:dyDescent="0.3"/>
    <row r="353" ht="14.15" customHeight="1" x14ac:dyDescent="0.3"/>
    <row r="354" ht="14.15" customHeight="1" x14ac:dyDescent="0.3"/>
    <row r="355" ht="14.15" customHeight="1" x14ac:dyDescent="0.3"/>
    <row r="356" ht="14.15" customHeight="1" x14ac:dyDescent="0.3"/>
    <row r="357" ht="14.15" customHeight="1" x14ac:dyDescent="0.3"/>
    <row r="358" ht="14.15" customHeight="1" x14ac:dyDescent="0.3"/>
    <row r="359" ht="14.15" customHeight="1" x14ac:dyDescent="0.3"/>
    <row r="360" ht="14.15" customHeight="1" x14ac:dyDescent="0.3"/>
    <row r="361" ht="14.15" customHeight="1" x14ac:dyDescent="0.3"/>
    <row r="362" ht="14.15" customHeight="1" x14ac:dyDescent="0.3"/>
    <row r="363" ht="14.15" customHeight="1" x14ac:dyDescent="0.3"/>
    <row r="364" ht="14.15" customHeight="1" x14ac:dyDescent="0.3"/>
    <row r="365" ht="14.15" customHeight="1" x14ac:dyDescent="0.3"/>
    <row r="366" ht="14.15" customHeight="1" x14ac:dyDescent="0.3"/>
    <row r="367" ht="14.15" customHeight="1" x14ac:dyDescent="0.3"/>
    <row r="368" ht="14.15" customHeight="1" x14ac:dyDescent="0.3"/>
    <row r="369" ht="14.15" customHeight="1" x14ac:dyDescent="0.3"/>
    <row r="370" ht="14.15" customHeight="1" x14ac:dyDescent="0.3"/>
    <row r="371" ht="14.15" customHeight="1" x14ac:dyDescent="0.3"/>
    <row r="372" ht="14.15" customHeight="1" x14ac:dyDescent="0.3"/>
    <row r="373" ht="14.15" customHeight="1" x14ac:dyDescent="0.3"/>
    <row r="374" ht="14.15" customHeight="1" x14ac:dyDescent="0.3"/>
    <row r="375" ht="14.15" customHeight="1" x14ac:dyDescent="0.3"/>
    <row r="376" ht="14.15" customHeight="1" x14ac:dyDescent="0.3"/>
    <row r="377" ht="14.15" customHeight="1" x14ac:dyDescent="0.3"/>
    <row r="378" ht="14.15" customHeight="1" x14ac:dyDescent="0.3"/>
    <row r="379" ht="14.15" customHeight="1" x14ac:dyDescent="0.3"/>
    <row r="380" ht="14.15" customHeight="1" x14ac:dyDescent="0.3"/>
    <row r="381" ht="14.15" customHeight="1" x14ac:dyDescent="0.3"/>
    <row r="382" ht="14.15" customHeight="1" x14ac:dyDescent="0.3"/>
    <row r="383" ht="14.15" customHeight="1" x14ac:dyDescent="0.3"/>
    <row r="384" ht="14.15" customHeight="1" x14ac:dyDescent="0.3"/>
    <row r="385" ht="14.15" customHeight="1" x14ac:dyDescent="0.3"/>
    <row r="386" ht="14.15" customHeight="1" x14ac:dyDescent="0.3"/>
    <row r="387" ht="14.15" customHeight="1" x14ac:dyDescent="0.3"/>
    <row r="388" ht="14.15" customHeight="1" x14ac:dyDescent="0.3"/>
    <row r="389" ht="14.15" customHeight="1" x14ac:dyDescent="0.3"/>
    <row r="390" ht="14.15" customHeight="1" x14ac:dyDescent="0.3"/>
    <row r="391" ht="14.15" customHeight="1" x14ac:dyDescent="0.3"/>
    <row r="392" ht="14.15" customHeight="1" x14ac:dyDescent="0.3"/>
    <row r="393" ht="14.15" customHeight="1" x14ac:dyDescent="0.3"/>
    <row r="394" ht="14.15" customHeight="1" x14ac:dyDescent="0.3"/>
    <row r="395" ht="14.15" customHeight="1" x14ac:dyDescent="0.3"/>
    <row r="396" ht="28.4" customHeight="1" x14ac:dyDescent="0.3"/>
    <row r="397" ht="14.15" customHeight="1" x14ac:dyDescent="0.3"/>
    <row r="398" ht="28.4" customHeight="1" x14ac:dyDescent="0.3"/>
    <row r="399" ht="42" customHeight="1" x14ac:dyDescent="0.3"/>
    <row r="400" ht="10.4" customHeight="1" x14ac:dyDescent="0.3"/>
    <row r="401" ht="28.4" customHeight="1" x14ac:dyDescent="0.3"/>
    <row r="402" ht="28.4" customHeight="1" x14ac:dyDescent="0.3"/>
    <row r="403" ht="14.15" customHeight="1" x14ac:dyDescent="0.3"/>
    <row r="404" ht="14.15" customHeight="1" x14ac:dyDescent="0.3"/>
    <row r="405" ht="14.15" customHeight="1" x14ac:dyDescent="0.3"/>
    <row r="406" ht="14.15" customHeight="1" x14ac:dyDescent="0.3"/>
    <row r="407" ht="14.15" customHeight="1" x14ac:dyDescent="0.3"/>
    <row r="408" ht="14.15" customHeight="1" x14ac:dyDescent="0.3"/>
    <row r="409" ht="14.15" customHeight="1" x14ac:dyDescent="0.3"/>
    <row r="410" ht="14.15" customHeight="1" x14ac:dyDescent="0.3"/>
    <row r="411" ht="14.15" customHeight="1" x14ac:dyDescent="0.3"/>
    <row r="412" ht="14.15" customHeight="1" x14ac:dyDescent="0.3"/>
    <row r="413" ht="14.15" customHeight="1" x14ac:dyDescent="0.3"/>
    <row r="414" ht="14.15" customHeight="1" x14ac:dyDescent="0.3"/>
    <row r="415" ht="14.15" customHeight="1" x14ac:dyDescent="0.3"/>
    <row r="416" ht="14.15" customHeight="1" x14ac:dyDescent="0.3"/>
    <row r="417" ht="14.15" customHeight="1" x14ac:dyDescent="0.3"/>
    <row r="418" ht="14.15" customHeight="1" x14ac:dyDescent="0.3"/>
    <row r="419" ht="14.15" customHeight="1" x14ac:dyDescent="0.3"/>
    <row r="420" ht="14.15" customHeight="1" x14ac:dyDescent="0.3"/>
    <row r="421" ht="14.15" customHeight="1" x14ac:dyDescent="0.3"/>
    <row r="422" ht="14.15" customHeight="1" x14ac:dyDescent="0.3"/>
    <row r="423" ht="14.15" customHeight="1" x14ac:dyDescent="0.3"/>
    <row r="424" ht="14.15" customHeight="1" x14ac:dyDescent="0.3"/>
    <row r="425" ht="14.15" customHeight="1" x14ac:dyDescent="0.3"/>
    <row r="426" ht="14.15" customHeight="1" x14ac:dyDescent="0.3"/>
    <row r="427" ht="14.15" customHeight="1" x14ac:dyDescent="0.3"/>
    <row r="428" ht="14.15" customHeight="1" x14ac:dyDescent="0.3"/>
    <row r="429" ht="14.15" customHeight="1" x14ac:dyDescent="0.3"/>
    <row r="430" ht="14.15" customHeight="1" x14ac:dyDescent="0.3"/>
    <row r="431" ht="14.15" customHeight="1" x14ac:dyDescent="0.3"/>
    <row r="432" ht="14.15" customHeight="1" x14ac:dyDescent="0.3"/>
    <row r="433" ht="14.15" customHeight="1" x14ac:dyDescent="0.3"/>
    <row r="434" ht="14.15" customHeight="1" x14ac:dyDescent="0.3"/>
    <row r="435" ht="14.15" customHeight="1" x14ac:dyDescent="0.3"/>
    <row r="436" ht="14.15" customHeight="1" x14ac:dyDescent="0.3"/>
    <row r="437" ht="14.15" customHeight="1" x14ac:dyDescent="0.3"/>
    <row r="438" ht="14.15" customHeight="1" x14ac:dyDescent="0.3"/>
    <row r="439" ht="14.15" customHeight="1" x14ac:dyDescent="0.3"/>
    <row r="440" ht="14.15" customHeight="1" x14ac:dyDescent="0.3"/>
    <row r="441" ht="14.15" customHeight="1" x14ac:dyDescent="0.3"/>
    <row r="442" ht="14.15" customHeight="1" x14ac:dyDescent="0.3"/>
    <row r="443" ht="14.15" customHeight="1" x14ac:dyDescent="0.3"/>
    <row r="444" ht="14.15" customHeight="1" x14ac:dyDescent="0.3"/>
    <row r="445" ht="14.15" customHeight="1" x14ac:dyDescent="0.3"/>
    <row r="446" ht="14.15" customHeight="1" x14ac:dyDescent="0.3"/>
    <row r="447" ht="14.15" customHeight="1" x14ac:dyDescent="0.3"/>
    <row r="448" ht="28.4" customHeight="1" x14ac:dyDescent="0.3"/>
    <row r="449" ht="14.15" customHeight="1" x14ac:dyDescent="0.3"/>
    <row r="450" ht="28.4" customHeight="1" x14ac:dyDescent="0.3"/>
    <row r="451" ht="42" customHeight="1" x14ac:dyDescent="0.3"/>
    <row r="452" ht="10.4" customHeight="1" x14ac:dyDescent="0.3"/>
  </sheetData>
  <mergeCells count="11">
    <mergeCell ref="A86:D86"/>
    <mergeCell ref="E86:F86"/>
    <mergeCell ref="A87:D87"/>
    <mergeCell ref="E87:F87"/>
    <mergeCell ref="A84:E84"/>
    <mergeCell ref="A139:D139"/>
    <mergeCell ref="E139:F139"/>
    <mergeCell ref="A90:E90"/>
    <mergeCell ref="A136:E136"/>
    <mergeCell ref="A138:D138"/>
    <mergeCell ref="E138:F138"/>
  </mergeCells>
  <phoneticPr fontId="1" type="noConversion"/>
  <conditionalFormatting sqref="D11 D14 D17 D20 D23 D26 D29 D32 D35 D38 D41 D44 D47 D52 D55 D63 D65 D96 D100 D102 D106">
    <cfRule type="cellIs" dxfId="43" priority="5" operator="greaterThan">
      <formula>0</formula>
    </cfRule>
  </conditionalFormatting>
  <conditionalFormatting sqref="D71:D72">
    <cfRule type="cellIs" dxfId="42" priority="1" operator="greaterThan">
      <formula>0</formula>
    </cfRule>
  </conditionalFormatting>
  <conditionalFormatting sqref="E11 E14 E17 E20 E23 E26 E29 E32 E35 E38 E41 E44 E47 E52 E55 E63 E65 E96 E100 E102 E106">
    <cfRule type="cellIs" dxfId="41" priority="6" operator="greaterThan">
      <formula>0</formula>
    </cfRule>
  </conditionalFormatting>
  <conditionalFormatting sqref="E71:E72">
    <cfRule type="cellIs" dxfId="40" priority="2" operator="greaterThan">
      <formula>0</formula>
    </cfRule>
  </conditionalFormatting>
  <conditionalFormatting sqref="F11 F14 F17 F20 F23 F26 F29 F32 F35 F38 F41 F44 F47 F52 F55 F63 F65 F96 F100 F102 F106">
    <cfRule type="cellIs" dxfId="39" priority="7" stopIfTrue="1" operator="equal">
      <formula>"ro"</formula>
    </cfRule>
    <cfRule type="cellIs" dxfId="38" priority="8" stopIfTrue="1" operator="equal">
      <formula>" "</formula>
    </cfRule>
  </conditionalFormatting>
  <conditionalFormatting sqref="F71:F72">
    <cfRule type="cellIs" dxfId="37" priority="3" stopIfTrue="1" operator="equal">
      <formula>"ro"</formula>
    </cfRule>
    <cfRule type="cellIs" dxfId="36" priority="4" stopIfTrue="1" operator="equal">
      <formula>" "</formula>
    </cfRule>
  </conditionalFormatting>
  <printOptions horizontalCentered="1"/>
  <pageMargins left="0.78740157480314965" right="0.59055118110236227" top="0.98425196850393704" bottom="0.39370078740157483" header="0.39370078740157483" footer="0.19685039370078741"/>
  <pageSetup paperSize="9" scale="90" orientation="portrait" blackAndWhite="1" useFirstPageNumber="1" r:id="rId1"/>
  <headerFooter alignWithMargins="0">
    <oddHeader>&amp;L&amp;"-,Italic"&amp;8RTD01-2016/2017-TIDC32&amp;"-,Regular"
Part C2.2: Pricing Schedule&amp;R
&amp;"-,Regular"&amp;8Section 609: Page &amp;P of &amp;N</oddHeader>
  </headerFooter>
  <legacy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indexed="54"/>
  </sheetPr>
  <dimension ref="A1:F469"/>
  <sheetViews>
    <sheetView showZeros="0" view="pageBreakPreview" topLeftCell="A106" zoomScale="150" zoomScaleNormal="100" zoomScaleSheetLayoutView="150" workbookViewId="0">
      <selection activeCell="A105" sqref="A1:XFD105"/>
    </sheetView>
  </sheetViews>
  <sheetFormatPr defaultColWidth="9.1796875" defaultRowHeight="12" customHeight="1" x14ac:dyDescent="0.3"/>
  <cols>
    <col min="1" max="1" width="12.54296875" style="2" customWidth="1"/>
    <col min="2" max="2" width="28.54296875" style="2" customWidth="1"/>
    <col min="3" max="3" width="10.54296875" style="2" customWidth="1"/>
    <col min="4" max="4" width="12.54296875" style="147" customWidth="1"/>
    <col min="5" max="5" width="13.54296875" style="35" customWidth="1"/>
    <col min="6" max="6" width="15.54296875" style="35" customWidth="1"/>
    <col min="7" max="16384" width="9.1796875" style="2"/>
  </cols>
  <sheetData>
    <row r="1" spans="1:6" ht="28.4" hidden="1" customHeight="1" thickBot="1" x14ac:dyDescent="0.35">
      <c r="A1" s="67" t="s">
        <v>1321</v>
      </c>
      <c r="B1" s="68" t="s">
        <v>1322</v>
      </c>
      <c r="C1" s="68" t="s">
        <v>1323</v>
      </c>
      <c r="D1" s="69" t="s">
        <v>1324</v>
      </c>
      <c r="E1" s="70" t="s">
        <v>1325</v>
      </c>
      <c r="F1" s="71" t="s">
        <v>1326</v>
      </c>
    </row>
    <row r="2" spans="1:6" ht="14.15" hidden="1" customHeight="1" x14ac:dyDescent="0.3">
      <c r="A2" s="8"/>
      <c r="B2" s="9"/>
      <c r="C2" s="10"/>
      <c r="D2" s="132"/>
      <c r="E2" s="133"/>
      <c r="F2" s="134"/>
    </row>
    <row r="3" spans="1:6" ht="14.15" hidden="1" customHeight="1" x14ac:dyDescent="0.3">
      <c r="A3" s="13" t="s">
        <v>1356</v>
      </c>
      <c r="B3" s="14" t="s">
        <v>1357</v>
      </c>
      <c r="C3" s="3"/>
      <c r="D3" s="135"/>
      <c r="E3" s="136"/>
      <c r="F3" s="137"/>
    </row>
    <row r="4" spans="1:6" ht="14.15" hidden="1" customHeight="1" x14ac:dyDescent="0.3">
      <c r="A4" s="5"/>
      <c r="B4" s="6"/>
      <c r="C4" s="3"/>
      <c r="D4" s="135"/>
      <c r="E4" s="136"/>
      <c r="F4" s="137"/>
    </row>
    <row r="5" spans="1:6" ht="14.15" hidden="1" customHeight="1" x14ac:dyDescent="0.3">
      <c r="A5" s="13" t="s">
        <v>987</v>
      </c>
      <c r="B5" s="14" t="s">
        <v>988</v>
      </c>
      <c r="C5" s="3"/>
      <c r="D5" s="135"/>
      <c r="E5" s="136"/>
      <c r="F5" s="137"/>
    </row>
    <row r="6" spans="1:6" ht="14.15" hidden="1" customHeight="1" x14ac:dyDescent="0.3">
      <c r="A6" s="5"/>
      <c r="B6" s="7"/>
      <c r="C6" s="3"/>
      <c r="D6" s="135"/>
      <c r="E6" s="136"/>
      <c r="F6" s="137"/>
    </row>
    <row r="7" spans="1:6" ht="14.15" hidden="1" customHeight="1" x14ac:dyDescent="0.3">
      <c r="A7" s="13" t="s">
        <v>989</v>
      </c>
      <c r="B7" s="14" t="s">
        <v>990</v>
      </c>
      <c r="C7" s="3"/>
      <c r="D7" s="135"/>
      <c r="E7" s="136"/>
      <c r="F7" s="137"/>
    </row>
    <row r="8" spans="1:6" ht="14.15" hidden="1" customHeight="1" x14ac:dyDescent="0.3">
      <c r="A8" s="5"/>
      <c r="B8" s="6"/>
      <c r="C8" s="3"/>
      <c r="D8" s="135"/>
      <c r="E8" s="136"/>
      <c r="F8" s="137"/>
    </row>
    <row r="9" spans="1:6" ht="14.15" hidden="1" customHeight="1" x14ac:dyDescent="0.3">
      <c r="A9" s="5" t="s">
        <v>992</v>
      </c>
      <c r="B9" s="6" t="s">
        <v>991</v>
      </c>
      <c r="C9" s="3"/>
      <c r="D9" s="135"/>
      <c r="E9" s="136"/>
      <c r="F9" s="137"/>
    </row>
    <row r="10" spans="1:6" ht="14.15" hidden="1" customHeight="1" x14ac:dyDescent="0.3">
      <c r="A10" s="5"/>
      <c r="B10" s="6" t="s">
        <v>823</v>
      </c>
      <c r="C10" s="3" t="s">
        <v>1334</v>
      </c>
      <c r="D10" s="138" t="s">
        <v>2150</v>
      </c>
      <c r="E10" s="139"/>
      <c r="F10" s="140" t="str">
        <f>IF(TRIM(D10)="rate only","ro",IF(OR(ISBLANK(D10),ISBLANK(E10))," ",D10*E10))</f>
        <v>ro</v>
      </c>
    </row>
    <row r="11" spans="1:6" ht="14.15" hidden="1" customHeight="1" x14ac:dyDescent="0.3">
      <c r="A11" s="5"/>
      <c r="B11" s="38" t="s">
        <v>2056</v>
      </c>
      <c r="C11" s="3"/>
      <c r="D11" s="135"/>
      <c r="E11" s="136"/>
      <c r="F11" s="137"/>
    </row>
    <row r="12" spans="1:6" ht="14.15" hidden="1" customHeight="1" x14ac:dyDescent="0.3">
      <c r="A12" s="5"/>
      <c r="B12" s="6"/>
      <c r="C12" s="3"/>
      <c r="D12" s="135"/>
      <c r="E12" s="136"/>
      <c r="F12" s="137"/>
    </row>
    <row r="13" spans="1:6" ht="14.15" hidden="1" customHeight="1" x14ac:dyDescent="0.3">
      <c r="A13" s="5" t="s">
        <v>1078</v>
      </c>
      <c r="B13" s="6" t="s">
        <v>1075</v>
      </c>
      <c r="C13" s="3"/>
      <c r="D13" s="135"/>
      <c r="E13" s="136"/>
      <c r="F13" s="137"/>
    </row>
    <row r="14" spans="1:6" ht="14.15" hidden="1" customHeight="1" x14ac:dyDescent="0.3">
      <c r="A14" s="5"/>
      <c r="B14" s="6" t="s">
        <v>1076</v>
      </c>
      <c r="C14" s="3" t="s">
        <v>1334</v>
      </c>
      <c r="D14" s="138" t="s">
        <v>2150</v>
      </c>
      <c r="E14" s="139"/>
      <c r="F14" s="140" t="str">
        <f>IF(TRIM(D14)="rate only","ro",IF(ISBLANK(E14)," ",D14*E14))</f>
        <v>ro</v>
      </c>
    </row>
    <row r="15" spans="1:6" ht="14.15" hidden="1" customHeight="1" x14ac:dyDescent="0.3">
      <c r="A15" s="5"/>
      <c r="B15" s="6" t="s">
        <v>1077</v>
      </c>
      <c r="C15" s="3"/>
      <c r="D15" s="135"/>
      <c r="E15" s="136"/>
      <c r="F15" s="137"/>
    </row>
    <row r="16" spans="1:6" ht="14.15" hidden="1" customHeight="1" x14ac:dyDescent="0.3">
      <c r="A16" s="5"/>
      <c r="B16" s="6"/>
      <c r="C16" s="3"/>
      <c r="D16" s="135"/>
      <c r="E16" s="136"/>
      <c r="F16" s="137"/>
    </row>
    <row r="17" spans="1:6" ht="14.15" hidden="1" customHeight="1" x14ac:dyDescent="0.3">
      <c r="A17" s="5" t="s">
        <v>1983</v>
      </c>
      <c r="B17" s="38" t="s">
        <v>1984</v>
      </c>
      <c r="C17" s="3"/>
      <c r="D17" s="135"/>
      <c r="E17" s="136"/>
      <c r="F17" s="137"/>
    </row>
    <row r="18" spans="1:6" ht="14.15" hidden="1" customHeight="1" x14ac:dyDescent="0.3">
      <c r="A18" s="5"/>
      <c r="B18" s="6"/>
      <c r="C18" s="3"/>
      <c r="D18" s="135"/>
      <c r="E18" s="136"/>
      <c r="F18" s="137"/>
    </row>
    <row r="19" spans="1:6" ht="14.15" hidden="1" customHeight="1" x14ac:dyDescent="0.3">
      <c r="A19" s="5"/>
      <c r="B19" s="6"/>
      <c r="C19" s="3"/>
      <c r="D19" s="135"/>
      <c r="E19" s="136"/>
      <c r="F19" s="137"/>
    </row>
    <row r="20" spans="1:6" ht="14.15" hidden="1" customHeight="1" x14ac:dyDescent="0.3">
      <c r="A20" s="5"/>
      <c r="B20" s="6"/>
      <c r="C20" s="3"/>
      <c r="D20" s="135"/>
      <c r="E20" s="136"/>
      <c r="F20" s="137"/>
    </row>
    <row r="21" spans="1:6" ht="14.15" hidden="1" customHeight="1" x14ac:dyDescent="0.3">
      <c r="A21" s="5"/>
      <c r="B21" s="6"/>
      <c r="C21" s="3"/>
      <c r="D21" s="135"/>
      <c r="E21" s="136"/>
      <c r="F21" s="137"/>
    </row>
    <row r="22" spans="1:6" ht="14.15" hidden="1" customHeight="1" x14ac:dyDescent="0.3">
      <c r="A22" s="13" t="s">
        <v>993</v>
      </c>
      <c r="B22" s="14" t="s">
        <v>994</v>
      </c>
      <c r="C22" s="3"/>
      <c r="D22" s="135"/>
      <c r="E22" s="136"/>
      <c r="F22" s="137"/>
    </row>
    <row r="23" spans="1:6" ht="14.15" hidden="1" customHeight="1" x14ac:dyDescent="0.3">
      <c r="A23" s="5"/>
      <c r="B23" s="14" t="s">
        <v>995</v>
      </c>
      <c r="C23" s="3"/>
      <c r="D23" s="135"/>
      <c r="E23" s="136"/>
      <c r="F23" s="137"/>
    </row>
    <row r="24" spans="1:6" ht="14.15" hidden="1" customHeight="1" x14ac:dyDescent="0.3">
      <c r="A24" s="5"/>
      <c r="B24" s="6"/>
      <c r="C24" s="3"/>
      <c r="D24" s="135"/>
      <c r="E24" s="136"/>
      <c r="F24" s="137"/>
    </row>
    <row r="25" spans="1:6" ht="14.15" hidden="1" customHeight="1" x14ac:dyDescent="0.3">
      <c r="A25" s="5" t="s">
        <v>998</v>
      </c>
      <c r="B25" s="6" t="s">
        <v>996</v>
      </c>
      <c r="C25" s="3" t="s">
        <v>1369</v>
      </c>
      <c r="D25" s="138" t="s">
        <v>2150</v>
      </c>
      <c r="E25" s="139"/>
      <c r="F25" s="140" t="str">
        <f>IF(TRIM(D25)="rate only","ro",IF(ISBLANK(E25)," ",D25*E25))</f>
        <v>ro</v>
      </c>
    </row>
    <row r="26" spans="1:6" ht="14.15" hidden="1" customHeight="1" x14ac:dyDescent="0.3">
      <c r="A26" s="5"/>
      <c r="B26" s="6"/>
      <c r="C26" s="3"/>
      <c r="D26" s="135"/>
      <c r="E26" s="136"/>
      <c r="F26" s="137"/>
    </row>
    <row r="27" spans="1:6" ht="14.15" hidden="1" customHeight="1" x14ac:dyDescent="0.3">
      <c r="A27" s="5" t="s">
        <v>999</v>
      </c>
      <c r="B27" s="6" t="s">
        <v>997</v>
      </c>
      <c r="C27" s="3" t="s">
        <v>1369</v>
      </c>
      <c r="D27" s="138" t="s">
        <v>2150</v>
      </c>
      <c r="E27" s="139"/>
      <c r="F27" s="140" t="str">
        <f>IF(TRIM(D27)="rate only","ro",IF(ISBLANK(E27)," ",D27*E27))</f>
        <v>ro</v>
      </c>
    </row>
    <row r="28" spans="1:6" ht="14.15" hidden="1" customHeight="1" x14ac:dyDescent="0.3">
      <c r="A28" s="5"/>
      <c r="B28" s="6"/>
      <c r="C28" s="3"/>
      <c r="D28" s="135"/>
      <c r="E28" s="136"/>
      <c r="F28" s="137"/>
    </row>
    <row r="29" spans="1:6" ht="14.15" hidden="1" customHeight="1" x14ac:dyDescent="0.3">
      <c r="A29" s="5"/>
      <c r="B29" s="6"/>
      <c r="C29" s="3"/>
      <c r="D29" s="135"/>
      <c r="E29" s="136"/>
      <c r="F29" s="137"/>
    </row>
    <row r="30" spans="1:6" ht="14.15" hidden="1" customHeight="1" x14ac:dyDescent="0.3">
      <c r="A30" s="13" t="s">
        <v>1000</v>
      </c>
      <c r="B30" s="14" t="s">
        <v>1016</v>
      </c>
      <c r="C30" s="3"/>
      <c r="D30" s="135"/>
      <c r="E30" s="136"/>
      <c r="F30" s="137"/>
    </row>
    <row r="31" spans="1:6" ht="14.15" hidden="1" customHeight="1" x14ac:dyDescent="0.3">
      <c r="A31" s="5"/>
      <c r="B31" s="14" t="s">
        <v>1001</v>
      </c>
      <c r="C31" s="3" t="s">
        <v>863</v>
      </c>
      <c r="D31" s="138" t="s">
        <v>2150</v>
      </c>
      <c r="E31" s="139"/>
      <c r="F31" s="140" t="str">
        <f>IF(TRIM(D31)="rate only","ro",IF(ISBLANK(E31)," ",D31*E31))</f>
        <v>ro</v>
      </c>
    </row>
    <row r="32" spans="1:6" ht="14.15" hidden="1" customHeight="1" x14ac:dyDescent="0.3">
      <c r="A32" s="5"/>
      <c r="B32" s="6"/>
      <c r="C32" s="3"/>
      <c r="D32" s="135"/>
      <c r="E32" s="136"/>
      <c r="F32" s="137"/>
    </row>
    <row r="33" spans="1:6" ht="14.15" hidden="1" customHeight="1" x14ac:dyDescent="0.3">
      <c r="A33" s="13" t="s">
        <v>1002</v>
      </c>
      <c r="B33" s="14" t="s">
        <v>1003</v>
      </c>
      <c r="C33" s="3"/>
      <c r="D33" s="135"/>
      <c r="E33" s="136"/>
      <c r="F33" s="137"/>
    </row>
    <row r="34" spans="1:6" ht="14.15" hidden="1" customHeight="1" x14ac:dyDescent="0.3">
      <c r="A34" s="5"/>
      <c r="B34" s="6"/>
      <c r="C34" s="3"/>
      <c r="D34" s="135"/>
      <c r="E34" s="136"/>
      <c r="F34" s="137"/>
    </row>
    <row r="35" spans="1:6" ht="14.15" hidden="1" customHeight="1" x14ac:dyDescent="0.3">
      <c r="A35" s="5" t="s">
        <v>1047</v>
      </c>
      <c r="B35" s="6" t="s">
        <v>1048</v>
      </c>
      <c r="C35" s="3" t="s">
        <v>1394</v>
      </c>
      <c r="D35" s="138" t="s">
        <v>2150</v>
      </c>
      <c r="E35" s="139"/>
      <c r="F35" s="140" t="str">
        <f>IF(TRIM(D35)="rate only","ro",IF(ISBLANK(E35)," ",D35*E35))</f>
        <v>ro</v>
      </c>
    </row>
    <row r="36" spans="1:6" ht="14.15" hidden="1" customHeight="1" x14ac:dyDescent="0.3">
      <c r="A36" s="5"/>
      <c r="B36" s="6" t="s">
        <v>1049</v>
      </c>
      <c r="C36" s="3"/>
      <c r="D36" s="135"/>
      <c r="E36" s="136"/>
      <c r="F36" s="137"/>
    </row>
    <row r="37" spans="1:6" ht="14.15" hidden="1" customHeight="1" x14ac:dyDescent="0.3">
      <c r="A37" s="5"/>
      <c r="B37" s="6"/>
      <c r="C37" s="3"/>
      <c r="D37" s="135"/>
      <c r="E37" s="136"/>
      <c r="F37" s="137"/>
    </row>
    <row r="38" spans="1:6" ht="14.15" hidden="1" customHeight="1" x14ac:dyDescent="0.3">
      <c r="A38" s="5" t="s">
        <v>1004</v>
      </c>
      <c r="B38" s="6" t="s">
        <v>1005</v>
      </c>
      <c r="C38" s="3"/>
      <c r="D38" s="135"/>
      <c r="E38" s="136"/>
      <c r="F38" s="137"/>
    </row>
    <row r="39" spans="1:6" ht="14.15" hidden="1" customHeight="1" x14ac:dyDescent="0.3">
      <c r="A39" s="5"/>
      <c r="B39" s="6"/>
      <c r="C39" s="3"/>
      <c r="D39" s="135"/>
      <c r="E39" s="136"/>
      <c r="F39" s="137"/>
    </row>
    <row r="40" spans="1:6" ht="14.15" hidden="1" customHeight="1" x14ac:dyDescent="0.3">
      <c r="A40" s="5" t="s">
        <v>1044</v>
      </c>
      <c r="B40" s="6" t="s">
        <v>1006</v>
      </c>
      <c r="C40" s="3" t="s">
        <v>1394</v>
      </c>
      <c r="D40" s="138" t="s">
        <v>2150</v>
      </c>
      <c r="E40" s="139"/>
      <c r="F40" s="140" t="str">
        <f>IF(TRIM(D40)="rate only","ro",IF(ISBLANK(E40)," ",D40*E40))</f>
        <v>ro</v>
      </c>
    </row>
    <row r="41" spans="1:6" ht="14.15" hidden="1" customHeight="1" x14ac:dyDescent="0.3">
      <c r="A41" s="5"/>
      <c r="B41" s="6"/>
      <c r="C41" s="3"/>
      <c r="D41" s="135"/>
      <c r="E41" s="136"/>
      <c r="F41" s="137"/>
    </row>
    <row r="42" spans="1:6" ht="14.15" hidden="1" customHeight="1" x14ac:dyDescent="0.3">
      <c r="A42" s="5" t="s">
        <v>1045</v>
      </c>
      <c r="B42" s="6" t="s">
        <v>1007</v>
      </c>
      <c r="C42" s="3" t="s">
        <v>1394</v>
      </c>
      <c r="D42" s="138" t="s">
        <v>2150</v>
      </c>
      <c r="E42" s="139"/>
      <c r="F42" s="140" t="str">
        <f>IF(TRIM(D42)="rate only","ro",IF(ISBLANK(E42)," ",D42*E42))</f>
        <v>ro</v>
      </c>
    </row>
    <row r="43" spans="1:6" ht="14.15" hidden="1" customHeight="1" x14ac:dyDescent="0.3">
      <c r="A43" s="5"/>
      <c r="B43" s="6"/>
      <c r="C43" s="3"/>
      <c r="D43" s="135"/>
      <c r="E43" s="136"/>
      <c r="F43" s="137"/>
    </row>
    <row r="44" spans="1:6" ht="14.15" hidden="1" customHeight="1" x14ac:dyDescent="0.3">
      <c r="A44" s="5"/>
      <c r="B44" s="6"/>
      <c r="C44" s="3"/>
      <c r="D44" s="135"/>
      <c r="E44" s="136"/>
      <c r="F44" s="137"/>
    </row>
    <row r="45" spans="1:6" ht="14.15" hidden="1" customHeight="1" x14ac:dyDescent="0.3">
      <c r="A45" s="5"/>
      <c r="B45" s="6"/>
      <c r="C45" s="3"/>
      <c r="D45" s="135"/>
      <c r="E45" s="136"/>
      <c r="F45" s="137"/>
    </row>
    <row r="46" spans="1:6" ht="14.15" hidden="1" customHeight="1" x14ac:dyDescent="0.3">
      <c r="A46" s="5"/>
      <c r="B46" s="6"/>
      <c r="C46" s="3"/>
      <c r="D46" s="135"/>
      <c r="E46" s="136"/>
      <c r="F46" s="137"/>
    </row>
    <row r="47" spans="1:6" ht="14.15" hidden="1" customHeight="1" x14ac:dyDescent="0.3">
      <c r="A47" s="5"/>
      <c r="B47" s="6"/>
      <c r="C47" s="3"/>
      <c r="D47" s="135"/>
      <c r="E47" s="136"/>
      <c r="F47" s="137"/>
    </row>
    <row r="48" spans="1:6" ht="14.15" hidden="1" customHeight="1" thickBot="1" x14ac:dyDescent="0.35">
      <c r="A48" s="15"/>
      <c r="B48" s="16"/>
      <c r="C48" s="17"/>
      <c r="D48" s="141"/>
      <c r="E48" s="142"/>
      <c r="F48" s="143"/>
    </row>
    <row r="49" spans="1:6" ht="28.4" hidden="1" customHeight="1" thickBot="1" x14ac:dyDescent="0.35">
      <c r="A49" s="300" t="s">
        <v>1330</v>
      </c>
      <c r="B49" s="301"/>
      <c r="C49" s="301"/>
      <c r="D49" s="301"/>
      <c r="E49" s="302"/>
      <c r="F49" s="71">
        <f>SUM(F2:F48)</f>
        <v>0</v>
      </c>
    </row>
    <row r="50" spans="1:6" ht="14.15" hidden="1" customHeight="1" thickBot="1" x14ac:dyDescent="0.35">
      <c r="A50" s="20"/>
      <c r="B50" s="20"/>
      <c r="C50" s="20"/>
      <c r="D50" s="144"/>
      <c r="E50" s="145"/>
      <c r="F50" s="146"/>
    </row>
    <row r="51" spans="1:6" ht="28.4" hidden="1" customHeight="1" x14ac:dyDescent="0.3">
      <c r="A51" s="313" t="s">
        <v>1328</v>
      </c>
      <c r="B51" s="314"/>
      <c r="C51" s="314"/>
      <c r="D51" s="315"/>
      <c r="E51" s="318" t="s">
        <v>1329</v>
      </c>
      <c r="F51" s="319"/>
    </row>
    <row r="52" spans="1:6" ht="42" hidden="1" customHeight="1" thickBot="1" x14ac:dyDescent="0.35">
      <c r="A52" s="306"/>
      <c r="B52" s="307"/>
      <c r="C52" s="307"/>
      <c r="D52" s="308"/>
      <c r="E52" s="320"/>
      <c r="F52" s="321"/>
    </row>
    <row r="53" spans="1:6" ht="10.4" hidden="1" customHeight="1" thickBot="1" x14ac:dyDescent="0.35">
      <c r="A53" s="23"/>
      <c r="E53" s="148"/>
    </row>
    <row r="54" spans="1:6" ht="28.4" hidden="1" customHeight="1" thickBot="1" x14ac:dyDescent="0.35">
      <c r="A54" s="67" t="s">
        <v>1321</v>
      </c>
      <c r="B54" s="68" t="s">
        <v>1322</v>
      </c>
      <c r="C54" s="68" t="s">
        <v>1323</v>
      </c>
      <c r="D54" s="69" t="s">
        <v>1324</v>
      </c>
      <c r="E54" s="70" t="s">
        <v>1325</v>
      </c>
      <c r="F54" s="71" t="s">
        <v>1326</v>
      </c>
    </row>
    <row r="55" spans="1:6" ht="28.4" hidden="1" customHeight="1" x14ac:dyDescent="0.3">
      <c r="A55" s="297" t="s">
        <v>1331</v>
      </c>
      <c r="B55" s="311"/>
      <c r="C55" s="311"/>
      <c r="D55" s="311"/>
      <c r="E55" s="312"/>
      <c r="F55" s="164">
        <f>F49</f>
        <v>0</v>
      </c>
    </row>
    <row r="56" spans="1:6" ht="14.15" hidden="1" customHeight="1" x14ac:dyDescent="0.3">
      <c r="A56" s="5"/>
      <c r="B56" s="6"/>
      <c r="C56" s="3"/>
      <c r="D56" s="135"/>
      <c r="E56" s="136"/>
      <c r="F56" s="137"/>
    </row>
    <row r="57" spans="1:6" ht="14.15" hidden="1" customHeight="1" x14ac:dyDescent="0.3">
      <c r="A57" s="5" t="s">
        <v>1046</v>
      </c>
      <c r="B57" s="6" t="s">
        <v>824</v>
      </c>
      <c r="C57" s="3"/>
      <c r="D57" s="135"/>
      <c r="E57" s="136"/>
      <c r="F57" s="137"/>
    </row>
    <row r="58" spans="1:6" ht="14.15" hidden="1" customHeight="1" x14ac:dyDescent="0.3">
      <c r="A58" s="5"/>
      <c r="B58" s="6"/>
      <c r="C58" s="3"/>
      <c r="D58" s="135"/>
      <c r="E58" s="136"/>
      <c r="F58" s="137"/>
    </row>
    <row r="59" spans="1:6" ht="14.15" hidden="1" customHeight="1" x14ac:dyDescent="0.3">
      <c r="A59" s="5" t="s">
        <v>1051</v>
      </c>
      <c r="B59" s="6" t="s">
        <v>1008</v>
      </c>
      <c r="C59" s="3"/>
      <c r="D59" s="135"/>
      <c r="E59" s="136"/>
      <c r="F59" s="137"/>
    </row>
    <row r="60" spans="1:6" ht="14.15" hidden="1" customHeight="1" x14ac:dyDescent="0.3">
      <c r="A60" s="5"/>
      <c r="B60" s="6" t="s">
        <v>1011</v>
      </c>
      <c r="C60" s="3"/>
      <c r="D60" s="135"/>
      <c r="E60" s="136"/>
      <c r="F60" s="137"/>
    </row>
    <row r="61" spans="1:6" ht="14.15" hidden="1" customHeight="1" x14ac:dyDescent="0.3">
      <c r="A61" s="5"/>
      <c r="B61" s="6" t="s">
        <v>1010</v>
      </c>
      <c r="C61" s="3" t="s">
        <v>1394</v>
      </c>
      <c r="D61" s="138" t="s">
        <v>2150</v>
      </c>
      <c r="E61" s="139"/>
      <c r="F61" s="140" t="str">
        <f>IF(TRIM(D61)="rate only","ro",IF(ISBLANK(E61)," ",D61*E61))</f>
        <v>ro</v>
      </c>
    </row>
    <row r="62" spans="1:6" ht="14.15" hidden="1" customHeight="1" x14ac:dyDescent="0.3">
      <c r="A62" s="5"/>
      <c r="B62" s="6"/>
      <c r="C62" s="3"/>
      <c r="D62" s="135"/>
      <c r="E62" s="136"/>
      <c r="F62" s="137"/>
    </row>
    <row r="63" spans="1:6" ht="14.15" hidden="1" customHeight="1" x14ac:dyDescent="0.3">
      <c r="A63" s="5" t="s">
        <v>1052</v>
      </c>
      <c r="B63" s="6" t="s">
        <v>1008</v>
      </c>
      <c r="C63" s="3"/>
      <c r="D63" s="135"/>
      <c r="E63" s="136"/>
      <c r="F63" s="137"/>
    </row>
    <row r="64" spans="1:6" ht="14.15" hidden="1" customHeight="1" x14ac:dyDescent="0.3">
      <c r="A64" s="5"/>
      <c r="B64" s="6" t="s">
        <v>1009</v>
      </c>
      <c r="C64" s="3"/>
      <c r="D64" s="135"/>
      <c r="E64" s="136"/>
      <c r="F64" s="137"/>
    </row>
    <row r="65" spans="1:6" ht="14.15" hidden="1" customHeight="1" x14ac:dyDescent="0.3">
      <c r="A65" s="5"/>
      <c r="B65" s="6" t="s">
        <v>1010</v>
      </c>
      <c r="C65" s="3" t="s">
        <v>1394</v>
      </c>
      <c r="D65" s="138" t="s">
        <v>2150</v>
      </c>
      <c r="E65" s="139"/>
      <c r="F65" s="140" t="str">
        <f>IF(TRIM(D65)="rate only","ro",IF(ISBLANK(E65)," ",D65*E65))</f>
        <v>ro</v>
      </c>
    </row>
    <row r="66" spans="1:6" ht="14.15" hidden="1" customHeight="1" x14ac:dyDescent="0.3">
      <c r="A66" s="5"/>
      <c r="B66" s="6"/>
      <c r="C66" s="3"/>
      <c r="D66" s="135"/>
      <c r="E66" s="136"/>
      <c r="F66" s="137"/>
    </row>
    <row r="67" spans="1:6" ht="14.15" hidden="1" customHeight="1" x14ac:dyDescent="0.3">
      <c r="A67" s="5" t="s">
        <v>1053</v>
      </c>
      <c r="B67" s="6" t="s">
        <v>1012</v>
      </c>
      <c r="C67" s="3" t="s">
        <v>1394</v>
      </c>
      <c r="D67" s="138" t="s">
        <v>2150</v>
      </c>
      <c r="E67" s="139"/>
      <c r="F67" s="140" t="str">
        <f>IF(TRIM(D67)="rate only","ro",IF(ISBLANK(E67)," ",D67*E67))</f>
        <v>ro</v>
      </c>
    </row>
    <row r="68" spans="1:6" ht="14.15" hidden="1" customHeight="1" x14ac:dyDescent="0.3">
      <c r="A68" s="5"/>
      <c r="B68" s="6"/>
      <c r="C68" s="3"/>
      <c r="D68" s="135"/>
      <c r="E68" s="136"/>
      <c r="F68" s="137"/>
    </row>
    <row r="69" spans="1:6" ht="14.15" hidden="1" customHeight="1" x14ac:dyDescent="0.3">
      <c r="A69" s="5"/>
      <c r="B69" s="6"/>
      <c r="C69" s="3"/>
      <c r="D69" s="135"/>
      <c r="E69" s="136"/>
      <c r="F69" s="137"/>
    </row>
    <row r="70" spans="1:6" ht="14.15" hidden="1" customHeight="1" x14ac:dyDescent="0.3">
      <c r="A70" s="5" t="s">
        <v>1054</v>
      </c>
      <c r="B70" s="6" t="s">
        <v>1050</v>
      </c>
      <c r="C70" s="3" t="s">
        <v>1394</v>
      </c>
      <c r="D70" s="138" t="s">
        <v>2150</v>
      </c>
      <c r="E70" s="139"/>
      <c r="F70" s="140" t="str">
        <f>IF(TRIM(D70)="rate only","ro",IF(ISBLANK(E70)," ",D70*E70))</f>
        <v>ro</v>
      </c>
    </row>
    <row r="71" spans="1:6" ht="14.15" hidden="1" customHeight="1" x14ac:dyDescent="0.3">
      <c r="A71" s="5"/>
      <c r="B71" s="6"/>
      <c r="C71" s="3"/>
      <c r="D71" s="135"/>
      <c r="E71" s="136"/>
      <c r="F71" s="137"/>
    </row>
    <row r="72" spans="1:6" ht="14.15" hidden="1" customHeight="1" x14ac:dyDescent="0.3">
      <c r="A72" s="5" t="s">
        <v>1055</v>
      </c>
      <c r="B72" s="6" t="s">
        <v>1013</v>
      </c>
      <c r="C72" s="3" t="s">
        <v>1394</v>
      </c>
      <c r="D72" s="138" t="s">
        <v>2150</v>
      </c>
      <c r="E72" s="139"/>
      <c r="F72" s="140" t="str">
        <f>IF(TRIM(D72)="rate only","ro",IF(ISBLANK(E72)," ",D72*E72))</f>
        <v>ro</v>
      </c>
    </row>
    <row r="73" spans="1:6" ht="14.15" hidden="1" customHeight="1" x14ac:dyDescent="0.3">
      <c r="A73" s="5"/>
      <c r="B73" s="6"/>
      <c r="C73" s="3"/>
      <c r="D73" s="135"/>
      <c r="E73" s="136"/>
      <c r="F73" s="137"/>
    </row>
    <row r="74" spans="1:6" ht="14.15" hidden="1" customHeight="1" x14ac:dyDescent="0.3">
      <c r="A74" s="5" t="s">
        <v>1056</v>
      </c>
      <c r="B74" s="6" t="s">
        <v>1014</v>
      </c>
      <c r="C74" s="3"/>
      <c r="D74" s="135"/>
      <c r="E74" s="136"/>
      <c r="F74" s="137"/>
    </row>
    <row r="75" spans="1:6" ht="14.15" hidden="1" customHeight="1" x14ac:dyDescent="0.3">
      <c r="A75" s="5"/>
      <c r="B75" s="6" t="s">
        <v>1015</v>
      </c>
      <c r="C75" s="3" t="s">
        <v>1378</v>
      </c>
      <c r="D75" s="138" t="s">
        <v>2150</v>
      </c>
      <c r="E75" s="139"/>
      <c r="F75" s="140" t="str">
        <f>IF(TRIM(D75)="rate only","ro",IF(ISBLANK(E75)," ",D75*E75))</f>
        <v>ro</v>
      </c>
    </row>
    <row r="76" spans="1:6" ht="14.15" hidden="1" customHeight="1" x14ac:dyDescent="0.3">
      <c r="A76" s="5"/>
      <c r="B76" s="6"/>
      <c r="C76" s="3"/>
      <c r="D76" s="135"/>
      <c r="E76" s="136"/>
      <c r="F76" s="137"/>
    </row>
    <row r="77" spans="1:6" ht="14.15" hidden="1" customHeight="1" x14ac:dyDescent="0.3">
      <c r="A77" s="5" t="s">
        <v>1074</v>
      </c>
      <c r="B77" s="6" t="s">
        <v>1042</v>
      </c>
      <c r="C77" s="3"/>
      <c r="D77" s="135"/>
      <c r="E77" s="136"/>
      <c r="F77" s="137"/>
    </row>
    <row r="78" spans="1:6" ht="14.15" hidden="1" customHeight="1" x14ac:dyDescent="0.3">
      <c r="A78" s="5"/>
      <c r="B78" s="6" t="s">
        <v>1043</v>
      </c>
      <c r="C78" s="3"/>
      <c r="D78" s="135"/>
      <c r="E78" s="136"/>
      <c r="F78" s="137"/>
    </row>
    <row r="79" spans="1:6" ht="14.15" hidden="1" customHeight="1" x14ac:dyDescent="0.3">
      <c r="A79" s="5"/>
      <c r="B79" s="6" t="s">
        <v>995</v>
      </c>
      <c r="C79" s="3" t="s">
        <v>1394</v>
      </c>
      <c r="D79" s="138" t="s">
        <v>2150</v>
      </c>
      <c r="E79" s="139"/>
      <c r="F79" s="140" t="str">
        <f>IF(TRIM(D79)="rate only","ro",IF(ISBLANK(E79)," ",D79*E79))</f>
        <v>ro</v>
      </c>
    </row>
    <row r="80" spans="1:6" ht="14.15" hidden="1" customHeight="1" x14ac:dyDescent="0.3">
      <c r="A80" s="5"/>
      <c r="B80" s="6"/>
      <c r="C80" s="3"/>
      <c r="D80" s="135"/>
      <c r="E80" s="136"/>
      <c r="F80" s="137"/>
    </row>
    <row r="81" spans="1:6" ht="14.15" hidden="1" customHeight="1" x14ac:dyDescent="0.3">
      <c r="A81" s="5"/>
      <c r="B81" s="7"/>
      <c r="C81" s="3"/>
      <c r="D81" s="135"/>
      <c r="E81" s="136"/>
      <c r="F81" s="137"/>
    </row>
    <row r="82" spans="1:6" ht="14.15" hidden="1" customHeight="1" x14ac:dyDescent="0.3">
      <c r="A82" s="13" t="s">
        <v>1057</v>
      </c>
      <c r="B82" s="14" t="s">
        <v>1058</v>
      </c>
      <c r="C82" s="3"/>
      <c r="D82" s="135"/>
      <c r="E82" s="136"/>
      <c r="F82" s="137"/>
    </row>
    <row r="83" spans="1:6" ht="14.15" hidden="1" customHeight="1" x14ac:dyDescent="0.3">
      <c r="A83" s="5"/>
      <c r="B83" s="7"/>
      <c r="C83" s="3"/>
      <c r="D83" s="135"/>
      <c r="E83" s="136"/>
      <c r="F83" s="137"/>
    </row>
    <row r="84" spans="1:6" ht="14.15" hidden="1" customHeight="1" x14ac:dyDescent="0.3">
      <c r="A84" s="5" t="s">
        <v>1062</v>
      </c>
      <c r="B84" s="6" t="s">
        <v>1059</v>
      </c>
      <c r="C84" s="3" t="s">
        <v>1378</v>
      </c>
      <c r="D84" s="138" t="s">
        <v>2150</v>
      </c>
      <c r="E84" s="139"/>
      <c r="F84" s="140" t="str">
        <f>IF(TRIM(D84)="rate only","ro",IF(ISBLANK(E84)," ",D84*E84))</f>
        <v>ro</v>
      </c>
    </row>
    <row r="85" spans="1:6" ht="14.15" hidden="1" customHeight="1" x14ac:dyDescent="0.3">
      <c r="A85" s="5"/>
      <c r="B85" s="6"/>
      <c r="C85" s="3"/>
      <c r="D85" s="135"/>
      <c r="E85" s="136"/>
      <c r="F85" s="137"/>
    </row>
    <row r="86" spans="1:6" ht="14.15" hidden="1" customHeight="1" x14ac:dyDescent="0.3">
      <c r="A86" s="5" t="s">
        <v>1063</v>
      </c>
      <c r="B86" s="6" t="s">
        <v>1060</v>
      </c>
      <c r="C86" s="3"/>
      <c r="D86" s="135"/>
      <c r="E86" s="136"/>
      <c r="F86" s="137"/>
    </row>
    <row r="87" spans="1:6" ht="14.15" hidden="1" customHeight="1" x14ac:dyDescent="0.3">
      <c r="A87" s="5"/>
      <c r="B87" s="6" t="s">
        <v>1061</v>
      </c>
      <c r="C87" s="3" t="s">
        <v>1378</v>
      </c>
      <c r="D87" s="138" t="s">
        <v>2150</v>
      </c>
      <c r="E87" s="139"/>
      <c r="F87" s="140" t="str">
        <f>IF(TRIM(D87)="rate only","ro",IF(ISBLANK(E87)," ",D87*E87))</f>
        <v>ro</v>
      </c>
    </row>
    <row r="88" spans="1:6" ht="14.15" hidden="1" customHeight="1" x14ac:dyDescent="0.3">
      <c r="A88" s="5"/>
      <c r="B88" s="6"/>
      <c r="C88" s="3"/>
      <c r="D88" s="135"/>
      <c r="E88" s="136"/>
      <c r="F88" s="137"/>
    </row>
    <row r="89" spans="1:6" ht="14.15" hidden="1" customHeight="1" x14ac:dyDescent="0.3">
      <c r="A89" s="5"/>
      <c r="B89" s="6"/>
      <c r="C89" s="3"/>
      <c r="D89" s="135"/>
      <c r="E89" s="136"/>
      <c r="F89" s="137"/>
    </row>
    <row r="90" spans="1:6" ht="14.15" hidden="1" customHeight="1" x14ac:dyDescent="0.3">
      <c r="A90" s="13" t="s">
        <v>1064</v>
      </c>
      <c r="B90" s="14" t="s">
        <v>1065</v>
      </c>
      <c r="C90" s="3"/>
      <c r="D90" s="135"/>
      <c r="E90" s="136"/>
      <c r="F90" s="137"/>
    </row>
    <row r="91" spans="1:6" ht="14.15" hidden="1" customHeight="1" x14ac:dyDescent="0.3">
      <c r="A91" s="5"/>
      <c r="B91" s="6"/>
      <c r="C91" s="3"/>
      <c r="D91" s="135"/>
      <c r="E91" s="136"/>
      <c r="F91" s="137"/>
    </row>
    <row r="92" spans="1:6" ht="14.15" hidden="1" customHeight="1" x14ac:dyDescent="0.3">
      <c r="A92" s="5" t="s">
        <v>1066</v>
      </c>
      <c r="B92" s="6" t="s">
        <v>1067</v>
      </c>
      <c r="C92" s="3" t="s">
        <v>1394</v>
      </c>
      <c r="D92" s="138" t="s">
        <v>2150</v>
      </c>
      <c r="E92" s="139"/>
      <c r="F92" s="140" t="str">
        <f>IF(TRIM(D92)="rate only","ro",IF(ISBLANK(E92)," ",D92*E92))</f>
        <v>ro</v>
      </c>
    </row>
    <row r="93" spans="1:6" ht="14.15" hidden="1" customHeight="1" x14ac:dyDescent="0.3">
      <c r="A93" s="5"/>
      <c r="B93" s="6"/>
      <c r="C93" s="3"/>
      <c r="D93" s="135"/>
      <c r="E93" s="136"/>
      <c r="F93" s="137"/>
    </row>
    <row r="94" spans="1:6" ht="14.15" hidden="1" customHeight="1" x14ac:dyDescent="0.3">
      <c r="A94" s="5" t="s">
        <v>1069</v>
      </c>
      <c r="B94" s="6" t="s">
        <v>500</v>
      </c>
      <c r="C94" s="3"/>
      <c r="D94" s="135"/>
      <c r="E94" s="136"/>
      <c r="F94" s="137"/>
    </row>
    <row r="95" spans="1:6" ht="14.15" hidden="1" customHeight="1" x14ac:dyDescent="0.3">
      <c r="A95" s="5"/>
      <c r="B95" s="6" t="s">
        <v>1068</v>
      </c>
      <c r="C95" s="3" t="s">
        <v>1394</v>
      </c>
      <c r="D95" s="138" t="s">
        <v>2150</v>
      </c>
      <c r="E95" s="139"/>
      <c r="F95" s="140" t="str">
        <f>IF(TRIM(D95)="rate only","ro",IF(ISBLANK(E95)," ",D95*E95))</f>
        <v>ro</v>
      </c>
    </row>
    <row r="96" spans="1:6" ht="14.15" hidden="1" customHeight="1" x14ac:dyDescent="0.3">
      <c r="A96" s="5"/>
      <c r="B96" s="6"/>
      <c r="C96" s="3"/>
      <c r="D96" s="135"/>
      <c r="E96" s="136"/>
      <c r="F96" s="137"/>
    </row>
    <row r="97" spans="1:6" ht="14.15" hidden="1" customHeight="1" x14ac:dyDescent="0.3">
      <c r="A97" s="5"/>
      <c r="B97" s="6"/>
      <c r="C97" s="3"/>
      <c r="D97" s="135"/>
      <c r="E97" s="136"/>
      <c r="F97" s="137"/>
    </row>
    <row r="98" spans="1:6" ht="14.15" hidden="1" customHeight="1" x14ac:dyDescent="0.3">
      <c r="A98" s="13" t="s">
        <v>1070</v>
      </c>
      <c r="B98" s="14" t="s">
        <v>1071</v>
      </c>
      <c r="C98" s="3"/>
      <c r="D98" s="135"/>
      <c r="E98" s="136"/>
      <c r="F98" s="137"/>
    </row>
    <row r="99" spans="1:6" ht="14.15" hidden="1" customHeight="1" x14ac:dyDescent="0.3">
      <c r="A99" s="5"/>
      <c r="B99" s="14" t="s">
        <v>1072</v>
      </c>
      <c r="C99" s="3" t="s">
        <v>1369</v>
      </c>
      <c r="D99" s="138" t="s">
        <v>2150</v>
      </c>
      <c r="E99" s="139"/>
      <c r="F99" s="140" t="str">
        <f>IF(TRIM(D99)="rate only","ro",IF(ISBLANK(E99)," ",D99*E99))</f>
        <v>ro</v>
      </c>
    </row>
    <row r="100" spans="1:6" ht="14.15" hidden="1" customHeight="1" thickBot="1" x14ac:dyDescent="0.35">
      <c r="A100" s="15"/>
      <c r="B100" s="16"/>
      <c r="C100" s="17"/>
      <c r="D100" s="141"/>
      <c r="E100" s="142"/>
      <c r="F100" s="143"/>
    </row>
    <row r="101" spans="1:6" ht="28.4" hidden="1" customHeight="1" thickBot="1" x14ac:dyDescent="0.35">
      <c r="A101" s="300" t="s">
        <v>1327</v>
      </c>
      <c r="B101" s="301"/>
      <c r="C101" s="301"/>
      <c r="D101" s="301"/>
      <c r="E101" s="302"/>
      <c r="F101" s="71">
        <f>SUM(F55:F100)</f>
        <v>0</v>
      </c>
    </row>
    <row r="102" spans="1:6" ht="14.15" hidden="1" customHeight="1" thickBot="1" x14ac:dyDescent="0.35">
      <c r="A102" s="23"/>
      <c r="C102" s="35"/>
      <c r="E102" s="148"/>
      <c r="F102" s="148"/>
    </row>
    <row r="103" spans="1:6" ht="28.4" hidden="1" customHeight="1" x14ac:dyDescent="0.3">
      <c r="A103" s="234" t="s">
        <v>1328</v>
      </c>
      <c r="B103" s="235"/>
      <c r="C103" s="235"/>
      <c r="D103" s="235"/>
      <c r="E103" s="236" t="s">
        <v>1329</v>
      </c>
      <c r="F103" s="237"/>
    </row>
    <row r="104" spans="1:6" ht="42" hidden="1" customHeight="1" thickBot="1" x14ac:dyDescent="0.35">
      <c r="A104" s="238"/>
      <c r="B104" s="239"/>
      <c r="C104" s="239"/>
      <c r="D104" s="239"/>
      <c r="E104" s="240"/>
      <c r="F104" s="241"/>
    </row>
    <row r="105" spans="1:6" ht="10.4" hidden="1" customHeight="1" x14ac:dyDescent="0.3"/>
    <row r="106" spans="1:6" ht="28.4" customHeight="1" x14ac:dyDescent="0.3"/>
    <row r="107" spans="1:6" ht="28.4" customHeight="1" x14ac:dyDescent="0.3"/>
    <row r="108" spans="1:6" ht="14.15" customHeight="1" x14ac:dyDescent="0.3"/>
    <row r="109" spans="1:6" ht="14.15" customHeight="1" x14ac:dyDescent="0.3"/>
    <row r="110" spans="1:6" ht="14.15" customHeight="1" x14ac:dyDescent="0.3"/>
    <row r="111" spans="1:6" ht="14.15" customHeight="1" x14ac:dyDescent="0.3"/>
    <row r="112" spans="1:6" ht="14.15" customHeight="1" x14ac:dyDescent="0.3"/>
    <row r="113" ht="14.15" customHeight="1" x14ac:dyDescent="0.3"/>
    <row r="114" ht="14.15" customHeight="1" x14ac:dyDescent="0.3"/>
    <row r="115" ht="14.15" customHeight="1" x14ac:dyDescent="0.3"/>
    <row r="116" ht="14.15" customHeight="1" x14ac:dyDescent="0.3"/>
    <row r="117" ht="14.15" customHeight="1" x14ac:dyDescent="0.3"/>
    <row r="118" ht="14.15" customHeight="1" x14ac:dyDescent="0.3"/>
    <row r="119" ht="14.15" customHeight="1" x14ac:dyDescent="0.3"/>
    <row r="120" ht="14.15" customHeight="1" x14ac:dyDescent="0.3"/>
    <row r="121" ht="14.15" customHeight="1" x14ac:dyDescent="0.3"/>
    <row r="122" ht="14.15" customHeight="1" x14ac:dyDescent="0.3"/>
    <row r="123" ht="14.15" customHeight="1" x14ac:dyDescent="0.3"/>
    <row r="124" ht="14.15" customHeight="1" x14ac:dyDescent="0.3"/>
    <row r="125" ht="14.15" customHeight="1" x14ac:dyDescent="0.3"/>
    <row r="126" ht="14.15" customHeight="1" x14ac:dyDescent="0.3"/>
    <row r="127" ht="14.15" customHeight="1" x14ac:dyDescent="0.3"/>
    <row r="128" ht="14.15" customHeight="1" x14ac:dyDescent="0.3"/>
    <row r="129" ht="14.15" customHeight="1" x14ac:dyDescent="0.3"/>
    <row r="130" ht="14.15" customHeight="1" x14ac:dyDescent="0.3"/>
    <row r="131" ht="14.15" customHeight="1" x14ac:dyDescent="0.3"/>
    <row r="132" ht="14.15" customHeight="1" x14ac:dyDescent="0.3"/>
    <row r="133" ht="14.15" customHeight="1" x14ac:dyDescent="0.3"/>
    <row r="134" ht="14.15" customHeight="1" x14ac:dyDescent="0.3"/>
    <row r="135" ht="14.15" customHeight="1" x14ac:dyDescent="0.3"/>
    <row r="136" ht="14.15" customHeight="1" x14ac:dyDescent="0.3"/>
    <row r="137" ht="14.15" customHeight="1" x14ac:dyDescent="0.3"/>
    <row r="138" ht="14.15" customHeight="1" x14ac:dyDescent="0.3"/>
    <row r="139" ht="14.15" customHeight="1" x14ac:dyDescent="0.3"/>
    <row r="140" ht="14.15" customHeight="1" x14ac:dyDescent="0.3"/>
    <row r="141" ht="14.15" customHeight="1" x14ac:dyDescent="0.3"/>
    <row r="142" ht="14.15" customHeight="1" x14ac:dyDescent="0.3"/>
    <row r="143" ht="14.15" customHeight="1" x14ac:dyDescent="0.3"/>
    <row r="144" ht="14.15" customHeight="1" x14ac:dyDescent="0.3"/>
    <row r="145" ht="14.15" customHeight="1" x14ac:dyDescent="0.3"/>
    <row r="146" ht="14.15" customHeight="1" x14ac:dyDescent="0.3"/>
    <row r="147" ht="14.15" customHeight="1" x14ac:dyDescent="0.3"/>
    <row r="148" ht="14.15" customHeight="1" x14ac:dyDescent="0.3"/>
    <row r="149" ht="14.15" customHeight="1" x14ac:dyDescent="0.3"/>
    <row r="150" ht="14.15" customHeight="1" x14ac:dyDescent="0.3"/>
    <row r="151" ht="14.15" customHeight="1" x14ac:dyDescent="0.3"/>
    <row r="152" ht="14.15" customHeight="1" x14ac:dyDescent="0.3"/>
    <row r="153" ht="28.4" customHeight="1" x14ac:dyDescent="0.3"/>
    <row r="154" ht="14.15" customHeight="1" x14ac:dyDescent="0.3"/>
    <row r="155" ht="28.4" customHeight="1" x14ac:dyDescent="0.3"/>
    <row r="156" ht="42" customHeight="1" x14ac:dyDescent="0.3"/>
    <row r="157" ht="10.4" customHeight="1" x14ac:dyDescent="0.3"/>
    <row r="158" ht="28.4" customHeight="1" x14ac:dyDescent="0.3"/>
    <row r="159" ht="28.4" customHeight="1" x14ac:dyDescent="0.3"/>
    <row r="160" ht="14.15" customHeight="1" x14ac:dyDescent="0.3"/>
    <row r="161" ht="14.15" customHeight="1" x14ac:dyDescent="0.3"/>
    <row r="162" ht="14.15" customHeight="1" x14ac:dyDescent="0.3"/>
    <row r="163" ht="14.15" customHeight="1" x14ac:dyDescent="0.3"/>
    <row r="164" ht="14.15" customHeight="1" x14ac:dyDescent="0.3"/>
    <row r="165" ht="14.15" customHeight="1" x14ac:dyDescent="0.3"/>
    <row r="166" ht="14.15" customHeight="1" x14ac:dyDescent="0.3"/>
    <row r="167" ht="14.15" customHeight="1" x14ac:dyDescent="0.3"/>
    <row r="168" ht="14.15" customHeight="1" x14ac:dyDescent="0.3"/>
    <row r="169" ht="14.15" customHeight="1" x14ac:dyDescent="0.3"/>
    <row r="170" ht="14.15" customHeight="1" x14ac:dyDescent="0.3"/>
    <row r="171" ht="14.15" customHeight="1" x14ac:dyDescent="0.3"/>
    <row r="172" ht="14.15" customHeight="1" x14ac:dyDescent="0.3"/>
    <row r="173" ht="14.15" customHeight="1" x14ac:dyDescent="0.3"/>
    <row r="174" ht="14.15" customHeight="1" x14ac:dyDescent="0.3"/>
    <row r="175" ht="14.15" customHeight="1" x14ac:dyDescent="0.3"/>
    <row r="176" ht="14.15" customHeight="1" x14ac:dyDescent="0.3"/>
    <row r="177" ht="14.15" customHeight="1" x14ac:dyDescent="0.3"/>
    <row r="178" ht="14.15" customHeight="1" x14ac:dyDescent="0.3"/>
    <row r="179" ht="14.15" customHeight="1" x14ac:dyDescent="0.3"/>
    <row r="180" ht="14.15" customHeight="1" x14ac:dyDescent="0.3"/>
    <row r="181" ht="14.15" customHeight="1" x14ac:dyDescent="0.3"/>
    <row r="182" ht="14.15" customHeight="1" x14ac:dyDescent="0.3"/>
    <row r="183" ht="14.15" customHeight="1" x14ac:dyDescent="0.3"/>
    <row r="184" ht="14.15" customHeight="1" x14ac:dyDescent="0.3"/>
    <row r="185" ht="14.15" customHeight="1" x14ac:dyDescent="0.3"/>
    <row r="186" ht="14.15" customHeight="1" x14ac:dyDescent="0.3"/>
    <row r="187" ht="14.15" customHeight="1" x14ac:dyDescent="0.3"/>
    <row r="188" ht="14.15" customHeight="1" x14ac:dyDescent="0.3"/>
    <row r="189" ht="14.15" customHeight="1" x14ac:dyDescent="0.3"/>
    <row r="190" ht="14.15" customHeight="1" x14ac:dyDescent="0.3"/>
    <row r="191" ht="14.15" customHeight="1" x14ac:dyDescent="0.3"/>
    <row r="192" ht="14.15" customHeight="1" x14ac:dyDescent="0.3"/>
    <row r="193" ht="14.15" customHeight="1" x14ac:dyDescent="0.3"/>
    <row r="194" ht="14.15" customHeight="1" x14ac:dyDescent="0.3"/>
    <row r="195" ht="14.15" customHeight="1" x14ac:dyDescent="0.3"/>
    <row r="196" ht="14.15" customHeight="1" x14ac:dyDescent="0.3"/>
    <row r="197" ht="14.15" customHeight="1" x14ac:dyDescent="0.3"/>
    <row r="198" ht="14.15" customHeight="1" x14ac:dyDescent="0.3"/>
    <row r="199" ht="14.15" customHeight="1" x14ac:dyDescent="0.3"/>
    <row r="200" ht="14.15" customHeight="1" x14ac:dyDescent="0.3"/>
    <row r="201" ht="14.15" customHeight="1" x14ac:dyDescent="0.3"/>
    <row r="202" ht="14.15" customHeight="1" x14ac:dyDescent="0.3"/>
    <row r="203" ht="14.15" customHeight="1" x14ac:dyDescent="0.3"/>
    <row r="204" ht="14.15" customHeight="1" x14ac:dyDescent="0.3"/>
    <row r="205" ht="28.4" customHeight="1" x14ac:dyDescent="0.3"/>
    <row r="206" ht="14.15" customHeight="1" x14ac:dyDescent="0.3"/>
    <row r="207" ht="28.4" customHeight="1" x14ac:dyDescent="0.3"/>
    <row r="208" ht="42" customHeight="1" x14ac:dyDescent="0.3"/>
    <row r="209" ht="10.4" customHeight="1" x14ac:dyDescent="0.3"/>
    <row r="210" ht="28.4" customHeight="1" x14ac:dyDescent="0.3"/>
    <row r="211" ht="28.4" customHeight="1" x14ac:dyDescent="0.3"/>
    <row r="212" ht="14.15" customHeight="1" x14ac:dyDescent="0.3"/>
    <row r="213" ht="14.15" customHeight="1" x14ac:dyDescent="0.3"/>
    <row r="214" ht="14.15" customHeight="1" x14ac:dyDescent="0.3"/>
    <row r="215" ht="14.15" customHeight="1" x14ac:dyDescent="0.3"/>
    <row r="216" ht="14.15" customHeight="1" x14ac:dyDescent="0.3"/>
    <row r="217" ht="14.15" customHeight="1" x14ac:dyDescent="0.3"/>
    <row r="218" ht="14.15" customHeight="1" x14ac:dyDescent="0.3"/>
    <row r="219" ht="14.15" customHeight="1" x14ac:dyDescent="0.3"/>
    <row r="220" ht="14.15" customHeight="1" x14ac:dyDescent="0.3"/>
    <row r="221" ht="14.15" customHeight="1" x14ac:dyDescent="0.3"/>
    <row r="222" ht="14.15" customHeight="1" x14ac:dyDescent="0.3"/>
    <row r="223" ht="14.15" customHeight="1" x14ac:dyDescent="0.3"/>
    <row r="224" ht="14.15" customHeight="1" x14ac:dyDescent="0.3"/>
    <row r="225" ht="14.15" customHeight="1" x14ac:dyDescent="0.3"/>
    <row r="226" ht="14.15" customHeight="1" x14ac:dyDescent="0.3"/>
    <row r="227" ht="14.15" customHeight="1" x14ac:dyDescent="0.3"/>
    <row r="228" ht="14.15" customHeight="1" x14ac:dyDescent="0.3"/>
    <row r="229" ht="14.15" customHeight="1" x14ac:dyDescent="0.3"/>
    <row r="230" ht="14.15" customHeight="1" x14ac:dyDescent="0.3"/>
    <row r="231" ht="14.15" customHeight="1" x14ac:dyDescent="0.3"/>
    <row r="232" ht="14.15" customHeight="1" x14ac:dyDescent="0.3"/>
    <row r="233" ht="14.15" customHeight="1" x14ac:dyDescent="0.3"/>
    <row r="234" ht="14.15" customHeight="1" x14ac:dyDescent="0.3"/>
    <row r="235" ht="14.15" customHeight="1" x14ac:dyDescent="0.3"/>
    <row r="236" ht="14.15" customHeight="1" x14ac:dyDescent="0.3"/>
    <row r="237" ht="14.15" customHeight="1" x14ac:dyDescent="0.3"/>
    <row r="238" ht="14.15" customHeight="1" x14ac:dyDescent="0.3"/>
    <row r="239" ht="14.15" customHeight="1" x14ac:dyDescent="0.3"/>
    <row r="240" ht="14.15" customHeight="1" x14ac:dyDescent="0.3"/>
    <row r="241" ht="14.15" customHeight="1" x14ac:dyDescent="0.3"/>
    <row r="242" ht="14.15" customHeight="1" x14ac:dyDescent="0.3"/>
    <row r="243" ht="14.15" customHeight="1" x14ac:dyDescent="0.3"/>
    <row r="244" ht="14.15" customHeight="1" x14ac:dyDescent="0.3"/>
    <row r="245" ht="14.15" customHeight="1" x14ac:dyDescent="0.3"/>
    <row r="246" ht="14.15" customHeight="1" x14ac:dyDescent="0.3"/>
    <row r="247" ht="14.15" customHeight="1" x14ac:dyDescent="0.3"/>
    <row r="248" ht="14.15" customHeight="1" x14ac:dyDescent="0.3"/>
    <row r="249" ht="14.15" customHeight="1" x14ac:dyDescent="0.3"/>
    <row r="250" ht="14.15" customHeight="1" x14ac:dyDescent="0.3"/>
    <row r="251" ht="14.15" customHeight="1" x14ac:dyDescent="0.3"/>
    <row r="252" ht="14.15" customHeight="1" x14ac:dyDescent="0.3"/>
    <row r="253" ht="14.15" customHeight="1" x14ac:dyDescent="0.3"/>
    <row r="254" ht="14.15" customHeight="1" x14ac:dyDescent="0.3"/>
    <row r="255" ht="14.15" customHeight="1" x14ac:dyDescent="0.3"/>
    <row r="256" ht="14.15" customHeight="1" x14ac:dyDescent="0.3"/>
    <row r="257" ht="28.4" customHeight="1" x14ac:dyDescent="0.3"/>
    <row r="258" ht="14.15" customHeight="1" x14ac:dyDescent="0.3"/>
    <row r="259" ht="28.4" customHeight="1" x14ac:dyDescent="0.3"/>
    <row r="260" ht="42" customHeight="1" x14ac:dyDescent="0.3"/>
    <row r="261" ht="10.4" customHeight="1" x14ac:dyDescent="0.3"/>
    <row r="262" ht="28.4" customHeight="1" x14ac:dyDescent="0.3"/>
    <row r="263" ht="28.4" customHeight="1" x14ac:dyDescent="0.3"/>
    <row r="264" ht="14.15" customHeight="1" x14ac:dyDescent="0.3"/>
    <row r="265" ht="14.15" customHeight="1" x14ac:dyDescent="0.3"/>
    <row r="266" ht="14.15" customHeight="1" x14ac:dyDescent="0.3"/>
    <row r="267" ht="14.15" customHeight="1" x14ac:dyDescent="0.3"/>
    <row r="268" ht="14.15" customHeight="1" x14ac:dyDescent="0.3"/>
    <row r="269" ht="14.15" customHeight="1" x14ac:dyDescent="0.3"/>
    <row r="270" ht="14.15" customHeight="1" x14ac:dyDescent="0.3"/>
    <row r="271" ht="14.15" customHeight="1" x14ac:dyDescent="0.3"/>
    <row r="272" ht="14.15" customHeight="1" x14ac:dyDescent="0.3"/>
    <row r="273" ht="14.15" customHeight="1" x14ac:dyDescent="0.3"/>
    <row r="274" ht="14.15" customHeight="1" x14ac:dyDescent="0.3"/>
    <row r="275" ht="14.15" customHeight="1" x14ac:dyDescent="0.3"/>
    <row r="276" ht="14.15" customHeight="1" x14ac:dyDescent="0.3"/>
    <row r="277" ht="14.15" customHeight="1" x14ac:dyDescent="0.3"/>
    <row r="278" ht="14.15" customHeight="1" x14ac:dyDescent="0.3"/>
    <row r="279" ht="14.15" customHeight="1" x14ac:dyDescent="0.3"/>
    <row r="280" ht="14.15" customHeight="1" x14ac:dyDescent="0.3"/>
    <row r="281" ht="14.15" customHeight="1" x14ac:dyDescent="0.3"/>
    <row r="282" ht="14.15" customHeight="1" x14ac:dyDescent="0.3"/>
    <row r="283" ht="14.15" customHeight="1" x14ac:dyDescent="0.3"/>
    <row r="284" ht="14.15" customHeight="1" x14ac:dyDescent="0.3"/>
    <row r="285" ht="14.15" customHeight="1" x14ac:dyDescent="0.3"/>
    <row r="286" ht="14.15" customHeight="1" x14ac:dyDescent="0.3"/>
    <row r="287" ht="14.15" customHeight="1" x14ac:dyDescent="0.3"/>
    <row r="288" ht="14.15" customHeight="1" x14ac:dyDescent="0.3"/>
    <row r="289" ht="14.15" customHeight="1" x14ac:dyDescent="0.3"/>
    <row r="290" ht="14.15" customHeight="1" x14ac:dyDescent="0.3"/>
    <row r="291" ht="14.15" customHeight="1" x14ac:dyDescent="0.3"/>
    <row r="292" ht="14.15" customHeight="1" x14ac:dyDescent="0.3"/>
    <row r="293" ht="14.15" customHeight="1" x14ac:dyDescent="0.3"/>
    <row r="294" ht="14.15" customHeight="1" x14ac:dyDescent="0.3"/>
    <row r="295" ht="14.15" customHeight="1" x14ac:dyDescent="0.3"/>
    <row r="296" ht="14.15" customHeight="1" x14ac:dyDescent="0.3"/>
    <row r="297" ht="14.15" customHeight="1" x14ac:dyDescent="0.3"/>
    <row r="298" ht="14.15" customHeight="1" x14ac:dyDescent="0.3"/>
    <row r="299" ht="14.15" customHeight="1" x14ac:dyDescent="0.3"/>
    <row r="300" ht="14.15" customHeight="1" x14ac:dyDescent="0.3"/>
    <row r="301" ht="14.15" customHeight="1" x14ac:dyDescent="0.3"/>
    <row r="302" ht="14.15" customHeight="1" x14ac:dyDescent="0.3"/>
    <row r="303" ht="14.15" customHeight="1" x14ac:dyDescent="0.3"/>
    <row r="304" ht="14.15" customHeight="1" x14ac:dyDescent="0.3"/>
    <row r="305" ht="14.15" customHeight="1" x14ac:dyDescent="0.3"/>
    <row r="306" ht="14.15" customHeight="1" x14ac:dyDescent="0.3"/>
    <row r="307" ht="14.15" customHeight="1" x14ac:dyDescent="0.3"/>
    <row r="308" ht="14.15" customHeight="1" x14ac:dyDescent="0.3"/>
    <row r="309" ht="28.4" customHeight="1" x14ac:dyDescent="0.3"/>
    <row r="310" ht="14.15" customHeight="1" x14ac:dyDescent="0.3"/>
    <row r="311" ht="28.4" customHeight="1" x14ac:dyDescent="0.3"/>
    <row r="312" ht="42" customHeight="1" x14ac:dyDescent="0.3"/>
    <row r="313" ht="10.4" customHeight="1" x14ac:dyDescent="0.3"/>
    <row r="314" ht="28.4" customHeight="1" x14ac:dyDescent="0.3"/>
    <row r="315" ht="28.4" customHeight="1" x14ac:dyDescent="0.3"/>
    <row r="316" ht="14.15" customHeight="1" x14ac:dyDescent="0.3"/>
    <row r="317" ht="14.15" customHeight="1" x14ac:dyDescent="0.3"/>
    <row r="318" ht="14.15" customHeight="1" x14ac:dyDescent="0.3"/>
    <row r="319" ht="14.15" customHeight="1" x14ac:dyDescent="0.3"/>
    <row r="320" ht="14.15" customHeight="1" x14ac:dyDescent="0.3"/>
    <row r="321" ht="14.15" customHeight="1" x14ac:dyDescent="0.3"/>
    <row r="322" ht="14.15" customHeight="1" x14ac:dyDescent="0.3"/>
    <row r="323" ht="14.15" customHeight="1" x14ac:dyDescent="0.3"/>
    <row r="324" ht="14.15" customHeight="1" x14ac:dyDescent="0.3"/>
    <row r="325" ht="14.15" customHeight="1" x14ac:dyDescent="0.3"/>
    <row r="326" ht="14.15" customHeight="1" x14ac:dyDescent="0.3"/>
    <row r="327" ht="14.15" customHeight="1" x14ac:dyDescent="0.3"/>
    <row r="328" ht="14.15" customHeight="1" x14ac:dyDescent="0.3"/>
    <row r="329" ht="14.15" customHeight="1" x14ac:dyDescent="0.3"/>
    <row r="330" ht="14.15" customHeight="1" x14ac:dyDescent="0.3"/>
    <row r="331" ht="14.15" customHeight="1" x14ac:dyDescent="0.3"/>
    <row r="332" ht="14.15" customHeight="1" x14ac:dyDescent="0.3"/>
    <row r="333" ht="14.15" customHeight="1" x14ac:dyDescent="0.3"/>
    <row r="334" ht="14.15" customHeight="1" x14ac:dyDescent="0.3"/>
    <row r="335" ht="14.15" customHeight="1" x14ac:dyDescent="0.3"/>
    <row r="336" ht="14.15" customHeight="1" x14ac:dyDescent="0.3"/>
    <row r="337" ht="14.15" customHeight="1" x14ac:dyDescent="0.3"/>
    <row r="338" ht="14.15" customHeight="1" x14ac:dyDescent="0.3"/>
    <row r="339" ht="14.15" customHeight="1" x14ac:dyDescent="0.3"/>
    <row r="340" ht="14.15" customHeight="1" x14ac:dyDescent="0.3"/>
    <row r="341" ht="14.15" customHeight="1" x14ac:dyDescent="0.3"/>
    <row r="342" ht="14.15" customHeight="1" x14ac:dyDescent="0.3"/>
    <row r="343" ht="14.15" customHeight="1" x14ac:dyDescent="0.3"/>
    <row r="344" ht="14.15" customHeight="1" x14ac:dyDescent="0.3"/>
    <row r="345" ht="14.15" customHeight="1" x14ac:dyDescent="0.3"/>
    <row r="346" ht="14.15" customHeight="1" x14ac:dyDescent="0.3"/>
    <row r="347" ht="14.15" customHeight="1" x14ac:dyDescent="0.3"/>
    <row r="348" ht="14.15" customHeight="1" x14ac:dyDescent="0.3"/>
    <row r="349" ht="14.15" customHeight="1" x14ac:dyDescent="0.3"/>
    <row r="350" ht="14.15" customHeight="1" x14ac:dyDescent="0.3"/>
    <row r="351" ht="14.15" customHeight="1" x14ac:dyDescent="0.3"/>
    <row r="352" ht="14.15" customHeight="1" x14ac:dyDescent="0.3"/>
    <row r="353" ht="14.15" customHeight="1" x14ac:dyDescent="0.3"/>
    <row r="354" ht="14.15" customHeight="1" x14ac:dyDescent="0.3"/>
    <row r="355" ht="14.15" customHeight="1" x14ac:dyDescent="0.3"/>
    <row r="356" ht="14.15" customHeight="1" x14ac:dyDescent="0.3"/>
    <row r="357" ht="14.15" customHeight="1" x14ac:dyDescent="0.3"/>
    <row r="358" ht="14.15" customHeight="1" x14ac:dyDescent="0.3"/>
    <row r="359" ht="14.15" customHeight="1" x14ac:dyDescent="0.3"/>
    <row r="360" ht="14.15" customHeight="1" x14ac:dyDescent="0.3"/>
    <row r="361" ht="28.4" customHeight="1" x14ac:dyDescent="0.3"/>
    <row r="362" ht="14.15" customHeight="1" x14ac:dyDescent="0.3"/>
    <row r="363" ht="28.4" customHeight="1" x14ac:dyDescent="0.3"/>
    <row r="364" ht="42" customHeight="1" x14ac:dyDescent="0.3"/>
    <row r="365" ht="10.4" customHeight="1" x14ac:dyDescent="0.3"/>
    <row r="366" ht="28.4" customHeight="1" x14ac:dyDescent="0.3"/>
    <row r="367" ht="28.4" customHeight="1" x14ac:dyDescent="0.3"/>
    <row r="368" ht="14.15" customHeight="1" x14ac:dyDescent="0.3"/>
    <row r="369" ht="14.15" customHeight="1" x14ac:dyDescent="0.3"/>
    <row r="370" ht="14.15" customHeight="1" x14ac:dyDescent="0.3"/>
    <row r="371" ht="14.15" customHeight="1" x14ac:dyDescent="0.3"/>
    <row r="372" ht="14.15" customHeight="1" x14ac:dyDescent="0.3"/>
    <row r="373" ht="14.15" customHeight="1" x14ac:dyDescent="0.3"/>
    <row r="374" ht="14.15" customHeight="1" x14ac:dyDescent="0.3"/>
    <row r="375" ht="14.15" customHeight="1" x14ac:dyDescent="0.3"/>
    <row r="376" ht="14.15" customHeight="1" x14ac:dyDescent="0.3"/>
    <row r="377" ht="14.15" customHeight="1" x14ac:dyDescent="0.3"/>
    <row r="378" ht="14.15" customHeight="1" x14ac:dyDescent="0.3"/>
    <row r="379" ht="14.15" customHeight="1" x14ac:dyDescent="0.3"/>
    <row r="380" ht="14.15" customHeight="1" x14ac:dyDescent="0.3"/>
    <row r="381" ht="14.15" customHeight="1" x14ac:dyDescent="0.3"/>
    <row r="382" ht="14.15" customHeight="1" x14ac:dyDescent="0.3"/>
    <row r="383" ht="14.15" customHeight="1" x14ac:dyDescent="0.3"/>
    <row r="384" ht="14.15" customHeight="1" x14ac:dyDescent="0.3"/>
    <row r="385" ht="14.15" customHeight="1" x14ac:dyDescent="0.3"/>
    <row r="386" ht="14.15" customHeight="1" x14ac:dyDescent="0.3"/>
    <row r="387" ht="14.15" customHeight="1" x14ac:dyDescent="0.3"/>
    <row r="388" ht="14.15" customHeight="1" x14ac:dyDescent="0.3"/>
    <row r="389" ht="14.15" customHeight="1" x14ac:dyDescent="0.3"/>
    <row r="390" ht="14.15" customHeight="1" x14ac:dyDescent="0.3"/>
    <row r="391" ht="14.15" customHeight="1" x14ac:dyDescent="0.3"/>
    <row r="392" ht="14.15" customHeight="1" x14ac:dyDescent="0.3"/>
    <row r="393" ht="14.15" customHeight="1" x14ac:dyDescent="0.3"/>
    <row r="394" ht="14.15" customHeight="1" x14ac:dyDescent="0.3"/>
    <row r="395" ht="14.15" customHeight="1" x14ac:dyDescent="0.3"/>
    <row r="396" ht="14.15" customHeight="1" x14ac:dyDescent="0.3"/>
    <row r="397" ht="14.15" customHeight="1" x14ac:dyDescent="0.3"/>
    <row r="398" ht="14.15" customHeight="1" x14ac:dyDescent="0.3"/>
    <row r="399" ht="14.15" customHeight="1" x14ac:dyDescent="0.3"/>
    <row r="400" ht="14.15" customHeight="1" x14ac:dyDescent="0.3"/>
    <row r="401" ht="14.15" customHeight="1" x14ac:dyDescent="0.3"/>
    <row r="402" ht="14.15" customHeight="1" x14ac:dyDescent="0.3"/>
    <row r="403" ht="14.15" customHeight="1" x14ac:dyDescent="0.3"/>
    <row r="404" ht="14.15" customHeight="1" x14ac:dyDescent="0.3"/>
    <row r="405" ht="14.15" customHeight="1" x14ac:dyDescent="0.3"/>
    <row r="406" ht="14.15" customHeight="1" x14ac:dyDescent="0.3"/>
    <row r="407" ht="14.15" customHeight="1" x14ac:dyDescent="0.3"/>
    <row r="408" ht="14.15" customHeight="1" x14ac:dyDescent="0.3"/>
    <row r="409" ht="14.15" customHeight="1" x14ac:dyDescent="0.3"/>
    <row r="410" ht="14.15" customHeight="1" x14ac:dyDescent="0.3"/>
    <row r="411" ht="14.15" customHeight="1" x14ac:dyDescent="0.3"/>
    <row r="412" ht="14.15" customHeight="1" x14ac:dyDescent="0.3"/>
    <row r="413" ht="28.4" customHeight="1" x14ac:dyDescent="0.3"/>
    <row r="414" ht="14.15" customHeight="1" x14ac:dyDescent="0.3"/>
    <row r="415" ht="28.4" customHeight="1" x14ac:dyDescent="0.3"/>
    <row r="416" ht="42" customHeight="1" x14ac:dyDescent="0.3"/>
    <row r="417" ht="10.4" customHeight="1" x14ac:dyDescent="0.3"/>
    <row r="418" ht="28.4" customHeight="1" x14ac:dyDescent="0.3"/>
    <row r="419" ht="28.4" customHeight="1" x14ac:dyDescent="0.3"/>
    <row r="420" ht="14.15" customHeight="1" x14ac:dyDescent="0.3"/>
    <row r="421" ht="14.15" customHeight="1" x14ac:dyDescent="0.3"/>
    <row r="422" ht="14.15" customHeight="1" x14ac:dyDescent="0.3"/>
    <row r="423" ht="14.15" customHeight="1" x14ac:dyDescent="0.3"/>
    <row r="424" ht="14.15" customHeight="1" x14ac:dyDescent="0.3"/>
    <row r="425" ht="14.15" customHeight="1" x14ac:dyDescent="0.3"/>
    <row r="426" ht="14.15" customHeight="1" x14ac:dyDescent="0.3"/>
    <row r="427" ht="14.15" customHeight="1" x14ac:dyDescent="0.3"/>
    <row r="428" ht="14.15" customHeight="1" x14ac:dyDescent="0.3"/>
    <row r="429" ht="14.15" customHeight="1" x14ac:dyDescent="0.3"/>
    <row r="430" ht="14.15" customHeight="1" x14ac:dyDescent="0.3"/>
    <row r="431" ht="14.15" customHeight="1" x14ac:dyDescent="0.3"/>
    <row r="432" ht="14.15" customHeight="1" x14ac:dyDescent="0.3"/>
    <row r="433" ht="14.15" customHeight="1" x14ac:dyDescent="0.3"/>
    <row r="434" ht="14.15" customHeight="1" x14ac:dyDescent="0.3"/>
    <row r="435" ht="14.15" customHeight="1" x14ac:dyDescent="0.3"/>
    <row r="436" ht="14.15" customHeight="1" x14ac:dyDescent="0.3"/>
    <row r="437" ht="14.15" customHeight="1" x14ac:dyDescent="0.3"/>
    <row r="438" ht="14.15" customHeight="1" x14ac:dyDescent="0.3"/>
    <row r="439" ht="14.15" customHeight="1" x14ac:dyDescent="0.3"/>
    <row r="440" ht="14.15" customHeight="1" x14ac:dyDescent="0.3"/>
    <row r="441" ht="14.15" customHeight="1" x14ac:dyDescent="0.3"/>
    <row r="442" ht="14.15" customHeight="1" x14ac:dyDescent="0.3"/>
    <row r="443" ht="14.15" customHeight="1" x14ac:dyDescent="0.3"/>
    <row r="444" ht="14.15" customHeight="1" x14ac:dyDescent="0.3"/>
    <row r="445" ht="14.15" customHeight="1" x14ac:dyDescent="0.3"/>
    <row r="446" ht="14.15" customHeight="1" x14ac:dyDescent="0.3"/>
    <row r="447" ht="14.15" customHeight="1" x14ac:dyDescent="0.3"/>
    <row r="448" ht="14.15" customHeight="1" x14ac:dyDescent="0.3"/>
    <row r="449" ht="14.15" customHeight="1" x14ac:dyDescent="0.3"/>
    <row r="450" ht="14.15" customHeight="1" x14ac:dyDescent="0.3"/>
    <row r="451" ht="14.15" customHeight="1" x14ac:dyDescent="0.3"/>
    <row r="452" ht="14.15" customHeight="1" x14ac:dyDescent="0.3"/>
    <row r="453" ht="14.15" customHeight="1" x14ac:dyDescent="0.3"/>
    <row r="454" ht="14.15" customHeight="1" x14ac:dyDescent="0.3"/>
    <row r="455" ht="14.15" customHeight="1" x14ac:dyDescent="0.3"/>
    <row r="456" ht="14.15" customHeight="1" x14ac:dyDescent="0.3"/>
    <row r="457" ht="14.15" customHeight="1" x14ac:dyDescent="0.3"/>
    <row r="458" ht="14.15" customHeight="1" x14ac:dyDescent="0.3"/>
    <row r="459" ht="14.15" customHeight="1" x14ac:dyDescent="0.3"/>
    <row r="460" ht="14.15" customHeight="1" x14ac:dyDescent="0.3"/>
    <row r="461" ht="14.15" customHeight="1" x14ac:dyDescent="0.3"/>
    <row r="462" ht="14.15" customHeight="1" x14ac:dyDescent="0.3"/>
    <row r="463" ht="14.15" customHeight="1" x14ac:dyDescent="0.3"/>
    <row r="464" ht="14.15" customHeight="1" x14ac:dyDescent="0.3"/>
    <row r="465" ht="28.4" customHeight="1" x14ac:dyDescent="0.3"/>
    <row r="466" ht="14.15" customHeight="1" x14ac:dyDescent="0.3"/>
    <row r="467" ht="28.4" customHeight="1" x14ac:dyDescent="0.3"/>
    <row r="468" ht="42" customHeight="1" x14ac:dyDescent="0.3"/>
    <row r="469" ht="10.4" customHeight="1" x14ac:dyDescent="0.3"/>
  </sheetData>
  <mergeCells count="11">
    <mergeCell ref="A49:E49"/>
    <mergeCell ref="A51:D51"/>
    <mergeCell ref="E51:F51"/>
    <mergeCell ref="A52:D52"/>
    <mergeCell ref="E52:F52"/>
    <mergeCell ref="A55:E55"/>
    <mergeCell ref="A104:D104"/>
    <mergeCell ref="E104:F104"/>
    <mergeCell ref="A101:E101"/>
    <mergeCell ref="A103:D103"/>
    <mergeCell ref="E103:F103"/>
  </mergeCells>
  <phoneticPr fontId="1" type="noConversion"/>
  <conditionalFormatting sqref="D10 D14 D25 D27 D31 D35 D40 D42 D61 D65 D67 D70 D72 D75 D79 D84 D87 D92 D95 D99">
    <cfRule type="cellIs" dxfId="35" priority="1" operator="greaterThan">
      <formula>0</formula>
    </cfRule>
  </conditionalFormatting>
  <conditionalFormatting sqref="E10 E14 E25 E27 E31 E35 E40 E42 E61 E65 E67 E70 E72 E75 E79 E84 E87 E92 E95 E99">
    <cfRule type="cellIs" dxfId="34" priority="2" operator="greaterThan">
      <formula>0</formula>
    </cfRule>
  </conditionalFormatting>
  <conditionalFormatting sqref="F10 F14 F25 F27 F31 F35 F40 F42 F61 F65 F67 F70 F72 F75 F79 F84 F87 F92 F95 F99">
    <cfRule type="cellIs" dxfId="33" priority="3" stopIfTrue="1" operator="equal">
      <formula>"ro"</formula>
    </cfRule>
    <cfRule type="cellIs" dxfId="32" priority="4" stopIfTrue="1" operator="equal">
      <formula>" "</formula>
    </cfRule>
  </conditionalFormatting>
  <printOptions horizontalCentered="1"/>
  <pageMargins left="0.78740157480314965" right="0.59055118110236227" top="0.98425196850393704" bottom="0.39370078740157483" header="0.39370078740157483" footer="0.19685039370078741"/>
  <pageSetup paperSize="9" scale="92" orientation="portrait" blackAndWhite="1" useFirstPageNumber="1" r:id="rId1"/>
  <headerFooter alignWithMargins="0">
    <oddHeader>&amp;L&amp;"-,Italic"&amp;8RTD01-2016/2017-TIDC32&amp;"-,Regular"
Part C2.2: Pricing Schedule&amp;R
&amp;"-,Regular"&amp;8Section 610: Page &amp;P of &amp;N</oddHeader>
  </headerFooter>
  <rowBreaks count="2" manualBreakCount="2">
    <brk id="52" max="5" man="1"/>
    <brk id="104" max="5" man="1"/>
  </rowBreak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indexed="54"/>
  </sheetPr>
  <dimension ref="A1:F469"/>
  <sheetViews>
    <sheetView showZeros="0" view="pageBreakPreview" topLeftCell="A105" zoomScale="150" zoomScaleNormal="100" zoomScaleSheetLayoutView="150" workbookViewId="0">
      <selection sqref="A1:XFD104"/>
    </sheetView>
  </sheetViews>
  <sheetFormatPr defaultColWidth="9.1796875" defaultRowHeight="12" customHeight="1" x14ac:dyDescent="0.3"/>
  <cols>
    <col min="1" max="1" width="12.54296875" style="2" customWidth="1"/>
    <col min="2" max="2" width="28.54296875" style="2" customWidth="1"/>
    <col min="3" max="3" width="10.54296875" style="2" customWidth="1"/>
    <col min="4" max="4" width="12.54296875" style="24" customWidth="1"/>
    <col min="5" max="5" width="13.54296875" style="2" customWidth="1"/>
    <col min="6" max="6" width="15.54296875" style="2" customWidth="1"/>
    <col min="7" max="16384" width="9.1796875" style="2"/>
  </cols>
  <sheetData>
    <row r="1" spans="1:6" ht="28.4" hidden="1" customHeight="1" thickBot="1" x14ac:dyDescent="0.35">
      <c r="A1" s="67" t="s">
        <v>1321</v>
      </c>
      <c r="B1" s="68" t="s">
        <v>1322</v>
      </c>
      <c r="C1" s="68" t="s">
        <v>1323</v>
      </c>
      <c r="D1" s="69" t="s">
        <v>1324</v>
      </c>
      <c r="E1" s="70" t="s">
        <v>1325</v>
      </c>
      <c r="F1" s="71" t="s">
        <v>1326</v>
      </c>
    </row>
    <row r="2" spans="1:6" ht="14.15" hidden="1" customHeight="1" x14ac:dyDescent="0.3">
      <c r="A2" s="8"/>
      <c r="B2" s="9"/>
      <c r="C2" s="10"/>
      <c r="D2" s="87"/>
      <c r="E2" s="11"/>
      <c r="F2" s="12"/>
    </row>
    <row r="3" spans="1:6" ht="14.15" hidden="1" customHeight="1" x14ac:dyDescent="0.3">
      <c r="A3" s="13" t="s">
        <v>1356</v>
      </c>
      <c r="B3" s="14" t="s">
        <v>1357</v>
      </c>
      <c r="C3" s="3"/>
      <c r="D3" s="86"/>
      <c r="E3" s="4"/>
      <c r="F3" s="1"/>
    </row>
    <row r="4" spans="1:6" ht="14.15" hidden="1" customHeight="1" x14ac:dyDescent="0.3">
      <c r="A4" s="5"/>
      <c r="B4" s="6"/>
      <c r="C4" s="3"/>
      <c r="D4" s="86"/>
      <c r="E4" s="4"/>
      <c r="F4" s="1"/>
    </row>
    <row r="5" spans="1:6" ht="14.15" hidden="1" customHeight="1" x14ac:dyDescent="0.3">
      <c r="A5" s="13" t="s">
        <v>1073</v>
      </c>
      <c r="B5" s="14" t="s">
        <v>1315</v>
      </c>
      <c r="C5" s="3"/>
      <c r="D5" s="86"/>
      <c r="E5" s="4"/>
      <c r="F5" s="1"/>
    </row>
    <row r="6" spans="1:6" ht="14.15" hidden="1" customHeight="1" x14ac:dyDescent="0.3">
      <c r="A6" s="5"/>
      <c r="B6" s="7"/>
      <c r="C6" s="3"/>
      <c r="D6" s="86"/>
      <c r="E6" s="4"/>
      <c r="F6" s="1"/>
    </row>
    <row r="7" spans="1:6" ht="14.15" hidden="1" customHeight="1" x14ac:dyDescent="0.3">
      <c r="A7" s="13" t="s">
        <v>1079</v>
      </c>
      <c r="B7" s="14" t="s">
        <v>1080</v>
      </c>
      <c r="C7" s="3"/>
      <c r="D7" s="86"/>
      <c r="E7" s="4"/>
      <c r="F7" s="1"/>
    </row>
    <row r="8" spans="1:6" ht="14.15" hidden="1" customHeight="1" x14ac:dyDescent="0.3">
      <c r="A8" s="5"/>
      <c r="B8" s="6"/>
      <c r="C8" s="3"/>
      <c r="D8" s="86"/>
      <c r="E8" s="4"/>
      <c r="F8" s="1"/>
    </row>
    <row r="9" spans="1:6" ht="14.15" hidden="1" customHeight="1" x14ac:dyDescent="0.3">
      <c r="A9" s="5" t="s">
        <v>2050</v>
      </c>
      <c r="B9" s="6" t="s">
        <v>1081</v>
      </c>
      <c r="C9" s="3" t="s">
        <v>1394</v>
      </c>
      <c r="D9" s="91" t="s">
        <v>2150</v>
      </c>
      <c r="E9" s="90"/>
      <c r="F9" s="89" t="str">
        <f>IF(TRIM(D9)="rate only","ro",IF(OR(ISBLANK(D9),ISBLANK(E9))," ",D9*E9))</f>
        <v>ro</v>
      </c>
    </row>
    <row r="10" spans="1:6" ht="14.15" hidden="1" customHeight="1" x14ac:dyDescent="0.3">
      <c r="A10" s="5"/>
      <c r="B10" s="6"/>
      <c r="C10" s="3"/>
      <c r="D10" s="86"/>
      <c r="E10" s="4"/>
      <c r="F10" s="1"/>
    </row>
    <row r="11" spans="1:6" ht="14.15" hidden="1" customHeight="1" x14ac:dyDescent="0.3">
      <c r="A11" s="5" t="s">
        <v>2051</v>
      </c>
      <c r="B11" s="6" t="s">
        <v>1985</v>
      </c>
      <c r="C11" s="3" t="s">
        <v>1394</v>
      </c>
      <c r="D11" s="91" t="s">
        <v>2150</v>
      </c>
      <c r="E11" s="90"/>
      <c r="F11" s="89" t="str">
        <f>IF(TRIM(D11)="rate only","ro",IF(ISBLANK(E11)," ",D11*E11))</f>
        <v>ro</v>
      </c>
    </row>
    <row r="12" spans="1:6" ht="14.15" hidden="1" customHeight="1" x14ac:dyDescent="0.3">
      <c r="A12" s="5"/>
      <c r="B12" s="6"/>
      <c r="C12" s="3"/>
      <c r="D12" s="86"/>
      <c r="E12" s="4"/>
      <c r="F12" s="1"/>
    </row>
    <row r="13" spans="1:6" ht="14.15" hidden="1" customHeight="1" x14ac:dyDescent="0.3">
      <c r="A13" s="5"/>
      <c r="B13" s="6"/>
      <c r="C13" s="3"/>
      <c r="D13" s="86"/>
      <c r="E13" s="4"/>
      <c r="F13" s="1"/>
    </row>
    <row r="14" spans="1:6" ht="14.15" hidden="1" customHeight="1" x14ac:dyDescent="0.3">
      <c r="A14" s="13" t="s">
        <v>1082</v>
      </c>
      <c r="B14" s="14" t="s">
        <v>1083</v>
      </c>
      <c r="C14" s="3"/>
      <c r="D14" s="86"/>
      <c r="E14" s="4"/>
      <c r="F14" s="1"/>
    </row>
    <row r="15" spans="1:6" ht="14.15" hidden="1" customHeight="1" x14ac:dyDescent="0.3">
      <c r="A15" s="5"/>
      <c r="B15" s="6"/>
      <c r="C15" s="3"/>
      <c r="D15" s="86"/>
      <c r="E15" s="4"/>
      <c r="F15" s="1"/>
    </row>
    <row r="16" spans="1:6" ht="14.15" hidden="1" customHeight="1" x14ac:dyDescent="0.3">
      <c r="A16" s="5" t="s">
        <v>2052</v>
      </c>
      <c r="B16" s="6" t="s">
        <v>1081</v>
      </c>
      <c r="C16" s="3" t="s">
        <v>1394</v>
      </c>
      <c r="D16" s="91" t="s">
        <v>2150</v>
      </c>
      <c r="E16" s="90"/>
      <c r="F16" s="89" t="str">
        <f>IF(TRIM(D16)="rate only","ro",IF(ISBLANK(E16)," ",D16*E16))</f>
        <v>ro</v>
      </c>
    </row>
    <row r="17" spans="1:6" ht="14.15" hidden="1" customHeight="1" x14ac:dyDescent="0.3">
      <c r="A17" s="5"/>
      <c r="B17" s="6"/>
      <c r="C17" s="3"/>
      <c r="D17" s="86"/>
      <c r="E17" s="4"/>
      <c r="F17" s="1"/>
    </row>
    <row r="18" spans="1:6" ht="14.15" hidden="1" customHeight="1" x14ac:dyDescent="0.3">
      <c r="A18" s="5" t="s">
        <v>2053</v>
      </c>
      <c r="B18" s="6" t="s">
        <v>1985</v>
      </c>
      <c r="C18" s="3" t="s">
        <v>1394</v>
      </c>
      <c r="D18" s="91" t="s">
        <v>2150</v>
      </c>
      <c r="E18" s="90"/>
      <c r="F18" s="89" t="str">
        <f>IF(TRIM(D18)="rate only","ro",IF(ISBLANK(E18)," ",D18*E18))</f>
        <v>ro</v>
      </c>
    </row>
    <row r="19" spans="1:6" ht="14.15" hidden="1" customHeight="1" x14ac:dyDescent="0.3">
      <c r="A19" s="5"/>
      <c r="B19" s="6"/>
      <c r="C19" s="3"/>
      <c r="D19" s="86"/>
      <c r="E19" s="4"/>
      <c r="F19" s="1"/>
    </row>
    <row r="20" spans="1:6" ht="14.15" hidden="1" customHeight="1" x14ac:dyDescent="0.3">
      <c r="A20" s="5"/>
      <c r="B20" s="6"/>
      <c r="C20" s="3"/>
      <c r="D20" s="86"/>
      <c r="E20" s="4"/>
      <c r="F20" s="1"/>
    </row>
    <row r="21" spans="1:6" ht="14.15" hidden="1" customHeight="1" x14ac:dyDescent="0.3">
      <c r="A21" s="13" t="s">
        <v>1084</v>
      </c>
      <c r="B21" s="14" t="s">
        <v>1085</v>
      </c>
      <c r="C21" s="3"/>
      <c r="D21" s="86"/>
      <c r="E21" s="4"/>
      <c r="F21" s="1"/>
    </row>
    <row r="22" spans="1:6" ht="14.15" hidden="1" customHeight="1" x14ac:dyDescent="0.3">
      <c r="A22" s="5"/>
      <c r="B22" s="14" t="s">
        <v>1086</v>
      </c>
      <c r="C22" s="3"/>
      <c r="D22" s="86"/>
      <c r="E22" s="4"/>
      <c r="F22" s="1"/>
    </row>
    <row r="23" spans="1:6" ht="14.15" hidden="1" customHeight="1" x14ac:dyDescent="0.3">
      <c r="A23" s="5"/>
      <c r="B23" s="14" t="s">
        <v>1087</v>
      </c>
      <c r="C23" s="3"/>
      <c r="D23" s="86"/>
      <c r="E23" s="4"/>
      <c r="F23" s="1"/>
    </row>
    <row r="24" spans="1:6" ht="14.15" hidden="1" customHeight="1" x14ac:dyDescent="0.3">
      <c r="A24" s="5"/>
      <c r="B24" s="14" t="s">
        <v>1088</v>
      </c>
      <c r="C24" s="3" t="s">
        <v>1394</v>
      </c>
      <c r="D24" s="91" t="s">
        <v>2150</v>
      </c>
      <c r="E24" s="90"/>
      <c r="F24" s="89" t="str">
        <f>IF(TRIM(D24)="rate only","ro",IF(ISBLANK(E24)," ",D24*E24))</f>
        <v>ro</v>
      </c>
    </row>
    <row r="25" spans="1:6" ht="14.15" hidden="1" customHeight="1" x14ac:dyDescent="0.3">
      <c r="A25" s="5"/>
      <c r="B25" s="6"/>
      <c r="C25" s="3"/>
      <c r="D25" s="86"/>
      <c r="E25" s="4"/>
      <c r="F25" s="1"/>
    </row>
    <row r="26" spans="1:6" ht="14.15" hidden="1" customHeight="1" x14ac:dyDescent="0.3">
      <c r="A26" s="5"/>
      <c r="B26" s="6"/>
      <c r="C26" s="3"/>
      <c r="D26" s="86"/>
      <c r="E26" s="4"/>
      <c r="F26" s="1"/>
    </row>
    <row r="27" spans="1:6" ht="14.15" hidden="1" customHeight="1" x14ac:dyDescent="0.3">
      <c r="A27" s="13" t="s">
        <v>1089</v>
      </c>
      <c r="B27" s="14" t="s">
        <v>1090</v>
      </c>
      <c r="C27" s="3"/>
      <c r="D27" s="86"/>
      <c r="E27" s="4"/>
      <c r="F27" s="1"/>
    </row>
    <row r="28" spans="1:6" ht="14.15" hidden="1" customHeight="1" x14ac:dyDescent="0.3">
      <c r="A28" s="5"/>
      <c r="B28" s="6"/>
      <c r="C28" s="3"/>
      <c r="D28" s="86"/>
      <c r="E28" s="4"/>
      <c r="F28" s="1"/>
    </row>
    <row r="29" spans="1:6" ht="14.15" hidden="1" customHeight="1" x14ac:dyDescent="0.3">
      <c r="A29" s="5" t="s">
        <v>1099</v>
      </c>
      <c r="B29" s="6" t="s">
        <v>1091</v>
      </c>
      <c r="C29" s="3" t="s">
        <v>1378</v>
      </c>
      <c r="D29" s="91" t="s">
        <v>2150</v>
      </c>
      <c r="E29" s="90"/>
      <c r="F29" s="89" t="str">
        <f>IF(TRIM(D29)="rate only","ro",IF(ISBLANK(E29)," ",D29*E29))</f>
        <v>ro</v>
      </c>
    </row>
    <row r="30" spans="1:6" ht="14.15" hidden="1" customHeight="1" x14ac:dyDescent="0.3">
      <c r="A30" s="5"/>
      <c r="B30" s="6"/>
      <c r="C30" s="3"/>
      <c r="D30" s="86"/>
      <c r="E30" s="4"/>
      <c r="F30" s="1"/>
    </row>
    <row r="31" spans="1:6" ht="14.15" hidden="1" customHeight="1" x14ac:dyDescent="0.3">
      <c r="A31" s="5" t="s">
        <v>2054</v>
      </c>
      <c r="B31" s="6" t="s">
        <v>1092</v>
      </c>
      <c r="C31" s="3"/>
      <c r="D31" s="86"/>
      <c r="E31" s="4"/>
      <c r="F31" s="1"/>
    </row>
    <row r="32" spans="1:6" ht="14.15" hidden="1" customHeight="1" x14ac:dyDescent="0.3">
      <c r="A32" s="5"/>
      <c r="B32" s="6" t="s">
        <v>1093</v>
      </c>
      <c r="C32" s="3"/>
      <c r="D32" s="86"/>
      <c r="E32" s="4"/>
      <c r="F32" s="1"/>
    </row>
    <row r="33" spans="1:6" ht="14.15" hidden="1" customHeight="1" x14ac:dyDescent="0.3">
      <c r="A33" s="5"/>
      <c r="B33" s="6" t="s">
        <v>1094</v>
      </c>
      <c r="C33" s="3" t="s">
        <v>1378</v>
      </c>
      <c r="D33" s="91" t="s">
        <v>2150</v>
      </c>
      <c r="E33" s="90"/>
      <c r="F33" s="89" t="str">
        <f>IF(TRIM(D33)="rate only","ro",IF(ISBLANK(E33)," ",D33*E33))</f>
        <v>ro</v>
      </c>
    </row>
    <row r="34" spans="1:6" ht="14.15" hidden="1" customHeight="1" x14ac:dyDescent="0.3">
      <c r="A34" s="5"/>
      <c r="B34" s="6"/>
      <c r="C34" s="3"/>
      <c r="D34" s="86"/>
      <c r="E34" s="4"/>
      <c r="F34" s="1"/>
    </row>
    <row r="35" spans="1:6" ht="14.15" hidden="1" customHeight="1" x14ac:dyDescent="0.3">
      <c r="A35" s="5" t="s">
        <v>2055</v>
      </c>
      <c r="B35" s="6" t="s">
        <v>1092</v>
      </c>
      <c r="C35" s="3"/>
      <c r="D35" s="86"/>
      <c r="E35" s="4"/>
      <c r="F35" s="1"/>
    </row>
    <row r="36" spans="1:6" ht="14.15" hidden="1" customHeight="1" x14ac:dyDescent="0.3">
      <c r="A36" s="5"/>
      <c r="B36" s="6" t="s">
        <v>1095</v>
      </c>
      <c r="C36" s="3"/>
      <c r="D36" s="86"/>
      <c r="E36" s="4"/>
      <c r="F36" s="1"/>
    </row>
    <row r="37" spans="1:6" ht="14.15" hidden="1" customHeight="1" x14ac:dyDescent="0.3">
      <c r="A37" s="5"/>
      <c r="B37" s="6" t="s">
        <v>1094</v>
      </c>
      <c r="C37" s="3" t="s">
        <v>1378</v>
      </c>
      <c r="D37" s="91" t="s">
        <v>2150</v>
      </c>
      <c r="E37" s="90"/>
      <c r="F37" s="89" t="str">
        <f>IF(TRIM(D37)="rate only","ro",IF(ISBLANK(E37)," ",D37*E37))</f>
        <v>ro</v>
      </c>
    </row>
    <row r="38" spans="1:6" ht="14.15" hidden="1" customHeight="1" x14ac:dyDescent="0.3">
      <c r="A38" s="5"/>
      <c r="B38" s="6"/>
      <c r="C38" s="3"/>
      <c r="D38" s="86"/>
      <c r="E38" s="4"/>
      <c r="F38" s="1"/>
    </row>
    <row r="39" spans="1:6" ht="14.15" hidden="1" customHeight="1" x14ac:dyDescent="0.3">
      <c r="A39" s="5"/>
      <c r="B39" s="6"/>
      <c r="C39" s="3"/>
      <c r="D39" s="86"/>
      <c r="E39" s="4"/>
      <c r="F39" s="1"/>
    </row>
    <row r="40" spans="1:6" ht="14.15" hidden="1" customHeight="1" x14ac:dyDescent="0.3">
      <c r="A40" s="13" t="s">
        <v>1100</v>
      </c>
      <c r="B40" s="14" t="s">
        <v>1096</v>
      </c>
      <c r="C40" s="3"/>
      <c r="D40" s="86"/>
      <c r="E40" s="4"/>
      <c r="F40" s="1"/>
    </row>
    <row r="41" spans="1:6" ht="14.15" hidden="1" customHeight="1" x14ac:dyDescent="0.3">
      <c r="A41" s="5"/>
      <c r="B41" s="6"/>
      <c r="C41" s="3"/>
      <c r="D41" s="86"/>
      <c r="E41" s="4"/>
      <c r="F41" s="1"/>
    </row>
    <row r="42" spans="1:6" ht="14.15" hidden="1" customHeight="1" x14ac:dyDescent="0.3">
      <c r="A42" s="5" t="s">
        <v>1101</v>
      </c>
      <c r="B42" s="6" t="s">
        <v>1097</v>
      </c>
      <c r="C42" s="3" t="s">
        <v>1378</v>
      </c>
      <c r="D42" s="91" t="s">
        <v>2150</v>
      </c>
      <c r="E42" s="90"/>
      <c r="F42" s="89" t="str">
        <f>IF(TRIM(D42)="rate only","ro",IF(ISBLANK(E42)," ",D42*E42))</f>
        <v>ro</v>
      </c>
    </row>
    <row r="43" spans="1:6" ht="14.15" hidden="1" customHeight="1" x14ac:dyDescent="0.3">
      <c r="A43" s="5"/>
      <c r="B43" s="6"/>
      <c r="C43" s="3"/>
      <c r="D43" s="86"/>
      <c r="E43" s="4"/>
      <c r="F43" s="1"/>
    </row>
    <row r="44" spans="1:6" ht="14.15" hidden="1" customHeight="1" x14ac:dyDescent="0.3">
      <c r="A44" s="5" t="s">
        <v>1102</v>
      </c>
      <c r="B44" s="6" t="s">
        <v>1098</v>
      </c>
      <c r="C44" s="3" t="s">
        <v>1378</v>
      </c>
      <c r="D44" s="91" t="s">
        <v>2150</v>
      </c>
      <c r="E44" s="90"/>
      <c r="F44" s="89" t="str">
        <f>IF(TRIM(D44)="rate only","ro",IF(ISBLANK(E44)," ",D44*E44))</f>
        <v>ro</v>
      </c>
    </row>
    <row r="45" spans="1:6" ht="14.15" hidden="1" customHeight="1" x14ac:dyDescent="0.3">
      <c r="A45" s="5"/>
      <c r="B45" s="6"/>
      <c r="C45" s="3"/>
      <c r="D45" s="86"/>
      <c r="E45" s="4"/>
      <c r="F45" s="1"/>
    </row>
    <row r="46" spans="1:6" ht="14.15" hidden="1" customHeight="1" x14ac:dyDescent="0.3">
      <c r="A46" s="5"/>
      <c r="B46" s="6"/>
      <c r="C46" s="3"/>
      <c r="D46" s="86"/>
      <c r="E46" s="4"/>
      <c r="F46" s="1"/>
    </row>
    <row r="47" spans="1:6" ht="14.15" hidden="1" customHeight="1" x14ac:dyDescent="0.3">
      <c r="A47" s="5"/>
      <c r="B47" s="6"/>
      <c r="C47" s="3"/>
      <c r="D47" s="86"/>
      <c r="E47" s="4"/>
      <c r="F47" s="1"/>
    </row>
    <row r="48" spans="1:6" ht="14.15" hidden="1" customHeight="1" thickBot="1" x14ac:dyDescent="0.35">
      <c r="A48" s="15"/>
      <c r="B48" s="16"/>
      <c r="C48" s="17"/>
      <c r="D48" s="88"/>
      <c r="E48" s="18"/>
      <c r="F48" s="19"/>
    </row>
    <row r="49" spans="1:6" ht="28.4" hidden="1" customHeight="1" thickBot="1" x14ac:dyDescent="0.35">
      <c r="A49" s="300" t="s">
        <v>1330</v>
      </c>
      <c r="B49" s="301"/>
      <c r="C49" s="301"/>
      <c r="D49" s="301"/>
      <c r="E49" s="302"/>
      <c r="F49" s="72">
        <f>SUM(F2:F48)</f>
        <v>0</v>
      </c>
    </row>
    <row r="50" spans="1:6" ht="14.15" hidden="1" customHeight="1" thickBot="1" x14ac:dyDescent="0.35">
      <c r="A50" s="20"/>
      <c r="B50" s="20"/>
      <c r="C50" s="20"/>
      <c r="D50" s="21"/>
      <c r="E50" s="20"/>
      <c r="F50" s="22"/>
    </row>
    <row r="51" spans="1:6" ht="28.4" hidden="1" customHeight="1" x14ac:dyDescent="0.3">
      <c r="A51" s="234" t="s">
        <v>1328</v>
      </c>
      <c r="B51" s="235"/>
      <c r="C51" s="235"/>
      <c r="D51" s="235"/>
      <c r="E51" s="281" t="s">
        <v>1329</v>
      </c>
      <c r="F51" s="282"/>
    </row>
    <row r="52" spans="1:6" ht="42" hidden="1" customHeight="1" thickBot="1" x14ac:dyDescent="0.35">
      <c r="A52" s="238"/>
      <c r="B52" s="239"/>
      <c r="C52" s="239"/>
      <c r="D52" s="239"/>
      <c r="E52" s="283"/>
      <c r="F52" s="284"/>
    </row>
    <row r="53" spans="1:6" ht="10.4" hidden="1" customHeight="1" thickBot="1" x14ac:dyDescent="0.35">
      <c r="A53" s="23"/>
      <c r="E53" s="25"/>
    </row>
    <row r="54" spans="1:6" ht="28.4" hidden="1" customHeight="1" thickBot="1" x14ac:dyDescent="0.35">
      <c r="A54" s="67" t="s">
        <v>1321</v>
      </c>
      <c r="B54" s="68" t="s">
        <v>1322</v>
      </c>
      <c r="C54" s="68" t="s">
        <v>1323</v>
      </c>
      <c r="D54" s="69" t="s">
        <v>1324</v>
      </c>
      <c r="E54" s="70" t="s">
        <v>1325</v>
      </c>
      <c r="F54" s="71" t="s">
        <v>1326</v>
      </c>
    </row>
    <row r="55" spans="1:6" ht="28.4" hidden="1" customHeight="1" x14ac:dyDescent="0.3">
      <c r="A55" s="297" t="s">
        <v>1331</v>
      </c>
      <c r="B55" s="298"/>
      <c r="C55" s="298"/>
      <c r="D55" s="298"/>
      <c r="E55" s="299"/>
      <c r="F55" s="73">
        <f>F49</f>
        <v>0</v>
      </c>
    </row>
    <row r="56" spans="1:6" ht="14.15" hidden="1" customHeight="1" x14ac:dyDescent="0.3">
      <c r="A56" s="5"/>
      <c r="B56" s="6"/>
      <c r="C56" s="3"/>
      <c r="D56" s="86"/>
      <c r="E56" s="4"/>
      <c r="F56" s="1"/>
    </row>
    <row r="57" spans="1:6" ht="14.15" hidden="1" customHeight="1" x14ac:dyDescent="0.3">
      <c r="A57" s="13" t="s">
        <v>1103</v>
      </c>
      <c r="B57" s="14" t="s">
        <v>1104</v>
      </c>
      <c r="C57" s="3" t="s">
        <v>1378</v>
      </c>
      <c r="D57" s="91" t="s">
        <v>2150</v>
      </c>
      <c r="E57" s="90"/>
      <c r="F57" s="89" t="str">
        <f>IF(TRIM(D57)="rate only","ro",IF(ISBLANK(E57)," ",D57*E57))</f>
        <v>ro</v>
      </c>
    </row>
    <row r="58" spans="1:6" ht="14.15" hidden="1" customHeight="1" x14ac:dyDescent="0.3">
      <c r="A58" s="5"/>
      <c r="B58" s="6"/>
      <c r="C58" s="3"/>
      <c r="D58" s="86"/>
      <c r="E58" s="4"/>
      <c r="F58" s="1"/>
    </row>
    <row r="59" spans="1:6" ht="14.15" hidden="1" customHeight="1" x14ac:dyDescent="0.3">
      <c r="A59" s="13" t="s">
        <v>1105</v>
      </c>
      <c r="B59" s="14" t="s">
        <v>825</v>
      </c>
      <c r="C59" s="3"/>
      <c r="D59" s="86"/>
      <c r="E59" s="4"/>
      <c r="F59" s="1"/>
    </row>
    <row r="60" spans="1:6" ht="14.15" hidden="1" customHeight="1" x14ac:dyDescent="0.3">
      <c r="A60" s="5"/>
      <c r="B60" s="37" t="s">
        <v>1106</v>
      </c>
      <c r="C60" s="3"/>
      <c r="D60" s="86"/>
      <c r="E60" s="4"/>
      <c r="F60" s="1"/>
    </row>
    <row r="61" spans="1:6" ht="14.15" hidden="1" customHeight="1" x14ac:dyDescent="0.3">
      <c r="A61" s="5"/>
      <c r="B61" s="6"/>
      <c r="C61" s="3"/>
      <c r="D61" s="86"/>
      <c r="E61" s="4"/>
      <c r="F61" s="1"/>
    </row>
    <row r="62" spans="1:6" ht="14.15" hidden="1" customHeight="1" x14ac:dyDescent="0.3">
      <c r="A62" s="108" t="s">
        <v>2144</v>
      </c>
      <c r="B62" s="6" t="s">
        <v>1107</v>
      </c>
      <c r="C62" s="3" t="s">
        <v>1394</v>
      </c>
      <c r="D62" s="91" t="s">
        <v>2150</v>
      </c>
      <c r="E62" s="90"/>
      <c r="F62" s="89" t="str">
        <f>IF(TRIM(D62)="rate only","ro",IF(ISBLANK(E62)," ",D62*E62))</f>
        <v>ro</v>
      </c>
    </row>
    <row r="63" spans="1:6" ht="14.15" hidden="1" customHeight="1" x14ac:dyDescent="0.3">
      <c r="A63" s="5"/>
      <c r="B63" s="6"/>
      <c r="C63" s="3"/>
      <c r="D63" s="86"/>
      <c r="E63" s="4"/>
      <c r="F63" s="1"/>
    </row>
    <row r="64" spans="1:6" ht="14.15" hidden="1" customHeight="1" x14ac:dyDescent="0.3">
      <c r="A64" s="108" t="s">
        <v>2145</v>
      </c>
      <c r="B64" s="6" t="s">
        <v>1108</v>
      </c>
      <c r="C64" s="3" t="s">
        <v>1378</v>
      </c>
      <c r="D64" s="91" t="s">
        <v>2150</v>
      </c>
      <c r="E64" s="90"/>
      <c r="F64" s="89" t="str">
        <f>IF(TRIM(D64)="rate only","ro",IF(ISBLANK(E64)," ",D64*E64))</f>
        <v>ro</v>
      </c>
    </row>
    <row r="65" spans="1:6" ht="14.15" hidden="1" customHeight="1" x14ac:dyDescent="0.3">
      <c r="A65" s="5"/>
      <c r="B65" s="6"/>
      <c r="C65" s="3"/>
      <c r="D65" s="86"/>
      <c r="E65" s="4"/>
      <c r="F65" s="1"/>
    </row>
    <row r="66" spans="1:6" ht="14.15" hidden="1" customHeight="1" x14ac:dyDescent="0.3">
      <c r="A66" s="5"/>
      <c r="B66" s="6"/>
      <c r="C66" s="3"/>
      <c r="D66" s="86"/>
      <c r="E66" s="4"/>
      <c r="F66" s="1"/>
    </row>
    <row r="67" spans="1:6" ht="14.15" hidden="1" customHeight="1" x14ac:dyDescent="0.3">
      <c r="A67" s="97" t="s">
        <v>2146</v>
      </c>
      <c r="B67" s="14" t="s">
        <v>1986</v>
      </c>
      <c r="C67" s="3" t="s">
        <v>1394</v>
      </c>
      <c r="D67" s="91" t="s">
        <v>2150</v>
      </c>
      <c r="E67" s="90"/>
      <c r="F67" s="89" t="str">
        <f>IF(TRIM(D67)="rate only","ro",IF(ISBLANK(E67)," ",D67*E67))</f>
        <v>ro</v>
      </c>
    </row>
    <row r="68" spans="1:6" ht="14.15" hidden="1" customHeight="1" x14ac:dyDescent="0.3">
      <c r="A68" s="5"/>
      <c r="B68" s="6"/>
      <c r="C68" s="3"/>
      <c r="D68" s="86"/>
      <c r="E68" s="4"/>
      <c r="F68" s="1"/>
    </row>
    <row r="69" spans="1:6" ht="14.15" hidden="1" customHeight="1" x14ac:dyDescent="0.3">
      <c r="A69" s="97" t="s">
        <v>2147</v>
      </c>
      <c r="B69" s="14" t="s">
        <v>1109</v>
      </c>
      <c r="C69" s="3"/>
      <c r="D69" s="86"/>
      <c r="E69" s="4"/>
      <c r="F69" s="1"/>
    </row>
    <row r="70" spans="1:6" ht="14.15" hidden="1" customHeight="1" x14ac:dyDescent="0.3">
      <c r="A70" s="5"/>
      <c r="B70" s="14" t="s">
        <v>826</v>
      </c>
      <c r="C70" s="3" t="s">
        <v>1394</v>
      </c>
      <c r="D70" s="91" t="s">
        <v>2150</v>
      </c>
      <c r="E70" s="90"/>
      <c r="F70" s="89" t="str">
        <f>IF(TRIM(D70)="rate only","ro",IF(ISBLANK(E70)," ",D70*E70))</f>
        <v>ro</v>
      </c>
    </row>
    <row r="71" spans="1:6" ht="14.15" hidden="1" customHeight="1" x14ac:dyDescent="0.3">
      <c r="A71" s="5"/>
      <c r="B71" s="6"/>
      <c r="C71" s="3"/>
      <c r="D71" s="86"/>
      <c r="E71" s="4"/>
      <c r="F71" s="1"/>
    </row>
    <row r="72" spans="1:6" ht="14.15" hidden="1" customHeight="1" x14ac:dyDescent="0.3">
      <c r="A72" s="5"/>
      <c r="B72" s="6"/>
      <c r="C72" s="3"/>
      <c r="D72" s="86"/>
      <c r="E72" s="4"/>
      <c r="F72" s="1"/>
    </row>
    <row r="73" spans="1:6" ht="14.15" hidden="1" customHeight="1" x14ac:dyDescent="0.3">
      <c r="A73" s="5"/>
      <c r="B73" s="6"/>
      <c r="C73" s="3"/>
      <c r="D73" s="86"/>
      <c r="E73" s="4"/>
      <c r="F73" s="1"/>
    </row>
    <row r="74" spans="1:6" ht="14.15" hidden="1" customHeight="1" x14ac:dyDescent="0.3">
      <c r="A74" s="5"/>
      <c r="B74" s="6"/>
      <c r="C74" s="3"/>
      <c r="D74" s="86"/>
      <c r="E74" s="4"/>
      <c r="F74" s="1"/>
    </row>
    <row r="75" spans="1:6" ht="14.15" hidden="1" customHeight="1" x14ac:dyDescent="0.3">
      <c r="A75" s="5"/>
      <c r="B75" s="6"/>
      <c r="C75" s="3"/>
      <c r="D75" s="86"/>
      <c r="E75" s="4"/>
      <c r="F75" s="1"/>
    </row>
    <row r="76" spans="1:6" ht="14.15" hidden="1" customHeight="1" x14ac:dyDescent="0.3">
      <c r="A76" s="5"/>
      <c r="B76" s="6"/>
      <c r="C76" s="3"/>
      <c r="D76" s="86"/>
      <c r="E76" s="4"/>
      <c r="F76" s="1"/>
    </row>
    <row r="77" spans="1:6" ht="14.15" hidden="1" customHeight="1" x14ac:dyDescent="0.3">
      <c r="A77" s="5"/>
      <c r="B77" s="6"/>
      <c r="C77" s="3"/>
      <c r="D77" s="86"/>
      <c r="E77" s="4"/>
      <c r="F77" s="1"/>
    </row>
    <row r="78" spans="1:6" ht="14.15" hidden="1" customHeight="1" x14ac:dyDescent="0.3">
      <c r="A78" s="5"/>
      <c r="B78" s="6"/>
      <c r="C78" s="3"/>
      <c r="D78" s="86"/>
      <c r="E78" s="4"/>
      <c r="F78" s="1"/>
    </row>
    <row r="79" spans="1:6" ht="14.15" hidden="1" customHeight="1" x14ac:dyDescent="0.3">
      <c r="A79" s="5"/>
      <c r="B79" s="6"/>
      <c r="C79" s="3"/>
      <c r="D79" s="86"/>
      <c r="E79" s="4"/>
      <c r="F79" s="1"/>
    </row>
    <row r="80" spans="1:6" ht="14.15" hidden="1" customHeight="1" x14ac:dyDescent="0.3">
      <c r="A80" s="5"/>
      <c r="B80" s="6"/>
      <c r="C80" s="3"/>
      <c r="D80" s="86"/>
      <c r="E80" s="4"/>
      <c r="F80" s="1"/>
    </row>
    <row r="81" spans="1:6" ht="14.15" hidden="1" customHeight="1" x14ac:dyDescent="0.3">
      <c r="A81" s="5"/>
      <c r="B81" s="6"/>
      <c r="C81" s="3"/>
      <c r="D81" s="86"/>
      <c r="E81" s="4"/>
      <c r="F81" s="1"/>
    </row>
    <row r="82" spans="1:6" ht="14.15" hidden="1" customHeight="1" x14ac:dyDescent="0.3">
      <c r="A82" s="5"/>
      <c r="B82" s="6"/>
      <c r="C82" s="3"/>
      <c r="D82" s="86"/>
      <c r="E82" s="4"/>
      <c r="F82" s="1"/>
    </row>
    <row r="83" spans="1:6" ht="14.15" hidden="1" customHeight="1" x14ac:dyDescent="0.3">
      <c r="A83" s="5"/>
      <c r="B83" s="6"/>
      <c r="C83" s="3"/>
      <c r="D83" s="86"/>
      <c r="E83" s="4"/>
      <c r="F83" s="1"/>
    </row>
    <row r="84" spans="1:6" ht="14.15" hidden="1" customHeight="1" x14ac:dyDescent="0.3">
      <c r="A84" s="5"/>
      <c r="B84" s="6"/>
      <c r="C84" s="3"/>
      <c r="D84" s="86"/>
      <c r="E84" s="4"/>
      <c r="F84" s="1"/>
    </row>
    <row r="85" spans="1:6" ht="14.15" hidden="1" customHeight="1" x14ac:dyDescent="0.3">
      <c r="A85" s="5"/>
      <c r="B85" s="6"/>
      <c r="C85" s="3"/>
      <c r="D85" s="86"/>
      <c r="E85" s="4"/>
      <c r="F85" s="1"/>
    </row>
    <row r="86" spans="1:6" ht="14.15" hidden="1" customHeight="1" x14ac:dyDescent="0.3">
      <c r="A86" s="5"/>
      <c r="B86" s="6"/>
      <c r="C86" s="3"/>
      <c r="D86" s="86"/>
      <c r="E86" s="4"/>
      <c r="F86" s="1"/>
    </row>
    <row r="87" spans="1:6" ht="14.15" hidden="1" customHeight="1" x14ac:dyDescent="0.3">
      <c r="A87" s="5"/>
      <c r="B87" s="6"/>
      <c r="C87" s="3"/>
      <c r="D87" s="86"/>
      <c r="E87" s="4"/>
      <c r="F87" s="1"/>
    </row>
    <row r="88" spans="1:6" ht="14.15" hidden="1" customHeight="1" x14ac:dyDescent="0.3">
      <c r="A88" s="5"/>
      <c r="B88" s="6"/>
      <c r="C88" s="3"/>
      <c r="D88" s="86"/>
      <c r="E88" s="4"/>
      <c r="F88" s="1"/>
    </row>
    <row r="89" spans="1:6" ht="14.15" hidden="1" customHeight="1" x14ac:dyDescent="0.3">
      <c r="A89" s="5"/>
      <c r="B89" s="6"/>
      <c r="C89" s="3"/>
      <c r="D89" s="86"/>
      <c r="E89" s="4"/>
      <c r="F89" s="1"/>
    </row>
    <row r="90" spans="1:6" ht="14.15" hidden="1" customHeight="1" x14ac:dyDescent="0.3">
      <c r="A90" s="5"/>
      <c r="B90" s="6"/>
      <c r="C90" s="3"/>
      <c r="D90" s="86"/>
      <c r="E90" s="4"/>
      <c r="F90" s="1"/>
    </row>
    <row r="91" spans="1:6" ht="14.15" hidden="1" customHeight="1" x14ac:dyDescent="0.3">
      <c r="A91" s="5"/>
      <c r="B91" s="6"/>
      <c r="C91" s="3"/>
      <c r="D91" s="86"/>
      <c r="E91" s="4"/>
      <c r="F91" s="1"/>
    </row>
    <row r="92" spans="1:6" ht="14.15" hidden="1" customHeight="1" x14ac:dyDescent="0.3">
      <c r="A92" s="5"/>
      <c r="B92" s="6"/>
      <c r="C92" s="3"/>
      <c r="D92" s="86"/>
      <c r="E92" s="4"/>
      <c r="F92" s="1"/>
    </row>
    <row r="93" spans="1:6" ht="14.15" hidden="1" customHeight="1" x14ac:dyDescent="0.3">
      <c r="A93" s="5"/>
      <c r="B93" s="6"/>
      <c r="C93" s="3"/>
      <c r="D93" s="86"/>
      <c r="E93" s="4"/>
      <c r="F93" s="1"/>
    </row>
    <row r="94" spans="1:6" ht="14.15" hidden="1" customHeight="1" x14ac:dyDescent="0.3">
      <c r="A94" s="5"/>
      <c r="B94" s="6"/>
      <c r="C94" s="3"/>
      <c r="D94" s="86"/>
      <c r="E94" s="4"/>
      <c r="F94" s="1"/>
    </row>
    <row r="95" spans="1:6" ht="14.15" hidden="1" customHeight="1" x14ac:dyDescent="0.3">
      <c r="A95" s="5"/>
      <c r="B95" s="6"/>
      <c r="C95" s="3"/>
      <c r="D95" s="86"/>
      <c r="E95" s="4"/>
      <c r="F95" s="1"/>
    </row>
    <row r="96" spans="1:6" ht="14.15" hidden="1" customHeight="1" x14ac:dyDescent="0.3">
      <c r="A96" s="5"/>
      <c r="B96" s="6"/>
      <c r="C96" s="3"/>
      <c r="D96" s="86"/>
      <c r="E96" s="4"/>
      <c r="F96" s="1"/>
    </row>
    <row r="97" spans="1:6" ht="14.15" hidden="1" customHeight="1" x14ac:dyDescent="0.3">
      <c r="A97" s="5"/>
      <c r="B97" s="6"/>
      <c r="C97" s="3"/>
      <c r="D97" s="86"/>
      <c r="E97" s="4"/>
      <c r="F97" s="1"/>
    </row>
    <row r="98" spans="1:6" ht="14.15" hidden="1" customHeight="1" x14ac:dyDescent="0.3">
      <c r="A98" s="5"/>
      <c r="B98" s="6"/>
      <c r="C98" s="3"/>
      <c r="D98" s="86"/>
      <c r="E98" s="4"/>
      <c r="F98" s="1"/>
    </row>
    <row r="99" spans="1:6" ht="14.15" hidden="1" customHeight="1" x14ac:dyDescent="0.3">
      <c r="A99" s="5"/>
      <c r="B99" s="6"/>
      <c r="C99" s="3"/>
      <c r="D99" s="86"/>
      <c r="E99" s="4"/>
      <c r="F99" s="1"/>
    </row>
    <row r="100" spans="1:6" ht="14.15" hidden="1" customHeight="1" thickBot="1" x14ac:dyDescent="0.35">
      <c r="A100" s="15"/>
      <c r="B100" s="16"/>
      <c r="C100" s="17"/>
      <c r="D100" s="88"/>
      <c r="E100" s="18"/>
      <c r="F100" s="19"/>
    </row>
    <row r="101" spans="1:6" ht="28.4" hidden="1" customHeight="1" thickBot="1" x14ac:dyDescent="0.35">
      <c r="A101" s="300" t="s">
        <v>1327</v>
      </c>
      <c r="B101" s="301"/>
      <c r="C101" s="301"/>
      <c r="D101" s="301"/>
      <c r="E101" s="302"/>
      <c r="F101" s="72">
        <f>SUM(F55:F100)</f>
        <v>0</v>
      </c>
    </row>
    <row r="102" spans="1:6" ht="14.15" hidden="1" customHeight="1" thickBot="1" x14ac:dyDescent="0.35">
      <c r="A102" s="23"/>
      <c r="C102" s="35"/>
      <c r="E102" s="25"/>
      <c r="F102" s="25"/>
    </row>
    <row r="103" spans="1:6" ht="28.4" hidden="1" customHeight="1" x14ac:dyDescent="0.3">
      <c r="A103" s="234" t="s">
        <v>1328</v>
      </c>
      <c r="B103" s="235"/>
      <c r="C103" s="235"/>
      <c r="D103" s="235"/>
      <c r="E103" s="281" t="s">
        <v>1329</v>
      </c>
      <c r="F103" s="282"/>
    </row>
    <row r="104" spans="1:6" ht="42" hidden="1" customHeight="1" thickBot="1" x14ac:dyDescent="0.35">
      <c r="A104" s="238"/>
      <c r="B104" s="239"/>
      <c r="C104" s="239"/>
      <c r="D104" s="239"/>
      <c r="E104" s="283"/>
      <c r="F104" s="284"/>
    </row>
    <row r="105" spans="1:6" ht="10.4" customHeight="1" x14ac:dyDescent="0.3"/>
    <row r="106" spans="1:6" ht="28.4" customHeight="1" x14ac:dyDescent="0.3"/>
    <row r="107" spans="1:6" ht="28.4" customHeight="1" x14ac:dyDescent="0.3"/>
    <row r="108" spans="1:6" ht="14.15" customHeight="1" x14ac:dyDescent="0.3"/>
    <row r="109" spans="1:6" ht="14.15" customHeight="1" x14ac:dyDescent="0.3"/>
    <row r="110" spans="1:6" ht="14.15" customHeight="1" x14ac:dyDescent="0.3"/>
    <row r="111" spans="1:6" ht="14.15" customHeight="1" x14ac:dyDescent="0.3"/>
    <row r="112" spans="1:6" ht="14.15" customHeight="1" x14ac:dyDescent="0.3"/>
    <row r="113" ht="14.15" customHeight="1" x14ac:dyDescent="0.3"/>
    <row r="114" ht="14.15" customHeight="1" x14ac:dyDescent="0.3"/>
    <row r="115" ht="14.15" customHeight="1" x14ac:dyDescent="0.3"/>
    <row r="116" ht="14.15" customHeight="1" x14ac:dyDescent="0.3"/>
    <row r="117" ht="14.15" customHeight="1" x14ac:dyDescent="0.3"/>
    <row r="118" ht="14.15" customHeight="1" x14ac:dyDescent="0.3"/>
    <row r="119" ht="14.15" customHeight="1" x14ac:dyDescent="0.3"/>
    <row r="120" ht="14.15" customHeight="1" x14ac:dyDescent="0.3"/>
    <row r="121" ht="14.15" customHeight="1" x14ac:dyDescent="0.3"/>
    <row r="122" ht="14.15" customHeight="1" x14ac:dyDescent="0.3"/>
    <row r="123" ht="14.15" customHeight="1" x14ac:dyDescent="0.3"/>
    <row r="124" ht="14.15" customHeight="1" x14ac:dyDescent="0.3"/>
    <row r="125" ht="14.15" customHeight="1" x14ac:dyDescent="0.3"/>
    <row r="126" ht="14.15" customHeight="1" x14ac:dyDescent="0.3"/>
    <row r="127" ht="14.15" customHeight="1" x14ac:dyDescent="0.3"/>
    <row r="128" ht="14.15" customHeight="1" x14ac:dyDescent="0.3"/>
    <row r="129" ht="14.15" customHeight="1" x14ac:dyDescent="0.3"/>
    <row r="130" ht="14.15" customHeight="1" x14ac:dyDescent="0.3"/>
    <row r="131" ht="14.15" customHeight="1" x14ac:dyDescent="0.3"/>
    <row r="132" ht="14.15" customHeight="1" x14ac:dyDescent="0.3"/>
    <row r="133" ht="14.15" customHeight="1" x14ac:dyDescent="0.3"/>
    <row r="134" ht="14.15" customHeight="1" x14ac:dyDescent="0.3"/>
    <row r="135" ht="14.15" customHeight="1" x14ac:dyDescent="0.3"/>
    <row r="136" ht="14.15" customHeight="1" x14ac:dyDescent="0.3"/>
    <row r="137" ht="14.15" customHeight="1" x14ac:dyDescent="0.3"/>
    <row r="138" ht="14.15" customHeight="1" x14ac:dyDescent="0.3"/>
    <row r="139" ht="14.15" customHeight="1" x14ac:dyDescent="0.3"/>
    <row r="140" ht="14.15" customHeight="1" x14ac:dyDescent="0.3"/>
    <row r="141" ht="14.15" customHeight="1" x14ac:dyDescent="0.3"/>
    <row r="142" ht="14.15" customHeight="1" x14ac:dyDescent="0.3"/>
    <row r="143" ht="14.15" customHeight="1" x14ac:dyDescent="0.3"/>
    <row r="144" ht="14.15" customHeight="1" x14ac:dyDescent="0.3"/>
    <row r="145" ht="14.15" customHeight="1" x14ac:dyDescent="0.3"/>
    <row r="146" ht="14.15" customHeight="1" x14ac:dyDescent="0.3"/>
    <row r="147" ht="14.15" customHeight="1" x14ac:dyDescent="0.3"/>
    <row r="148" ht="14.15" customHeight="1" x14ac:dyDescent="0.3"/>
    <row r="149" ht="14.15" customHeight="1" x14ac:dyDescent="0.3"/>
    <row r="150" ht="14.15" customHeight="1" x14ac:dyDescent="0.3"/>
    <row r="151" ht="14.15" customHeight="1" x14ac:dyDescent="0.3"/>
    <row r="152" ht="14.15" customHeight="1" x14ac:dyDescent="0.3"/>
    <row r="153" ht="28.4" customHeight="1" x14ac:dyDescent="0.3"/>
    <row r="154" ht="14.15" customHeight="1" x14ac:dyDescent="0.3"/>
    <row r="155" ht="28.4" customHeight="1" x14ac:dyDescent="0.3"/>
    <row r="156" ht="42" customHeight="1" x14ac:dyDescent="0.3"/>
    <row r="157" ht="10.4" customHeight="1" x14ac:dyDescent="0.3"/>
    <row r="158" ht="28.4" customHeight="1" x14ac:dyDescent="0.3"/>
    <row r="159" ht="28.4" customHeight="1" x14ac:dyDescent="0.3"/>
    <row r="160" ht="14.15" customHeight="1" x14ac:dyDescent="0.3"/>
    <row r="161" ht="14.15" customHeight="1" x14ac:dyDescent="0.3"/>
    <row r="162" ht="14.15" customHeight="1" x14ac:dyDescent="0.3"/>
    <row r="163" ht="14.15" customHeight="1" x14ac:dyDescent="0.3"/>
    <row r="164" ht="14.15" customHeight="1" x14ac:dyDescent="0.3"/>
    <row r="165" ht="14.15" customHeight="1" x14ac:dyDescent="0.3"/>
    <row r="166" ht="14.15" customHeight="1" x14ac:dyDescent="0.3"/>
    <row r="167" ht="14.15" customHeight="1" x14ac:dyDescent="0.3"/>
    <row r="168" ht="14.15" customHeight="1" x14ac:dyDescent="0.3"/>
    <row r="169" ht="14.15" customHeight="1" x14ac:dyDescent="0.3"/>
    <row r="170" ht="14.15" customHeight="1" x14ac:dyDescent="0.3"/>
    <row r="171" ht="14.15" customHeight="1" x14ac:dyDescent="0.3"/>
    <row r="172" ht="14.15" customHeight="1" x14ac:dyDescent="0.3"/>
    <row r="173" ht="14.15" customHeight="1" x14ac:dyDescent="0.3"/>
    <row r="174" ht="14.15" customHeight="1" x14ac:dyDescent="0.3"/>
    <row r="175" ht="14.15" customHeight="1" x14ac:dyDescent="0.3"/>
    <row r="176" ht="14.15" customHeight="1" x14ac:dyDescent="0.3"/>
    <row r="177" ht="14.15" customHeight="1" x14ac:dyDescent="0.3"/>
    <row r="178" ht="14.15" customHeight="1" x14ac:dyDescent="0.3"/>
    <row r="179" ht="14.15" customHeight="1" x14ac:dyDescent="0.3"/>
    <row r="180" ht="14.15" customHeight="1" x14ac:dyDescent="0.3"/>
    <row r="181" ht="14.15" customHeight="1" x14ac:dyDescent="0.3"/>
    <row r="182" ht="14.15" customHeight="1" x14ac:dyDescent="0.3"/>
    <row r="183" ht="14.15" customHeight="1" x14ac:dyDescent="0.3"/>
    <row r="184" ht="14.15" customHeight="1" x14ac:dyDescent="0.3"/>
    <row r="185" ht="14.15" customHeight="1" x14ac:dyDescent="0.3"/>
    <row r="186" ht="14.15" customHeight="1" x14ac:dyDescent="0.3"/>
    <row r="187" ht="14.15" customHeight="1" x14ac:dyDescent="0.3"/>
    <row r="188" ht="14.15" customHeight="1" x14ac:dyDescent="0.3"/>
    <row r="189" ht="14.15" customHeight="1" x14ac:dyDescent="0.3"/>
    <row r="190" ht="14.15" customHeight="1" x14ac:dyDescent="0.3"/>
    <row r="191" ht="14.15" customHeight="1" x14ac:dyDescent="0.3"/>
    <row r="192" ht="14.15" customHeight="1" x14ac:dyDescent="0.3"/>
    <row r="193" ht="14.15" customHeight="1" x14ac:dyDescent="0.3"/>
    <row r="194" ht="14.15" customHeight="1" x14ac:dyDescent="0.3"/>
    <row r="195" ht="14.15" customHeight="1" x14ac:dyDescent="0.3"/>
    <row r="196" ht="14.15" customHeight="1" x14ac:dyDescent="0.3"/>
    <row r="197" ht="14.15" customHeight="1" x14ac:dyDescent="0.3"/>
    <row r="198" ht="14.15" customHeight="1" x14ac:dyDescent="0.3"/>
    <row r="199" ht="14.15" customHeight="1" x14ac:dyDescent="0.3"/>
    <row r="200" ht="14.15" customHeight="1" x14ac:dyDescent="0.3"/>
    <row r="201" ht="14.15" customHeight="1" x14ac:dyDescent="0.3"/>
    <row r="202" ht="14.15" customHeight="1" x14ac:dyDescent="0.3"/>
    <row r="203" ht="14.15" customHeight="1" x14ac:dyDescent="0.3"/>
    <row r="204" ht="14.15" customHeight="1" x14ac:dyDescent="0.3"/>
    <row r="205" ht="28.4" customHeight="1" x14ac:dyDescent="0.3"/>
    <row r="206" ht="14.15" customHeight="1" x14ac:dyDescent="0.3"/>
    <row r="207" ht="28.4" customHeight="1" x14ac:dyDescent="0.3"/>
    <row r="208" ht="42" customHeight="1" x14ac:dyDescent="0.3"/>
    <row r="209" ht="10.4" customHeight="1" x14ac:dyDescent="0.3"/>
    <row r="210" ht="28.4" customHeight="1" x14ac:dyDescent="0.3"/>
    <row r="211" ht="28.4" customHeight="1" x14ac:dyDescent="0.3"/>
    <row r="212" ht="14.15" customHeight="1" x14ac:dyDescent="0.3"/>
    <row r="213" ht="14.15" customHeight="1" x14ac:dyDescent="0.3"/>
    <row r="214" ht="14.15" customHeight="1" x14ac:dyDescent="0.3"/>
    <row r="215" ht="14.15" customHeight="1" x14ac:dyDescent="0.3"/>
    <row r="216" ht="14.15" customHeight="1" x14ac:dyDescent="0.3"/>
    <row r="217" ht="14.15" customHeight="1" x14ac:dyDescent="0.3"/>
    <row r="218" ht="14.15" customHeight="1" x14ac:dyDescent="0.3"/>
    <row r="219" ht="14.15" customHeight="1" x14ac:dyDescent="0.3"/>
    <row r="220" ht="14.15" customHeight="1" x14ac:dyDescent="0.3"/>
    <row r="221" ht="14.15" customHeight="1" x14ac:dyDescent="0.3"/>
    <row r="222" ht="14.15" customHeight="1" x14ac:dyDescent="0.3"/>
    <row r="223" ht="14.15" customHeight="1" x14ac:dyDescent="0.3"/>
    <row r="224" ht="14.15" customHeight="1" x14ac:dyDescent="0.3"/>
    <row r="225" ht="14.15" customHeight="1" x14ac:dyDescent="0.3"/>
    <row r="226" ht="14.15" customHeight="1" x14ac:dyDescent="0.3"/>
    <row r="227" ht="14.15" customHeight="1" x14ac:dyDescent="0.3"/>
    <row r="228" ht="14.15" customHeight="1" x14ac:dyDescent="0.3"/>
    <row r="229" ht="14.15" customHeight="1" x14ac:dyDescent="0.3"/>
    <row r="230" ht="14.15" customHeight="1" x14ac:dyDescent="0.3"/>
    <row r="231" ht="14.15" customHeight="1" x14ac:dyDescent="0.3"/>
    <row r="232" ht="14.15" customHeight="1" x14ac:dyDescent="0.3"/>
    <row r="233" ht="14.15" customHeight="1" x14ac:dyDescent="0.3"/>
    <row r="234" ht="14.15" customHeight="1" x14ac:dyDescent="0.3"/>
    <row r="235" ht="14.15" customHeight="1" x14ac:dyDescent="0.3"/>
    <row r="236" ht="14.15" customHeight="1" x14ac:dyDescent="0.3"/>
    <row r="237" ht="14.15" customHeight="1" x14ac:dyDescent="0.3"/>
    <row r="238" ht="14.15" customHeight="1" x14ac:dyDescent="0.3"/>
    <row r="239" ht="14.15" customHeight="1" x14ac:dyDescent="0.3"/>
    <row r="240" ht="14.15" customHeight="1" x14ac:dyDescent="0.3"/>
    <row r="241" ht="14.15" customHeight="1" x14ac:dyDescent="0.3"/>
    <row r="242" ht="14.15" customHeight="1" x14ac:dyDescent="0.3"/>
    <row r="243" ht="14.15" customHeight="1" x14ac:dyDescent="0.3"/>
    <row r="244" ht="14.15" customHeight="1" x14ac:dyDescent="0.3"/>
    <row r="245" ht="14.15" customHeight="1" x14ac:dyDescent="0.3"/>
    <row r="246" ht="14.15" customHeight="1" x14ac:dyDescent="0.3"/>
    <row r="247" ht="14.15" customHeight="1" x14ac:dyDescent="0.3"/>
    <row r="248" ht="14.15" customHeight="1" x14ac:dyDescent="0.3"/>
    <row r="249" ht="14.15" customHeight="1" x14ac:dyDescent="0.3"/>
    <row r="250" ht="14.15" customHeight="1" x14ac:dyDescent="0.3"/>
    <row r="251" ht="14.15" customHeight="1" x14ac:dyDescent="0.3"/>
    <row r="252" ht="14.15" customHeight="1" x14ac:dyDescent="0.3"/>
    <row r="253" ht="14.15" customHeight="1" x14ac:dyDescent="0.3"/>
    <row r="254" ht="14.15" customHeight="1" x14ac:dyDescent="0.3"/>
    <row r="255" ht="14.15" customHeight="1" x14ac:dyDescent="0.3"/>
    <row r="256" ht="14.15" customHeight="1" x14ac:dyDescent="0.3"/>
    <row r="257" ht="28.4" customHeight="1" x14ac:dyDescent="0.3"/>
    <row r="258" ht="14.15" customHeight="1" x14ac:dyDescent="0.3"/>
    <row r="259" ht="28.4" customHeight="1" x14ac:dyDescent="0.3"/>
    <row r="260" ht="42" customHeight="1" x14ac:dyDescent="0.3"/>
    <row r="261" ht="10.4" customHeight="1" x14ac:dyDescent="0.3"/>
    <row r="262" ht="28.4" customHeight="1" x14ac:dyDescent="0.3"/>
    <row r="263" ht="28.4" customHeight="1" x14ac:dyDescent="0.3"/>
    <row r="264" ht="14.15" customHeight="1" x14ac:dyDescent="0.3"/>
    <row r="265" ht="14.15" customHeight="1" x14ac:dyDescent="0.3"/>
    <row r="266" ht="14.15" customHeight="1" x14ac:dyDescent="0.3"/>
    <row r="267" ht="14.15" customHeight="1" x14ac:dyDescent="0.3"/>
    <row r="268" ht="14.15" customHeight="1" x14ac:dyDescent="0.3"/>
    <row r="269" ht="14.15" customHeight="1" x14ac:dyDescent="0.3"/>
    <row r="270" ht="14.15" customHeight="1" x14ac:dyDescent="0.3"/>
    <row r="271" ht="14.15" customHeight="1" x14ac:dyDescent="0.3"/>
    <row r="272" ht="14.15" customHeight="1" x14ac:dyDescent="0.3"/>
    <row r="273" ht="14.15" customHeight="1" x14ac:dyDescent="0.3"/>
    <row r="274" ht="14.15" customHeight="1" x14ac:dyDescent="0.3"/>
    <row r="275" ht="14.15" customHeight="1" x14ac:dyDescent="0.3"/>
    <row r="276" ht="14.15" customHeight="1" x14ac:dyDescent="0.3"/>
    <row r="277" ht="14.15" customHeight="1" x14ac:dyDescent="0.3"/>
    <row r="278" ht="14.15" customHeight="1" x14ac:dyDescent="0.3"/>
    <row r="279" ht="14.15" customHeight="1" x14ac:dyDescent="0.3"/>
    <row r="280" ht="14.15" customHeight="1" x14ac:dyDescent="0.3"/>
    <row r="281" ht="14.15" customHeight="1" x14ac:dyDescent="0.3"/>
    <row r="282" ht="14.15" customHeight="1" x14ac:dyDescent="0.3"/>
    <row r="283" ht="14.15" customHeight="1" x14ac:dyDescent="0.3"/>
    <row r="284" ht="14.15" customHeight="1" x14ac:dyDescent="0.3"/>
    <row r="285" ht="14.15" customHeight="1" x14ac:dyDescent="0.3"/>
    <row r="286" ht="14.15" customHeight="1" x14ac:dyDescent="0.3"/>
    <row r="287" ht="14.15" customHeight="1" x14ac:dyDescent="0.3"/>
    <row r="288" ht="14.15" customHeight="1" x14ac:dyDescent="0.3"/>
    <row r="289" ht="14.15" customHeight="1" x14ac:dyDescent="0.3"/>
    <row r="290" ht="14.15" customHeight="1" x14ac:dyDescent="0.3"/>
    <row r="291" ht="14.15" customHeight="1" x14ac:dyDescent="0.3"/>
    <row r="292" ht="14.15" customHeight="1" x14ac:dyDescent="0.3"/>
    <row r="293" ht="14.15" customHeight="1" x14ac:dyDescent="0.3"/>
    <row r="294" ht="14.15" customHeight="1" x14ac:dyDescent="0.3"/>
    <row r="295" ht="14.15" customHeight="1" x14ac:dyDescent="0.3"/>
    <row r="296" ht="14.15" customHeight="1" x14ac:dyDescent="0.3"/>
    <row r="297" ht="14.15" customHeight="1" x14ac:dyDescent="0.3"/>
    <row r="298" ht="14.15" customHeight="1" x14ac:dyDescent="0.3"/>
    <row r="299" ht="14.15" customHeight="1" x14ac:dyDescent="0.3"/>
    <row r="300" ht="14.15" customHeight="1" x14ac:dyDescent="0.3"/>
    <row r="301" ht="14.15" customHeight="1" x14ac:dyDescent="0.3"/>
    <row r="302" ht="14.15" customHeight="1" x14ac:dyDescent="0.3"/>
    <row r="303" ht="14.15" customHeight="1" x14ac:dyDescent="0.3"/>
    <row r="304" ht="14.15" customHeight="1" x14ac:dyDescent="0.3"/>
    <row r="305" ht="14.15" customHeight="1" x14ac:dyDescent="0.3"/>
    <row r="306" ht="14.15" customHeight="1" x14ac:dyDescent="0.3"/>
    <row r="307" ht="14.15" customHeight="1" x14ac:dyDescent="0.3"/>
    <row r="308" ht="14.15" customHeight="1" x14ac:dyDescent="0.3"/>
    <row r="309" ht="28.4" customHeight="1" x14ac:dyDescent="0.3"/>
    <row r="310" ht="14.15" customHeight="1" x14ac:dyDescent="0.3"/>
    <row r="311" ht="28.4" customHeight="1" x14ac:dyDescent="0.3"/>
    <row r="312" ht="42" customHeight="1" x14ac:dyDescent="0.3"/>
    <row r="313" ht="10.4" customHeight="1" x14ac:dyDescent="0.3"/>
    <row r="314" ht="28.4" customHeight="1" x14ac:dyDescent="0.3"/>
    <row r="315" ht="28.4" customHeight="1" x14ac:dyDescent="0.3"/>
    <row r="316" ht="14.15" customHeight="1" x14ac:dyDescent="0.3"/>
    <row r="317" ht="14.15" customHeight="1" x14ac:dyDescent="0.3"/>
    <row r="318" ht="14.15" customHeight="1" x14ac:dyDescent="0.3"/>
    <row r="319" ht="14.15" customHeight="1" x14ac:dyDescent="0.3"/>
    <row r="320" ht="14.15" customHeight="1" x14ac:dyDescent="0.3"/>
    <row r="321" ht="14.15" customHeight="1" x14ac:dyDescent="0.3"/>
    <row r="322" ht="14.15" customHeight="1" x14ac:dyDescent="0.3"/>
    <row r="323" ht="14.15" customHeight="1" x14ac:dyDescent="0.3"/>
    <row r="324" ht="14.15" customHeight="1" x14ac:dyDescent="0.3"/>
    <row r="325" ht="14.15" customHeight="1" x14ac:dyDescent="0.3"/>
    <row r="326" ht="14.15" customHeight="1" x14ac:dyDescent="0.3"/>
    <row r="327" ht="14.15" customHeight="1" x14ac:dyDescent="0.3"/>
    <row r="328" ht="14.15" customHeight="1" x14ac:dyDescent="0.3"/>
    <row r="329" ht="14.15" customHeight="1" x14ac:dyDescent="0.3"/>
    <row r="330" ht="14.15" customHeight="1" x14ac:dyDescent="0.3"/>
    <row r="331" ht="14.15" customHeight="1" x14ac:dyDescent="0.3"/>
    <row r="332" ht="14.15" customHeight="1" x14ac:dyDescent="0.3"/>
    <row r="333" ht="14.15" customHeight="1" x14ac:dyDescent="0.3"/>
    <row r="334" ht="14.15" customHeight="1" x14ac:dyDescent="0.3"/>
    <row r="335" ht="14.15" customHeight="1" x14ac:dyDescent="0.3"/>
    <row r="336" ht="14.15" customHeight="1" x14ac:dyDescent="0.3"/>
    <row r="337" ht="14.15" customHeight="1" x14ac:dyDescent="0.3"/>
    <row r="338" ht="14.15" customHeight="1" x14ac:dyDescent="0.3"/>
    <row r="339" ht="14.15" customHeight="1" x14ac:dyDescent="0.3"/>
    <row r="340" ht="14.15" customHeight="1" x14ac:dyDescent="0.3"/>
    <row r="341" ht="14.15" customHeight="1" x14ac:dyDescent="0.3"/>
    <row r="342" ht="14.15" customHeight="1" x14ac:dyDescent="0.3"/>
    <row r="343" ht="14.15" customHeight="1" x14ac:dyDescent="0.3"/>
    <row r="344" ht="14.15" customHeight="1" x14ac:dyDescent="0.3"/>
    <row r="345" ht="14.15" customHeight="1" x14ac:dyDescent="0.3"/>
    <row r="346" ht="14.15" customHeight="1" x14ac:dyDescent="0.3"/>
    <row r="347" ht="14.15" customHeight="1" x14ac:dyDescent="0.3"/>
    <row r="348" ht="14.15" customHeight="1" x14ac:dyDescent="0.3"/>
    <row r="349" ht="14.15" customHeight="1" x14ac:dyDescent="0.3"/>
    <row r="350" ht="14.15" customHeight="1" x14ac:dyDescent="0.3"/>
    <row r="351" ht="14.15" customHeight="1" x14ac:dyDescent="0.3"/>
    <row r="352" ht="14.15" customHeight="1" x14ac:dyDescent="0.3"/>
    <row r="353" ht="14.15" customHeight="1" x14ac:dyDescent="0.3"/>
    <row r="354" ht="14.15" customHeight="1" x14ac:dyDescent="0.3"/>
    <row r="355" ht="14.15" customHeight="1" x14ac:dyDescent="0.3"/>
    <row r="356" ht="14.15" customHeight="1" x14ac:dyDescent="0.3"/>
    <row r="357" ht="14.15" customHeight="1" x14ac:dyDescent="0.3"/>
    <row r="358" ht="14.15" customHeight="1" x14ac:dyDescent="0.3"/>
    <row r="359" ht="14.15" customHeight="1" x14ac:dyDescent="0.3"/>
    <row r="360" ht="14.15" customHeight="1" x14ac:dyDescent="0.3"/>
    <row r="361" ht="28.4" customHeight="1" x14ac:dyDescent="0.3"/>
    <row r="362" ht="14.15" customHeight="1" x14ac:dyDescent="0.3"/>
    <row r="363" ht="28.4" customHeight="1" x14ac:dyDescent="0.3"/>
    <row r="364" ht="42" customHeight="1" x14ac:dyDescent="0.3"/>
    <row r="365" ht="10.4" customHeight="1" x14ac:dyDescent="0.3"/>
    <row r="366" ht="28.4" customHeight="1" x14ac:dyDescent="0.3"/>
    <row r="367" ht="28.4" customHeight="1" x14ac:dyDescent="0.3"/>
    <row r="368" ht="14.15" customHeight="1" x14ac:dyDescent="0.3"/>
    <row r="369" ht="14.15" customHeight="1" x14ac:dyDescent="0.3"/>
    <row r="370" ht="14.15" customHeight="1" x14ac:dyDescent="0.3"/>
    <row r="371" ht="14.15" customHeight="1" x14ac:dyDescent="0.3"/>
    <row r="372" ht="14.15" customHeight="1" x14ac:dyDescent="0.3"/>
    <row r="373" ht="14.15" customHeight="1" x14ac:dyDescent="0.3"/>
    <row r="374" ht="14.15" customHeight="1" x14ac:dyDescent="0.3"/>
    <row r="375" ht="14.15" customHeight="1" x14ac:dyDescent="0.3"/>
    <row r="376" ht="14.15" customHeight="1" x14ac:dyDescent="0.3"/>
    <row r="377" ht="14.15" customHeight="1" x14ac:dyDescent="0.3"/>
    <row r="378" ht="14.15" customHeight="1" x14ac:dyDescent="0.3"/>
    <row r="379" ht="14.15" customHeight="1" x14ac:dyDescent="0.3"/>
    <row r="380" ht="14.15" customHeight="1" x14ac:dyDescent="0.3"/>
    <row r="381" ht="14.15" customHeight="1" x14ac:dyDescent="0.3"/>
    <row r="382" ht="14.15" customHeight="1" x14ac:dyDescent="0.3"/>
    <row r="383" ht="14.15" customHeight="1" x14ac:dyDescent="0.3"/>
    <row r="384" ht="14.15" customHeight="1" x14ac:dyDescent="0.3"/>
    <row r="385" ht="14.15" customHeight="1" x14ac:dyDescent="0.3"/>
    <row r="386" ht="14.15" customHeight="1" x14ac:dyDescent="0.3"/>
    <row r="387" ht="14.15" customHeight="1" x14ac:dyDescent="0.3"/>
    <row r="388" ht="14.15" customHeight="1" x14ac:dyDescent="0.3"/>
    <row r="389" ht="14.15" customHeight="1" x14ac:dyDescent="0.3"/>
    <row r="390" ht="14.15" customHeight="1" x14ac:dyDescent="0.3"/>
    <row r="391" ht="14.15" customHeight="1" x14ac:dyDescent="0.3"/>
    <row r="392" ht="14.15" customHeight="1" x14ac:dyDescent="0.3"/>
    <row r="393" ht="14.15" customHeight="1" x14ac:dyDescent="0.3"/>
    <row r="394" ht="14.15" customHeight="1" x14ac:dyDescent="0.3"/>
    <row r="395" ht="14.15" customHeight="1" x14ac:dyDescent="0.3"/>
    <row r="396" ht="14.15" customHeight="1" x14ac:dyDescent="0.3"/>
    <row r="397" ht="14.15" customHeight="1" x14ac:dyDescent="0.3"/>
    <row r="398" ht="14.15" customHeight="1" x14ac:dyDescent="0.3"/>
    <row r="399" ht="14.15" customHeight="1" x14ac:dyDescent="0.3"/>
    <row r="400" ht="14.15" customHeight="1" x14ac:dyDescent="0.3"/>
    <row r="401" ht="14.15" customHeight="1" x14ac:dyDescent="0.3"/>
    <row r="402" ht="14.15" customHeight="1" x14ac:dyDescent="0.3"/>
    <row r="403" ht="14.15" customHeight="1" x14ac:dyDescent="0.3"/>
    <row r="404" ht="14.15" customHeight="1" x14ac:dyDescent="0.3"/>
    <row r="405" ht="14.15" customHeight="1" x14ac:dyDescent="0.3"/>
    <row r="406" ht="14.15" customHeight="1" x14ac:dyDescent="0.3"/>
    <row r="407" ht="14.15" customHeight="1" x14ac:dyDescent="0.3"/>
    <row r="408" ht="14.15" customHeight="1" x14ac:dyDescent="0.3"/>
    <row r="409" ht="14.15" customHeight="1" x14ac:dyDescent="0.3"/>
    <row r="410" ht="14.15" customHeight="1" x14ac:dyDescent="0.3"/>
    <row r="411" ht="14.15" customHeight="1" x14ac:dyDescent="0.3"/>
    <row r="412" ht="14.15" customHeight="1" x14ac:dyDescent="0.3"/>
    <row r="413" ht="28.4" customHeight="1" x14ac:dyDescent="0.3"/>
    <row r="414" ht="14.15" customHeight="1" x14ac:dyDescent="0.3"/>
    <row r="415" ht="28.4" customHeight="1" x14ac:dyDescent="0.3"/>
    <row r="416" ht="42" customHeight="1" x14ac:dyDescent="0.3"/>
    <row r="417" ht="10.4" customHeight="1" x14ac:dyDescent="0.3"/>
    <row r="418" ht="28.4" customHeight="1" x14ac:dyDescent="0.3"/>
    <row r="419" ht="28.4" customHeight="1" x14ac:dyDescent="0.3"/>
    <row r="420" ht="14.15" customHeight="1" x14ac:dyDescent="0.3"/>
    <row r="421" ht="14.15" customHeight="1" x14ac:dyDescent="0.3"/>
    <row r="422" ht="14.15" customHeight="1" x14ac:dyDescent="0.3"/>
    <row r="423" ht="14.15" customHeight="1" x14ac:dyDescent="0.3"/>
    <row r="424" ht="14.15" customHeight="1" x14ac:dyDescent="0.3"/>
    <row r="425" ht="14.15" customHeight="1" x14ac:dyDescent="0.3"/>
    <row r="426" ht="14.15" customHeight="1" x14ac:dyDescent="0.3"/>
    <row r="427" ht="14.15" customHeight="1" x14ac:dyDescent="0.3"/>
    <row r="428" ht="14.15" customHeight="1" x14ac:dyDescent="0.3"/>
    <row r="429" ht="14.15" customHeight="1" x14ac:dyDescent="0.3"/>
    <row r="430" ht="14.15" customHeight="1" x14ac:dyDescent="0.3"/>
    <row r="431" ht="14.15" customHeight="1" x14ac:dyDescent="0.3"/>
    <row r="432" ht="14.15" customHeight="1" x14ac:dyDescent="0.3"/>
    <row r="433" ht="14.15" customHeight="1" x14ac:dyDescent="0.3"/>
    <row r="434" ht="14.15" customHeight="1" x14ac:dyDescent="0.3"/>
    <row r="435" ht="14.15" customHeight="1" x14ac:dyDescent="0.3"/>
    <row r="436" ht="14.15" customHeight="1" x14ac:dyDescent="0.3"/>
    <row r="437" ht="14.15" customHeight="1" x14ac:dyDescent="0.3"/>
    <row r="438" ht="14.15" customHeight="1" x14ac:dyDescent="0.3"/>
    <row r="439" ht="14.15" customHeight="1" x14ac:dyDescent="0.3"/>
    <row r="440" ht="14.15" customHeight="1" x14ac:dyDescent="0.3"/>
    <row r="441" ht="14.15" customHeight="1" x14ac:dyDescent="0.3"/>
    <row r="442" ht="14.15" customHeight="1" x14ac:dyDescent="0.3"/>
    <row r="443" ht="14.15" customHeight="1" x14ac:dyDescent="0.3"/>
    <row r="444" ht="14.15" customHeight="1" x14ac:dyDescent="0.3"/>
    <row r="445" ht="14.15" customHeight="1" x14ac:dyDescent="0.3"/>
    <row r="446" ht="14.15" customHeight="1" x14ac:dyDescent="0.3"/>
    <row r="447" ht="14.15" customHeight="1" x14ac:dyDescent="0.3"/>
    <row r="448" ht="14.15" customHeight="1" x14ac:dyDescent="0.3"/>
    <row r="449" ht="14.15" customHeight="1" x14ac:dyDescent="0.3"/>
    <row r="450" ht="14.15" customHeight="1" x14ac:dyDescent="0.3"/>
    <row r="451" ht="14.15" customHeight="1" x14ac:dyDescent="0.3"/>
    <row r="452" ht="14.15" customHeight="1" x14ac:dyDescent="0.3"/>
    <row r="453" ht="14.15" customHeight="1" x14ac:dyDescent="0.3"/>
    <row r="454" ht="14.15" customHeight="1" x14ac:dyDescent="0.3"/>
    <row r="455" ht="14.15" customHeight="1" x14ac:dyDescent="0.3"/>
    <row r="456" ht="14.15" customHeight="1" x14ac:dyDescent="0.3"/>
    <row r="457" ht="14.15" customHeight="1" x14ac:dyDescent="0.3"/>
    <row r="458" ht="14.15" customHeight="1" x14ac:dyDescent="0.3"/>
    <row r="459" ht="14.15" customHeight="1" x14ac:dyDescent="0.3"/>
    <row r="460" ht="14.15" customHeight="1" x14ac:dyDescent="0.3"/>
    <row r="461" ht="14.15" customHeight="1" x14ac:dyDescent="0.3"/>
    <row r="462" ht="14.15" customHeight="1" x14ac:dyDescent="0.3"/>
    <row r="463" ht="14.15" customHeight="1" x14ac:dyDescent="0.3"/>
    <row r="464" ht="14.15" customHeight="1" x14ac:dyDescent="0.3"/>
    <row r="465" ht="28.4" customHeight="1" x14ac:dyDescent="0.3"/>
    <row r="466" ht="14.15" customHeight="1" x14ac:dyDescent="0.3"/>
    <row r="467" ht="28.4" customHeight="1" x14ac:dyDescent="0.3"/>
    <row r="468" ht="42" customHeight="1" x14ac:dyDescent="0.3"/>
    <row r="469" ht="10.4" customHeight="1" x14ac:dyDescent="0.3"/>
  </sheetData>
  <mergeCells count="11">
    <mergeCell ref="A49:E49"/>
    <mergeCell ref="A51:D51"/>
    <mergeCell ref="E51:F51"/>
    <mergeCell ref="A52:D52"/>
    <mergeCell ref="E52:F52"/>
    <mergeCell ref="A104:D104"/>
    <mergeCell ref="E104:F104"/>
    <mergeCell ref="A55:E55"/>
    <mergeCell ref="A101:E101"/>
    <mergeCell ref="A103:D103"/>
    <mergeCell ref="E103:F103"/>
  </mergeCells>
  <phoneticPr fontId="1" type="noConversion"/>
  <conditionalFormatting sqref="D9 D11 D16 D18 D24 D29 D33 D37 D42 D44 D57 D62 D64 D67 D70">
    <cfRule type="cellIs" dxfId="31" priority="1" operator="greaterThan">
      <formula>0</formula>
    </cfRule>
  </conditionalFormatting>
  <conditionalFormatting sqref="E9 E11 E16 E18 E24 E29 E33 E37 E42 E44 E57 E62 E64 E67 E70">
    <cfRule type="cellIs" dxfId="30" priority="2" operator="greaterThan">
      <formula>0</formula>
    </cfRule>
  </conditionalFormatting>
  <conditionalFormatting sqref="F9 F11 F16 F18 F24 F29 F33 F37 F42 F44 F57 F62 F64 F67 F70">
    <cfRule type="cellIs" dxfId="29" priority="3" stopIfTrue="1" operator="equal">
      <formula>"ro"</formula>
    </cfRule>
    <cfRule type="cellIs" dxfId="28" priority="4" stopIfTrue="1" operator="equal">
      <formula>" "</formula>
    </cfRule>
  </conditionalFormatting>
  <printOptions horizontalCentered="1"/>
  <pageMargins left="0.78740157480314965" right="0.59055118110236227" top="0.98425196850393704" bottom="0.39370078740157483" header="0.39370078740157483" footer="0.19685039370078741"/>
  <pageSetup paperSize="9" scale="92" orientation="portrait" blackAndWhite="1" useFirstPageNumber="1" r:id="rId1"/>
  <headerFooter alignWithMargins="0">
    <oddHeader>&amp;L&amp;"-,Italic"&amp;8RTD01-2016/2017-TIDC32&amp;"-,Regular"
Part C2.2: Pricing Schedule&amp;R
&amp;"-,Regular"&amp;8Section 611: Page &amp;P of &amp;N</oddHeader>
  </headerFooter>
  <rowBreaks count="2" manualBreakCount="2">
    <brk id="52" max="5" man="1"/>
    <brk id="104" max="5" man="1"/>
  </rowBreaks>
  <legacy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indexed="54"/>
  </sheetPr>
  <dimension ref="A1:F469"/>
  <sheetViews>
    <sheetView showZeros="0" view="pageBreakPreview" topLeftCell="A22" zoomScale="150" zoomScaleNormal="100" zoomScaleSheetLayoutView="150" workbookViewId="0">
      <selection activeCell="E19" sqref="E19"/>
    </sheetView>
  </sheetViews>
  <sheetFormatPr defaultColWidth="9.1796875" defaultRowHeight="12" customHeight="1" x14ac:dyDescent="0.3"/>
  <cols>
    <col min="1" max="1" width="12.54296875" style="2" customWidth="1"/>
    <col min="2" max="2" width="28.54296875" style="2" customWidth="1"/>
    <col min="3" max="3" width="10.54296875" style="2" customWidth="1"/>
    <col min="4" max="4" width="12.54296875" style="147" customWidth="1"/>
    <col min="5" max="5" width="13.54296875" style="35" customWidth="1"/>
    <col min="6" max="6" width="15.54296875" style="35" customWidth="1"/>
    <col min="7" max="16384" width="9.1796875" style="2"/>
  </cols>
  <sheetData>
    <row r="1" spans="1:6" ht="28.4" customHeight="1" thickBot="1" x14ac:dyDescent="0.35">
      <c r="A1" s="67" t="s">
        <v>1321</v>
      </c>
      <c r="B1" s="68" t="s">
        <v>1322</v>
      </c>
      <c r="C1" s="68" t="s">
        <v>1323</v>
      </c>
      <c r="D1" s="69" t="s">
        <v>1324</v>
      </c>
      <c r="E1" s="70" t="s">
        <v>1325</v>
      </c>
      <c r="F1" s="71" t="s">
        <v>1326</v>
      </c>
    </row>
    <row r="2" spans="1:6" ht="14.15" customHeight="1" x14ac:dyDescent="0.3">
      <c r="A2" s="8"/>
      <c r="B2" s="9"/>
      <c r="C2" s="10"/>
      <c r="D2" s="132"/>
      <c r="E2" s="133"/>
      <c r="F2" s="134"/>
    </row>
    <row r="3" spans="1:6" ht="14.15" customHeight="1" x14ac:dyDescent="0.3">
      <c r="A3" s="13" t="s">
        <v>1356</v>
      </c>
      <c r="B3" s="14" t="s">
        <v>1357</v>
      </c>
      <c r="C3" s="3"/>
      <c r="D3" s="135"/>
      <c r="E3" s="136"/>
      <c r="F3" s="137"/>
    </row>
    <row r="4" spans="1:6" ht="14.15" customHeight="1" x14ac:dyDescent="0.3">
      <c r="A4" s="5"/>
      <c r="B4" s="6"/>
      <c r="C4" s="3"/>
      <c r="D4" s="135"/>
      <c r="E4" s="136"/>
      <c r="F4" s="137"/>
    </row>
    <row r="5" spans="1:6" ht="14.15" customHeight="1" x14ac:dyDescent="0.3">
      <c r="A5" s="13" t="s">
        <v>1110</v>
      </c>
      <c r="B5" s="14" t="s">
        <v>1316</v>
      </c>
      <c r="C5" s="3"/>
      <c r="D5" s="135"/>
      <c r="E5" s="136"/>
      <c r="F5" s="137"/>
    </row>
    <row r="6" spans="1:6" ht="14.15" customHeight="1" x14ac:dyDescent="0.3">
      <c r="A6" s="5"/>
      <c r="B6" s="7"/>
      <c r="C6" s="3"/>
      <c r="D6" s="135"/>
      <c r="E6" s="136"/>
      <c r="F6" s="137"/>
    </row>
    <row r="7" spans="1:6" ht="14.15" customHeight="1" x14ac:dyDescent="0.3">
      <c r="A7" s="13" t="s">
        <v>1111</v>
      </c>
      <c r="B7" s="14" t="s">
        <v>1112</v>
      </c>
      <c r="C7" s="3"/>
      <c r="D7" s="135"/>
      <c r="E7" s="136"/>
      <c r="F7" s="137"/>
    </row>
    <row r="8" spans="1:6" ht="14.15" customHeight="1" x14ac:dyDescent="0.3">
      <c r="A8" s="5"/>
      <c r="B8" s="14" t="s">
        <v>1113</v>
      </c>
      <c r="C8" s="3"/>
      <c r="D8" s="135"/>
      <c r="E8" s="136"/>
      <c r="F8" s="137"/>
    </row>
    <row r="9" spans="1:6" ht="14.15" customHeight="1" x14ac:dyDescent="0.3">
      <c r="A9" s="5"/>
      <c r="B9" s="14" t="s">
        <v>1114</v>
      </c>
      <c r="C9" s="3"/>
      <c r="D9" s="135"/>
      <c r="E9" s="136"/>
      <c r="F9" s="137"/>
    </row>
    <row r="10" spans="1:6" ht="14.15" customHeight="1" x14ac:dyDescent="0.3">
      <c r="A10" s="5"/>
      <c r="B10" s="14" t="s">
        <v>1115</v>
      </c>
      <c r="C10" s="3"/>
      <c r="D10" s="135"/>
      <c r="E10" s="136"/>
      <c r="F10" s="137"/>
    </row>
    <row r="11" spans="1:6" ht="14.15" customHeight="1" x14ac:dyDescent="0.3">
      <c r="A11" s="5"/>
      <c r="B11" s="14" t="s">
        <v>1116</v>
      </c>
      <c r="C11" s="3"/>
      <c r="D11" s="135"/>
      <c r="E11" s="136"/>
      <c r="F11" s="137"/>
    </row>
    <row r="12" spans="1:6" ht="14.15" customHeight="1" x14ac:dyDescent="0.3">
      <c r="A12" s="5"/>
      <c r="B12" s="6"/>
      <c r="C12" s="3"/>
      <c r="D12" s="135"/>
      <c r="E12" s="136"/>
      <c r="F12" s="137"/>
    </row>
    <row r="13" spans="1:6" ht="14.15" customHeight="1" x14ac:dyDescent="0.3">
      <c r="A13" s="5" t="s">
        <v>1987</v>
      </c>
      <c r="B13" s="6" t="s">
        <v>1988</v>
      </c>
      <c r="C13" s="3"/>
      <c r="D13" s="135"/>
      <c r="E13" s="136"/>
      <c r="F13" s="137"/>
    </row>
    <row r="14" spans="1:6" ht="14.15" customHeight="1" x14ac:dyDescent="0.3">
      <c r="A14" s="5"/>
      <c r="B14" s="6"/>
      <c r="C14" s="3"/>
      <c r="D14" s="135"/>
      <c r="E14" s="136"/>
      <c r="F14" s="137"/>
    </row>
    <row r="15" spans="1:6" ht="14.15" customHeight="1" x14ac:dyDescent="0.3">
      <c r="A15" s="5" t="s">
        <v>1989</v>
      </c>
      <c r="B15" s="6" t="s">
        <v>1117</v>
      </c>
      <c r="C15" s="3" t="s">
        <v>1369</v>
      </c>
      <c r="D15" s="138">
        <v>25</v>
      </c>
      <c r="E15" s="139"/>
      <c r="F15" s="140" t="str">
        <f>IF(TRIM(D15)="rate only","ro",IF(OR(ISBLANK(D15),ISBLANK(E15))," ",D15*E15))</f>
        <v xml:space="preserve"> </v>
      </c>
    </row>
    <row r="16" spans="1:6" ht="14.15" customHeight="1" x14ac:dyDescent="0.3">
      <c r="A16" s="5"/>
      <c r="B16" s="6"/>
      <c r="C16" s="3"/>
      <c r="D16" s="135"/>
      <c r="E16" s="136"/>
      <c r="F16" s="137"/>
    </row>
    <row r="17" spans="1:6" ht="14.15" customHeight="1" x14ac:dyDescent="0.3">
      <c r="A17" s="5" t="s">
        <v>1990</v>
      </c>
      <c r="B17" s="6" t="s">
        <v>1118</v>
      </c>
      <c r="C17" s="3" t="s">
        <v>1369</v>
      </c>
      <c r="D17" s="138">
        <v>25</v>
      </c>
      <c r="E17" s="139"/>
      <c r="F17" s="140" t="str">
        <f>IF(TRIM(D17)="rate only","ro",IF(ISBLANK(E17)," ",D17*E17))</f>
        <v xml:space="preserve"> </v>
      </c>
    </row>
    <row r="18" spans="1:6" ht="14.15" customHeight="1" x14ac:dyDescent="0.3">
      <c r="A18" s="5"/>
      <c r="B18" s="6"/>
      <c r="C18" s="3"/>
      <c r="D18" s="135"/>
      <c r="E18" s="136"/>
      <c r="F18" s="137"/>
    </row>
    <row r="19" spans="1:6" ht="14.15" customHeight="1" x14ac:dyDescent="0.3">
      <c r="A19" s="5" t="s">
        <v>1991</v>
      </c>
      <c r="B19" s="6" t="s">
        <v>1119</v>
      </c>
      <c r="C19" s="3" t="s">
        <v>1369</v>
      </c>
      <c r="D19" s="138">
        <v>15</v>
      </c>
      <c r="E19" s="139"/>
      <c r="F19" s="140" t="str">
        <f>IF(TRIM(D19)="rate only","ro",IF(ISBLANK(E19)," ",D19*E19))</f>
        <v xml:space="preserve"> </v>
      </c>
    </row>
    <row r="20" spans="1:6" ht="14.15" customHeight="1" x14ac:dyDescent="0.3">
      <c r="A20" s="5"/>
      <c r="B20" s="6"/>
      <c r="C20" s="3"/>
      <c r="D20" s="135"/>
      <c r="E20" s="136"/>
      <c r="F20" s="137"/>
    </row>
    <row r="21" spans="1:6" ht="14.15" customHeight="1" x14ac:dyDescent="0.3">
      <c r="A21" s="5"/>
      <c r="B21" s="6"/>
      <c r="C21" s="3"/>
      <c r="D21" s="135"/>
      <c r="E21" s="136"/>
      <c r="F21" s="137"/>
    </row>
    <row r="22" spans="1:6" ht="14.15" customHeight="1" x14ac:dyDescent="0.3">
      <c r="A22" s="5" t="s">
        <v>1121</v>
      </c>
      <c r="B22" s="6" t="s">
        <v>1992</v>
      </c>
      <c r="C22" s="3"/>
      <c r="D22" s="135"/>
      <c r="E22" s="136"/>
      <c r="F22" s="137"/>
    </row>
    <row r="23" spans="1:6" ht="14.15" customHeight="1" x14ac:dyDescent="0.3">
      <c r="A23" s="5"/>
      <c r="B23" s="6" t="s">
        <v>1993</v>
      </c>
      <c r="C23" s="3" t="s">
        <v>1369</v>
      </c>
      <c r="D23" s="138">
        <v>15</v>
      </c>
      <c r="E23" s="139"/>
      <c r="F23" s="140" t="str">
        <f>IF(TRIM(D23)="rate only","ro",IF(ISBLANK(E23)," ",D23*E23))</f>
        <v xml:space="preserve"> </v>
      </c>
    </row>
    <row r="24" spans="1:6" ht="14.15" customHeight="1" x14ac:dyDescent="0.3">
      <c r="A24" s="5"/>
      <c r="B24" s="6"/>
      <c r="C24" s="3"/>
      <c r="D24" s="135"/>
      <c r="E24" s="136"/>
      <c r="F24" s="137"/>
    </row>
    <row r="25" spans="1:6" ht="14.15" customHeight="1" x14ac:dyDescent="0.3">
      <c r="A25" s="5" t="s">
        <v>1121</v>
      </c>
      <c r="B25" s="6" t="s">
        <v>1120</v>
      </c>
      <c r="C25" s="3"/>
      <c r="D25" s="135"/>
      <c r="E25" s="136"/>
      <c r="F25" s="137"/>
    </row>
    <row r="26" spans="1:6" ht="14.15" customHeight="1" x14ac:dyDescent="0.3">
      <c r="A26" s="5"/>
      <c r="B26" s="6"/>
      <c r="C26" s="3"/>
      <c r="D26" s="135"/>
      <c r="E26" s="136"/>
      <c r="F26" s="137"/>
    </row>
    <row r="27" spans="1:6" ht="14.15" customHeight="1" x14ac:dyDescent="0.3">
      <c r="A27" s="5" t="s">
        <v>1122</v>
      </c>
      <c r="B27" s="6" t="s">
        <v>1117</v>
      </c>
      <c r="C27" s="3" t="s">
        <v>1369</v>
      </c>
      <c r="D27" s="138">
        <v>15</v>
      </c>
      <c r="E27" s="139"/>
      <c r="F27" s="140" t="str">
        <f>IF(TRIM(D27)="rate only","ro",IF(ISBLANK(E27)," ",D27*E27))</f>
        <v xml:space="preserve"> </v>
      </c>
    </row>
    <row r="28" spans="1:6" ht="14.15" customHeight="1" x14ac:dyDescent="0.3">
      <c r="A28" s="5"/>
      <c r="B28" s="6"/>
      <c r="C28" s="3"/>
      <c r="D28" s="135"/>
      <c r="E28" s="136"/>
      <c r="F28" s="137"/>
    </row>
    <row r="29" spans="1:6" ht="14.15" customHeight="1" x14ac:dyDescent="0.3">
      <c r="A29" s="5" t="s">
        <v>1123</v>
      </c>
      <c r="B29" s="6" t="s">
        <v>1118</v>
      </c>
      <c r="C29" s="3" t="s">
        <v>1369</v>
      </c>
      <c r="D29" s="138">
        <v>25</v>
      </c>
      <c r="E29" s="136"/>
      <c r="F29" s="140" t="str">
        <f>IF(TRIM(D29)="rate only","ro",IF(ISBLANK(E29)," ",D29*E29))</f>
        <v xml:space="preserve"> </v>
      </c>
    </row>
    <row r="30" spans="1:6" ht="14.15" customHeight="1" x14ac:dyDescent="0.3">
      <c r="A30" s="5"/>
      <c r="B30" s="6"/>
      <c r="C30" s="3"/>
      <c r="D30" s="135"/>
      <c r="F30" s="137"/>
    </row>
    <row r="31" spans="1:6" ht="14.15" customHeight="1" x14ac:dyDescent="0.3">
      <c r="A31" s="5" t="s">
        <v>1124</v>
      </c>
      <c r="B31" s="6" t="s">
        <v>1119</v>
      </c>
      <c r="C31" s="3" t="s">
        <v>1369</v>
      </c>
      <c r="D31" s="138">
        <v>15</v>
      </c>
      <c r="E31" s="139"/>
      <c r="F31" s="140" t="str">
        <f>IF(TRIM(D31)="rate only","ro",IF(ISBLANK(E31)," ",D31*E31))</f>
        <v xml:space="preserve"> </v>
      </c>
    </row>
    <row r="32" spans="1:6" ht="14.15" customHeight="1" x14ac:dyDescent="0.3">
      <c r="A32" s="5"/>
      <c r="B32" s="6"/>
      <c r="C32" s="3"/>
      <c r="D32" s="135"/>
      <c r="E32" s="136"/>
      <c r="F32" s="137"/>
    </row>
    <row r="33" spans="1:6" ht="14.15" customHeight="1" x14ac:dyDescent="0.3">
      <c r="A33" s="5"/>
      <c r="B33" s="6"/>
      <c r="C33" s="3"/>
      <c r="D33" s="135"/>
      <c r="E33" s="136"/>
      <c r="F33" s="137"/>
    </row>
    <row r="34" spans="1:6" ht="14.15" customHeight="1" x14ac:dyDescent="0.3">
      <c r="A34" s="13" t="s">
        <v>1125</v>
      </c>
      <c r="B34" s="14" t="s">
        <v>1126</v>
      </c>
      <c r="C34" s="3"/>
      <c r="D34" s="135"/>
      <c r="E34" s="136"/>
      <c r="F34" s="137"/>
    </row>
    <row r="35" spans="1:6" ht="14.15" customHeight="1" x14ac:dyDescent="0.3">
      <c r="A35" s="5"/>
      <c r="B35" s="6"/>
      <c r="C35" s="3"/>
      <c r="D35" s="135"/>
      <c r="E35" s="136"/>
      <c r="F35" s="137"/>
    </row>
    <row r="36" spans="1:6" ht="14.15" customHeight="1" x14ac:dyDescent="0.3">
      <c r="A36" s="5" t="s">
        <v>1134</v>
      </c>
      <c r="B36" s="6" t="s">
        <v>1127</v>
      </c>
      <c r="C36" s="3"/>
      <c r="D36" s="135"/>
      <c r="E36" s="136"/>
      <c r="F36" s="137"/>
    </row>
    <row r="37" spans="1:6" ht="14.15" customHeight="1" x14ac:dyDescent="0.3">
      <c r="A37" s="5"/>
      <c r="B37" s="6" t="s">
        <v>1128</v>
      </c>
      <c r="C37" s="3"/>
      <c r="D37" s="135"/>
      <c r="E37" s="136"/>
      <c r="F37" s="137"/>
    </row>
    <row r="38" spans="1:6" ht="14.15" customHeight="1" x14ac:dyDescent="0.3">
      <c r="A38" s="5"/>
      <c r="B38" s="6"/>
      <c r="C38" s="3"/>
      <c r="D38" s="135"/>
      <c r="E38" s="136"/>
      <c r="F38" s="137"/>
    </row>
    <row r="39" spans="1:6" ht="14.15" customHeight="1" x14ac:dyDescent="0.3">
      <c r="A39" s="5" t="s">
        <v>1136</v>
      </c>
      <c r="B39" s="6" t="s">
        <v>1129</v>
      </c>
      <c r="C39" s="3" t="s">
        <v>1369</v>
      </c>
      <c r="D39" s="138">
        <v>25</v>
      </c>
      <c r="E39" s="139"/>
      <c r="F39" s="140" t="str">
        <f>IF(TRIM(D39)="rate only","ro",IF(ISBLANK(E39)," ",D39*E39))</f>
        <v xml:space="preserve"> </v>
      </c>
    </row>
    <row r="40" spans="1:6" ht="14.15" customHeight="1" x14ac:dyDescent="0.3">
      <c r="A40" s="5"/>
      <c r="B40" s="6"/>
      <c r="C40" s="3"/>
      <c r="D40" s="135"/>
      <c r="E40" s="136"/>
      <c r="F40" s="137"/>
    </row>
    <row r="41" spans="1:6" ht="14.15" customHeight="1" x14ac:dyDescent="0.3">
      <c r="A41" s="5" t="s">
        <v>1137</v>
      </c>
      <c r="B41" s="6" t="s">
        <v>1130</v>
      </c>
      <c r="C41" s="3" t="s">
        <v>1369</v>
      </c>
      <c r="D41" s="138">
        <v>25</v>
      </c>
      <c r="E41" s="139"/>
      <c r="F41" s="140" t="str">
        <f>IF(TRIM(D41)="rate only","ro",IF(ISBLANK(E41)," ",D41*E41))</f>
        <v xml:space="preserve"> </v>
      </c>
    </row>
    <row r="42" spans="1:6" ht="14.15" customHeight="1" x14ac:dyDescent="0.3">
      <c r="A42" s="5"/>
      <c r="B42" s="6"/>
      <c r="C42" s="3"/>
      <c r="D42" s="135"/>
      <c r="E42" s="136"/>
      <c r="F42" s="137"/>
    </row>
    <row r="43" spans="1:6" ht="14.15" customHeight="1" x14ac:dyDescent="0.3">
      <c r="A43" s="5" t="s">
        <v>1138</v>
      </c>
      <c r="B43" s="6" t="s">
        <v>1131</v>
      </c>
      <c r="C43" s="3" t="s">
        <v>1369</v>
      </c>
      <c r="D43" s="138">
        <v>25</v>
      </c>
      <c r="E43" s="139"/>
      <c r="F43" s="140" t="str">
        <f>IF(TRIM(D43)="rate only","ro",IF(ISBLANK(E43)," ",D43*E43))</f>
        <v xml:space="preserve"> </v>
      </c>
    </row>
    <row r="44" spans="1:6" ht="14.15" customHeight="1" x14ac:dyDescent="0.3">
      <c r="A44" s="5"/>
      <c r="B44" s="6"/>
      <c r="C44" s="3"/>
      <c r="D44" s="135"/>
      <c r="E44" s="136"/>
      <c r="F44" s="137"/>
    </row>
    <row r="45" spans="1:6" ht="14.15" customHeight="1" x14ac:dyDescent="0.3">
      <c r="A45" s="5"/>
      <c r="B45" s="6"/>
      <c r="C45" s="3"/>
      <c r="D45" s="135"/>
      <c r="E45" s="136"/>
      <c r="F45" s="137"/>
    </row>
    <row r="46" spans="1:6" ht="14.15" customHeight="1" x14ac:dyDescent="0.3">
      <c r="A46" s="5"/>
      <c r="B46" s="6"/>
      <c r="C46" s="3"/>
      <c r="D46" s="135"/>
      <c r="E46" s="136"/>
      <c r="F46" s="137"/>
    </row>
    <row r="47" spans="1:6" ht="14.15" customHeight="1" x14ac:dyDescent="0.3">
      <c r="A47" s="5"/>
      <c r="B47" s="6"/>
      <c r="C47" s="3"/>
      <c r="D47" s="135"/>
      <c r="E47" s="136"/>
      <c r="F47" s="137"/>
    </row>
    <row r="48" spans="1:6" ht="14.15" customHeight="1" thickBot="1" x14ac:dyDescent="0.35">
      <c r="A48" s="15"/>
      <c r="B48" s="16"/>
      <c r="C48" s="17"/>
      <c r="D48" s="141"/>
      <c r="E48" s="142"/>
      <c r="F48" s="143"/>
    </row>
    <row r="49" spans="1:6" ht="28.4" customHeight="1" thickBot="1" x14ac:dyDescent="0.35">
      <c r="A49" s="300" t="s">
        <v>1330</v>
      </c>
      <c r="B49" s="301"/>
      <c r="C49" s="301"/>
      <c r="D49" s="301"/>
      <c r="E49" s="302"/>
      <c r="F49" s="71">
        <f>SUM(F2:F48)</f>
        <v>0</v>
      </c>
    </row>
    <row r="50" spans="1:6" ht="14.15" customHeight="1" thickBot="1" x14ac:dyDescent="0.35">
      <c r="A50" s="20"/>
      <c r="B50" s="20"/>
      <c r="C50" s="20"/>
      <c r="D50" s="144"/>
      <c r="E50" s="145"/>
      <c r="F50" s="146"/>
    </row>
    <row r="51" spans="1:6" ht="28.4" customHeight="1" x14ac:dyDescent="0.3">
      <c r="A51" s="234" t="s">
        <v>1328</v>
      </c>
      <c r="B51" s="235"/>
      <c r="C51" s="235"/>
      <c r="D51" s="235"/>
      <c r="E51" s="236" t="s">
        <v>1329</v>
      </c>
      <c r="F51" s="237"/>
    </row>
    <row r="52" spans="1:6" ht="42" customHeight="1" thickBot="1" x14ac:dyDescent="0.35">
      <c r="A52" s="238"/>
      <c r="B52" s="239"/>
      <c r="C52" s="239"/>
      <c r="D52" s="239"/>
      <c r="E52" s="240"/>
      <c r="F52" s="241"/>
    </row>
    <row r="53" spans="1:6" ht="10.4" customHeight="1" thickBot="1" x14ac:dyDescent="0.35">
      <c r="A53" s="23"/>
      <c r="E53" s="148"/>
    </row>
    <row r="54" spans="1:6" ht="28.4" customHeight="1" thickBot="1" x14ac:dyDescent="0.35">
      <c r="A54" s="67" t="s">
        <v>1321</v>
      </c>
      <c r="B54" s="68" t="s">
        <v>1322</v>
      </c>
      <c r="C54" s="68" t="s">
        <v>1323</v>
      </c>
      <c r="D54" s="69" t="s">
        <v>1324</v>
      </c>
      <c r="E54" s="70" t="s">
        <v>1325</v>
      </c>
      <c r="F54" s="71" t="s">
        <v>1326</v>
      </c>
    </row>
    <row r="55" spans="1:6" ht="28.4" customHeight="1" x14ac:dyDescent="0.3">
      <c r="A55" s="297" t="s">
        <v>1331</v>
      </c>
      <c r="B55" s="298"/>
      <c r="C55" s="298"/>
      <c r="D55" s="298"/>
      <c r="E55" s="299"/>
      <c r="F55" s="164">
        <f>F49</f>
        <v>0</v>
      </c>
    </row>
    <row r="56" spans="1:6" ht="14.15" customHeight="1" x14ac:dyDescent="0.3">
      <c r="A56" s="5"/>
      <c r="B56" s="6"/>
      <c r="C56" s="3"/>
      <c r="D56" s="135"/>
      <c r="E56" s="136"/>
      <c r="F56" s="137"/>
    </row>
    <row r="57" spans="1:6" ht="14.15" customHeight="1" x14ac:dyDescent="0.3">
      <c r="A57" s="5" t="s">
        <v>1135</v>
      </c>
      <c r="B57" s="6" t="s">
        <v>1132</v>
      </c>
      <c r="C57" s="3"/>
      <c r="D57" s="135"/>
      <c r="E57" s="136"/>
      <c r="F57" s="137"/>
    </row>
    <row r="58" spans="1:6" ht="14.15" customHeight="1" x14ac:dyDescent="0.3">
      <c r="A58" s="5"/>
      <c r="B58" s="6" t="s">
        <v>1133</v>
      </c>
      <c r="C58" s="3"/>
      <c r="D58" s="135"/>
      <c r="E58" s="136"/>
      <c r="F58" s="137"/>
    </row>
    <row r="59" spans="1:6" ht="14.15" customHeight="1" x14ac:dyDescent="0.3">
      <c r="A59" s="5"/>
      <c r="B59" s="6"/>
      <c r="C59" s="3"/>
      <c r="D59" s="135"/>
      <c r="E59" s="136"/>
      <c r="F59" s="137"/>
    </row>
    <row r="60" spans="1:6" ht="14.15" customHeight="1" x14ac:dyDescent="0.3">
      <c r="A60" s="5" t="s">
        <v>1139</v>
      </c>
      <c r="B60" s="6" t="s">
        <v>1130</v>
      </c>
      <c r="C60" s="3" t="s">
        <v>1369</v>
      </c>
      <c r="D60" s="138">
        <v>6</v>
      </c>
      <c r="E60" s="139"/>
      <c r="F60" s="140" t="str">
        <f>IF(TRIM(D60)="rate only","ro",IF(ISBLANK(E60)," ",D60*E60))</f>
        <v xml:space="preserve"> </v>
      </c>
    </row>
    <row r="61" spans="1:6" ht="14.15" customHeight="1" x14ac:dyDescent="0.3">
      <c r="A61" s="5"/>
      <c r="B61" s="6"/>
      <c r="C61" s="3"/>
      <c r="D61" s="135"/>
      <c r="E61" s="136"/>
      <c r="F61" s="137"/>
    </row>
    <row r="62" spans="1:6" ht="14.15" customHeight="1" x14ac:dyDescent="0.3">
      <c r="A62" s="5" t="s">
        <v>1140</v>
      </c>
      <c r="B62" s="6" t="s">
        <v>1131</v>
      </c>
      <c r="C62" s="3" t="s">
        <v>1369</v>
      </c>
      <c r="D62" s="138">
        <v>4</v>
      </c>
      <c r="E62" s="139"/>
      <c r="F62" s="140" t="str">
        <f>IF(TRIM(D62)="rate only","ro",IF(ISBLANK(E62)," ",D62*E62))</f>
        <v xml:space="preserve"> </v>
      </c>
    </row>
    <row r="63" spans="1:6" ht="14.15" customHeight="1" x14ac:dyDescent="0.3">
      <c r="A63" s="5"/>
      <c r="B63" s="6"/>
      <c r="C63" s="3"/>
      <c r="D63" s="135"/>
      <c r="E63" s="136"/>
      <c r="F63" s="137"/>
    </row>
    <row r="64" spans="1:6" ht="14.15" customHeight="1" x14ac:dyDescent="0.3">
      <c r="A64" s="5"/>
      <c r="B64" s="6"/>
      <c r="C64" s="3"/>
      <c r="D64" s="135"/>
      <c r="E64" s="136"/>
      <c r="F64" s="137"/>
    </row>
    <row r="65" spans="1:6" ht="14.15" customHeight="1" x14ac:dyDescent="0.3">
      <c r="A65" s="13" t="s">
        <v>1141</v>
      </c>
      <c r="B65" s="14" t="s">
        <v>1142</v>
      </c>
      <c r="C65" s="3"/>
      <c r="D65" s="135"/>
      <c r="E65" s="136"/>
      <c r="F65" s="137"/>
    </row>
    <row r="66" spans="1:6" ht="14.15" customHeight="1" x14ac:dyDescent="0.3">
      <c r="A66" s="5"/>
      <c r="B66" s="6"/>
      <c r="C66" s="3"/>
      <c r="D66" s="135"/>
      <c r="E66" s="136"/>
      <c r="F66" s="137"/>
    </row>
    <row r="67" spans="1:6" ht="14.15" customHeight="1" x14ac:dyDescent="0.3">
      <c r="A67" s="5" t="s">
        <v>1216</v>
      </c>
      <c r="B67" s="6" t="s">
        <v>1143</v>
      </c>
      <c r="C67" s="3" t="s">
        <v>1496</v>
      </c>
      <c r="D67" s="161">
        <v>1</v>
      </c>
      <c r="E67" s="139"/>
      <c r="F67" s="140" t="str">
        <f>IF(TRIM(D67)="rate only","ro",IF(ISBLANK(E67)," ",D67*E67))</f>
        <v xml:space="preserve"> </v>
      </c>
    </row>
    <row r="68" spans="1:6" ht="14.15" customHeight="1" x14ac:dyDescent="0.3">
      <c r="A68" s="5"/>
      <c r="B68" s="6"/>
      <c r="C68" s="3"/>
      <c r="D68" s="135"/>
      <c r="E68" s="136"/>
      <c r="F68" s="137"/>
    </row>
    <row r="69" spans="1:6" ht="14.15" customHeight="1" x14ac:dyDescent="0.3">
      <c r="A69" s="5" t="s">
        <v>1217</v>
      </c>
      <c r="B69" s="6" t="s">
        <v>1144</v>
      </c>
      <c r="C69" s="3" t="s">
        <v>1496</v>
      </c>
      <c r="D69" s="161">
        <v>1</v>
      </c>
      <c r="E69" s="139"/>
      <c r="F69" s="140" t="str">
        <f>IF(TRIM(D69)="rate only","ro",IF(ISBLANK(E69)," ",D69*E69))</f>
        <v xml:space="preserve"> </v>
      </c>
    </row>
    <row r="70" spans="1:6" ht="14.15" customHeight="1" x14ac:dyDescent="0.3">
      <c r="A70" s="5"/>
      <c r="B70" s="6"/>
      <c r="C70" s="3"/>
      <c r="D70" s="135"/>
      <c r="E70" s="136"/>
      <c r="F70" s="137"/>
    </row>
    <row r="71" spans="1:6" ht="14.15" customHeight="1" x14ac:dyDescent="0.3">
      <c r="A71" s="5" t="s">
        <v>1994</v>
      </c>
      <c r="B71" s="6" t="s">
        <v>2197</v>
      </c>
      <c r="C71" s="3" t="s">
        <v>1496</v>
      </c>
      <c r="D71" s="161">
        <v>0.25</v>
      </c>
      <c r="E71" s="139"/>
      <c r="F71" s="140" t="str">
        <f>IF(TRIM(D71)="rate only","ro",IF(ISBLANK(E71)," ",D71*E71))</f>
        <v xml:space="preserve"> </v>
      </c>
    </row>
    <row r="72" spans="1:6" ht="14.15" customHeight="1" x14ac:dyDescent="0.3">
      <c r="A72" s="5"/>
      <c r="B72" s="6"/>
      <c r="C72" s="3"/>
      <c r="D72" s="135"/>
      <c r="E72" s="136"/>
      <c r="F72" s="137"/>
    </row>
    <row r="73" spans="1:6" ht="14.15" customHeight="1" x14ac:dyDescent="0.3">
      <c r="A73" s="5"/>
      <c r="B73" s="6"/>
      <c r="C73" s="3"/>
      <c r="D73" s="135"/>
      <c r="E73" s="136"/>
      <c r="F73" s="137"/>
    </row>
    <row r="74" spans="1:6" ht="14.15" customHeight="1" x14ac:dyDescent="0.3">
      <c r="A74" s="13" t="s">
        <v>1145</v>
      </c>
      <c r="B74" s="14" t="s">
        <v>1146</v>
      </c>
      <c r="C74" s="3"/>
      <c r="D74" s="135"/>
      <c r="E74" s="136"/>
      <c r="F74" s="137"/>
    </row>
    <row r="75" spans="1:6" ht="14.15" customHeight="1" x14ac:dyDescent="0.3">
      <c r="A75" s="5"/>
      <c r="B75" s="37" t="s">
        <v>1147</v>
      </c>
      <c r="C75" s="3"/>
      <c r="D75" s="135"/>
      <c r="E75" s="136"/>
      <c r="F75" s="137"/>
    </row>
    <row r="76" spans="1:6" ht="14.15" customHeight="1" x14ac:dyDescent="0.3">
      <c r="A76" s="5"/>
      <c r="B76" s="6"/>
      <c r="C76" s="3"/>
      <c r="D76" s="135"/>
      <c r="E76" s="136"/>
      <c r="F76" s="137"/>
    </row>
    <row r="77" spans="1:6" ht="14.15" customHeight="1" x14ac:dyDescent="0.3">
      <c r="A77" s="5" t="s">
        <v>1159</v>
      </c>
      <c r="B77" s="6" t="s">
        <v>1158</v>
      </c>
      <c r="C77" s="3" t="s">
        <v>1496</v>
      </c>
      <c r="D77" s="161">
        <v>0.25</v>
      </c>
      <c r="E77" s="139"/>
      <c r="F77" s="140" t="str">
        <f>IF(TRIM(D77)="rate only","ro",IF(ISBLANK(E77)," ",D77*E77))</f>
        <v xml:space="preserve"> </v>
      </c>
    </row>
    <row r="78" spans="1:6" ht="14.15" customHeight="1" x14ac:dyDescent="0.3">
      <c r="A78" s="5"/>
      <c r="B78" s="6"/>
      <c r="C78" s="3"/>
      <c r="D78" s="135"/>
      <c r="E78" s="136"/>
      <c r="F78" s="137"/>
    </row>
    <row r="79" spans="1:6" ht="14.15" customHeight="1" x14ac:dyDescent="0.3">
      <c r="A79" s="5" t="s">
        <v>1995</v>
      </c>
      <c r="B79" s="6" t="s">
        <v>1996</v>
      </c>
      <c r="C79" s="3" t="s">
        <v>1496</v>
      </c>
      <c r="D79" s="161">
        <v>0.25</v>
      </c>
      <c r="E79" s="139"/>
      <c r="F79" s="140" t="str">
        <f>IF(TRIM(D79)="rate only","ro",IF(ISBLANK(E79)," ",D79*E79))</f>
        <v xml:space="preserve"> </v>
      </c>
    </row>
    <row r="80" spans="1:6" ht="14.15" customHeight="1" x14ac:dyDescent="0.3">
      <c r="A80" s="5"/>
      <c r="B80" s="6"/>
      <c r="C80" s="3"/>
      <c r="D80" s="135"/>
      <c r="E80" s="136"/>
      <c r="F80" s="137"/>
    </row>
    <row r="81" spans="1:6" ht="14.15" customHeight="1" x14ac:dyDescent="0.3">
      <c r="A81" s="5"/>
      <c r="B81" s="6"/>
      <c r="C81" s="3"/>
      <c r="D81" s="135"/>
      <c r="E81" s="136"/>
      <c r="F81" s="137"/>
    </row>
    <row r="82" spans="1:6" ht="14.15" customHeight="1" x14ac:dyDescent="0.3">
      <c r="A82" s="13" t="s">
        <v>1160</v>
      </c>
      <c r="B82" s="14" t="s">
        <v>1161</v>
      </c>
      <c r="C82" s="3"/>
      <c r="D82" s="135"/>
      <c r="E82" s="136"/>
      <c r="F82" s="137"/>
    </row>
    <row r="83" spans="1:6" ht="14.15" customHeight="1" x14ac:dyDescent="0.3">
      <c r="A83" s="5"/>
      <c r="B83" s="14" t="s">
        <v>1162</v>
      </c>
      <c r="C83" s="3" t="s">
        <v>1334</v>
      </c>
      <c r="D83" s="138">
        <v>7</v>
      </c>
      <c r="E83" s="139"/>
      <c r="F83" s="140" t="str">
        <f>IF(TRIM(D83)="rate only","ro",IF(ISBLANK(E83)," ",D83*E83))</f>
        <v xml:space="preserve"> </v>
      </c>
    </row>
    <row r="84" spans="1:6" ht="14.15" customHeight="1" x14ac:dyDescent="0.3">
      <c r="A84" s="5"/>
      <c r="B84" s="6"/>
      <c r="C84" s="3"/>
      <c r="D84" s="135"/>
      <c r="E84" s="136"/>
      <c r="F84" s="137"/>
    </row>
    <row r="85" spans="1:6" ht="14.15" customHeight="1" x14ac:dyDescent="0.3">
      <c r="A85" s="5"/>
      <c r="B85" s="6"/>
      <c r="C85" s="3"/>
      <c r="D85" s="135"/>
      <c r="E85" s="136"/>
      <c r="F85" s="137"/>
    </row>
    <row r="86" spans="1:6" ht="14.15" customHeight="1" x14ac:dyDescent="0.3">
      <c r="A86" s="13" t="s">
        <v>1163</v>
      </c>
      <c r="B86" s="14" t="s">
        <v>1164</v>
      </c>
      <c r="C86" s="3"/>
      <c r="D86" s="135"/>
      <c r="E86" s="136"/>
      <c r="F86" s="137"/>
    </row>
    <row r="87" spans="1:6" ht="14.15" customHeight="1" x14ac:dyDescent="0.3">
      <c r="A87" s="5"/>
      <c r="B87" s="14" t="s">
        <v>1180</v>
      </c>
      <c r="C87" s="3"/>
      <c r="D87" s="135"/>
      <c r="E87" s="136"/>
      <c r="F87" s="137"/>
    </row>
    <row r="88" spans="1:6" ht="14.15" customHeight="1" x14ac:dyDescent="0.3">
      <c r="A88" s="5"/>
      <c r="B88" s="6"/>
      <c r="C88" s="3"/>
      <c r="D88" s="135"/>
      <c r="E88" s="136"/>
      <c r="F88" s="137"/>
    </row>
    <row r="89" spans="1:6" ht="14.15" customHeight="1" x14ac:dyDescent="0.3">
      <c r="A89" s="5" t="s">
        <v>1185</v>
      </c>
      <c r="B89" s="6" t="s">
        <v>1181</v>
      </c>
      <c r="C89" s="3" t="s">
        <v>1378</v>
      </c>
      <c r="D89" s="138">
        <v>5</v>
      </c>
      <c r="E89" s="139"/>
      <c r="F89" s="140" t="str">
        <f>IF(TRIM(D89)="rate only","ro",IF(ISBLANK(E89)," ",D89*E89))</f>
        <v xml:space="preserve"> </v>
      </c>
    </row>
    <row r="90" spans="1:6" ht="14.15" customHeight="1" x14ac:dyDescent="0.3">
      <c r="A90" s="5"/>
      <c r="B90" s="6"/>
      <c r="C90" s="3"/>
      <c r="D90" s="135"/>
      <c r="E90" s="136"/>
      <c r="F90" s="137"/>
    </row>
    <row r="91" spans="1:6" ht="14.15" customHeight="1" x14ac:dyDescent="0.3">
      <c r="A91" s="5" t="s">
        <v>1186</v>
      </c>
      <c r="B91" s="6" t="s">
        <v>1182</v>
      </c>
      <c r="C91" s="3" t="s">
        <v>1378</v>
      </c>
      <c r="D91" s="138">
        <v>5</v>
      </c>
      <c r="E91" s="139"/>
      <c r="F91" s="140" t="str">
        <f>IF(TRIM(D91)="rate only","ro",IF(ISBLANK(E91)," ",D91*E91))</f>
        <v xml:space="preserve"> </v>
      </c>
    </row>
    <row r="92" spans="1:6" ht="14.15" customHeight="1" x14ac:dyDescent="0.3">
      <c r="A92" s="5"/>
      <c r="B92" s="6"/>
      <c r="C92" s="3"/>
      <c r="D92" s="135"/>
      <c r="E92" s="136"/>
      <c r="F92" s="137"/>
    </row>
    <row r="93" spans="1:6" ht="14.15" customHeight="1" x14ac:dyDescent="0.3">
      <c r="A93" s="5" t="s">
        <v>1187</v>
      </c>
      <c r="B93" s="6" t="s">
        <v>1183</v>
      </c>
      <c r="C93" s="3" t="s">
        <v>1378</v>
      </c>
      <c r="D93" s="138">
        <v>2</v>
      </c>
      <c r="E93" s="139"/>
      <c r="F93" s="140" t="str">
        <f>IF(TRIM(D93)="rate only","ro",IF(ISBLANK(E93)," ",D93*E93))</f>
        <v xml:space="preserve"> </v>
      </c>
    </row>
    <row r="94" spans="1:6" ht="14.15" customHeight="1" x14ac:dyDescent="0.3">
      <c r="A94" s="5"/>
      <c r="B94" s="6"/>
      <c r="C94" s="3"/>
      <c r="D94" s="135"/>
      <c r="E94" s="136"/>
      <c r="F94" s="137"/>
    </row>
    <row r="95" spans="1:6" ht="14.15" customHeight="1" x14ac:dyDescent="0.3">
      <c r="A95" s="5" t="s">
        <v>1190</v>
      </c>
      <c r="B95" s="6" t="s">
        <v>1184</v>
      </c>
      <c r="C95" s="3" t="s">
        <v>1378</v>
      </c>
      <c r="D95" s="138">
        <v>2</v>
      </c>
      <c r="E95" s="139"/>
      <c r="F95" s="140" t="str">
        <f>IF(TRIM(D95)="rate only","ro",IF(ISBLANK(E95)," ",D95*E95))</f>
        <v xml:space="preserve"> </v>
      </c>
    </row>
    <row r="96" spans="1:6" ht="14.15" customHeight="1" x14ac:dyDescent="0.3">
      <c r="A96" s="5"/>
      <c r="B96" s="6"/>
      <c r="C96" s="3"/>
      <c r="D96" s="135"/>
      <c r="E96" s="136"/>
      <c r="F96" s="137"/>
    </row>
    <row r="97" spans="1:6" ht="14.15" customHeight="1" x14ac:dyDescent="0.3">
      <c r="A97" s="5" t="s">
        <v>1191</v>
      </c>
      <c r="B97" s="38" t="s">
        <v>1997</v>
      </c>
      <c r="C97" s="3"/>
      <c r="D97" s="135"/>
      <c r="E97" s="136"/>
      <c r="F97" s="137"/>
    </row>
    <row r="98" spans="1:6" ht="14.15" customHeight="1" x14ac:dyDescent="0.3">
      <c r="A98" s="5"/>
      <c r="B98" s="6"/>
      <c r="C98" s="3"/>
      <c r="D98" s="135"/>
      <c r="E98" s="136"/>
      <c r="F98" s="137"/>
    </row>
    <row r="99" spans="1:6" ht="14.15" customHeight="1" x14ac:dyDescent="0.3">
      <c r="A99" s="5"/>
      <c r="B99" s="6"/>
      <c r="C99" s="3"/>
      <c r="D99" s="135"/>
      <c r="E99" s="136"/>
      <c r="F99" s="137"/>
    </row>
    <row r="100" spans="1:6" ht="14.15" customHeight="1" thickBot="1" x14ac:dyDescent="0.35">
      <c r="A100" s="15"/>
      <c r="B100" s="16"/>
      <c r="C100" s="17"/>
      <c r="D100" s="141"/>
      <c r="E100" s="142"/>
      <c r="F100" s="143"/>
    </row>
    <row r="101" spans="1:6" ht="28.4" customHeight="1" thickBot="1" x14ac:dyDescent="0.35">
      <c r="A101" s="300" t="s">
        <v>1327</v>
      </c>
      <c r="B101" s="301"/>
      <c r="C101" s="301"/>
      <c r="D101" s="301"/>
      <c r="E101" s="302"/>
      <c r="F101" s="71">
        <f>SUM(F55:F100)</f>
        <v>0</v>
      </c>
    </row>
    <row r="102" spans="1:6" ht="14.15" customHeight="1" thickBot="1" x14ac:dyDescent="0.35">
      <c r="A102" s="23"/>
      <c r="C102" s="35"/>
      <c r="E102" s="148"/>
      <c r="F102" s="148"/>
    </row>
    <row r="103" spans="1:6" ht="28.4" customHeight="1" x14ac:dyDescent="0.3">
      <c r="A103" s="234" t="s">
        <v>1328</v>
      </c>
      <c r="B103" s="235"/>
      <c r="C103" s="235"/>
      <c r="D103" s="235"/>
      <c r="E103" s="236" t="s">
        <v>1329</v>
      </c>
      <c r="F103" s="237"/>
    </row>
    <row r="104" spans="1:6" ht="42" customHeight="1" thickBot="1" x14ac:dyDescent="0.35">
      <c r="A104" s="238"/>
      <c r="B104" s="239"/>
      <c r="C104" s="239"/>
      <c r="D104" s="239"/>
      <c r="E104" s="240"/>
      <c r="F104" s="241"/>
    </row>
    <row r="105" spans="1:6" ht="10.4" customHeight="1" x14ac:dyDescent="0.3"/>
    <row r="106" spans="1:6" ht="28.4" customHeight="1" x14ac:dyDescent="0.3"/>
    <row r="107" spans="1:6" ht="28.4" customHeight="1" x14ac:dyDescent="0.3"/>
    <row r="108" spans="1:6" ht="14.15" customHeight="1" x14ac:dyDescent="0.3"/>
    <row r="109" spans="1:6" ht="14.15" customHeight="1" x14ac:dyDescent="0.3"/>
    <row r="110" spans="1:6" ht="14.15" customHeight="1" x14ac:dyDescent="0.3"/>
    <row r="111" spans="1:6" ht="14.15" customHeight="1" x14ac:dyDescent="0.3"/>
    <row r="112" spans="1:6" ht="14.15" customHeight="1" x14ac:dyDescent="0.3"/>
    <row r="113" ht="14.15" customHeight="1" x14ac:dyDescent="0.3"/>
    <row r="114" ht="14.15" customHeight="1" x14ac:dyDescent="0.3"/>
    <row r="115" ht="14.15" customHeight="1" x14ac:dyDescent="0.3"/>
    <row r="116" ht="14.15" customHeight="1" x14ac:dyDescent="0.3"/>
    <row r="117" ht="14.15" customHeight="1" x14ac:dyDescent="0.3"/>
    <row r="118" ht="14.15" customHeight="1" x14ac:dyDescent="0.3"/>
    <row r="119" ht="14.15" customHeight="1" x14ac:dyDescent="0.3"/>
    <row r="120" ht="14.15" customHeight="1" x14ac:dyDescent="0.3"/>
    <row r="121" ht="14.15" customHeight="1" x14ac:dyDescent="0.3"/>
    <row r="122" ht="14.15" customHeight="1" x14ac:dyDescent="0.3"/>
    <row r="123" ht="14.15" customHeight="1" x14ac:dyDescent="0.3"/>
    <row r="124" ht="14.15" customHeight="1" x14ac:dyDescent="0.3"/>
    <row r="125" ht="14.15" customHeight="1" x14ac:dyDescent="0.3"/>
    <row r="126" ht="14.15" customHeight="1" x14ac:dyDescent="0.3"/>
    <row r="127" ht="14.15" customHeight="1" x14ac:dyDescent="0.3"/>
    <row r="128" ht="14.15" customHeight="1" x14ac:dyDescent="0.3"/>
    <row r="129" ht="14.15" customHeight="1" x14ac:dyDescent="0.3"/>
    <row r="130" ht="14.15" customHeight="1" x14ac:dyDescent="0.3"/>
    <row r="131" ht="14.15" customHeight="1" x14ac:dyDescent="0.3"/>
    <row r="132" ht="14.15" customHeight="1" x14ac:dyDescent="0.3"/>
    <row r="133" ht="14.15" customHeight="1" x14ac:dyDescent="0.3"/>
    <row r="134" ht="14.15" customHeight="1" x14ac:dyDescent="0.3"/>
    <row r="135" ht="14.15" customHeight="1" x14ac:dyDescent="0.3"/>
    <row r="136" ht="14.15" customHeight="1" x14ac:dyDescent="0.3"/>
    <row r="137" ht="14.15" customHeight="1" x14ac:dyDescent="0.3"/>
    <row r="138" ht="14.15" customHeight="1" x14ac:dyDescent="0.3"/>
    <row r="139" ht="14.15" customHeight="1" x14ac:dyDescent="0.3"/>
    <row r="140" ht="14.15" customHeight="1" x14ac:dyDescent="0.3"/>
    <row r="141" ht="14.15" customHeight="1" x14ac:dyDescent="0.3"/>
    <row r="142" ht="14.15" customHeight="1" x14ac:dyDescent="0.3"/>
    <row r="143" ht="14.15" customHeight="1" x14ac:dyDescent="0.3"/>
    <row r="144" ht="14.15" customHeight="1" x14ac:dyDescent="0.3"/>
    <row r="145" ht="14.15" customHeight="1" x14ac:dyDescent="0.3"/>
    <row r="146" ht="14.15" customHeight="1" x14ac:dyDescent="0.3"/>
    <row r="147" ht="14.15" customHeight="1" x14ac:dyDescent="0.3"/>
    <row r="148" ht="14.15" customHeight="1" x14ac:dyDescent="0.3"/>
    <row r="149" ht="14.15" customHeight="1" x14ac:dyDescent="0.3"/>
    <row r="150" ht="14.15" customHeight="1" x14ac:dyDescent="0.3"/>
    <row r="151" ht="14.15" customHeight="1" x14ac:dyDescent="0.3"/>
    <row r="152" ht="14.15" customHeight="1" x14ac:dyDescent="0.3"/>
    <row r="153" ht="28.4" customHeight="1" x14ac:dyDescent="0.3"/>
    <row r="154" ht="14.15" customHeight="1" x14ac:dyDescent="0.3"/>
    <row r="155" ht="28.4" customHeight="1" x14ac:dyDescent="0.3"/>
    <row r="156" ht="42" customHeight="1" x14ac:dyDescent="0.3"/>
    <row r="157" ht="10.4" customHeight="1" x14ac:dyDescent="0.3"/>
    <row r="158" ht="28.4" customHeight="1" x14ac:dyDescent="0.3"/>
    <row r="159" ht="28.4" customHeight="1" x14ac:dyDescent="0.3"/>
    <row r="160" ht="14.15" customHeight="1" x14ac:dyDescent="0.3"/>
    <row r="161" ht="14.15" customHeight="1" x14ac:dyDescent="0.3"/>
    <row r="162" ht="14.15" customHeight="1" x14ac:dyDescent="0.3"/>
    <row r="163" ht="14.15" customHeight="1" x14ac:dyDescent="0.3"/>
    <row r="164" ht="14.15" customHeight="1" x14ac:dyDescent="0.3"/>
    <row r="165" ht="14.15" customHeight="1" x14ac:dyDescent="0.3"/>
    <row r="166" ht="14.15" customHeight="1" x14ac:dyDescent="0.3"/>
    <row r="167" ht="14.15" customHeight="1" x14ac:dyDescent="0.3"/>
    <row r="168" ht="14.15" customHeight="1" x14ac:dyDescent="0.3"/>
    <row r="169" ht="14.15" customHeight="1" x14ac:dyDescent="0.3"/>
    <row r="170" ht="14.15" customHeight="1" x14ac:dyDescent="0.3"/>
    <row r="171" ht="14.15" customHeight="1" x14ac:dyDescent="0.3"/>
    <row r="172" ht="14.15" customHeight="1" x14ac:dyDescent="0.3"/>
    <row r="173" ht="14.15" customHeight="1" x14ac:dyDescent="0.3"/>
    <row r="174" ht="14.15" customHeight="1" x14ac:dyDescent="0.3"/>
    <row r="175" ht="14.15" customHeight="1" x14ac:dyDescent="0.3"/>
    <row r="176" ht="14.15" customHeight="1" x14ac:dyDescent="0.3"/>
    <row r="177" ht="14.15" customHeight="1" x14ac:dyDescent="0.3"/>
    <row r="178" ht="14.15" customHeight="1" x14ac:dyDescent="0.3"/>
    <row r="179" ht="14.15" customHeight="1" x14ac:dyDescent="0.3"/>
    <row r="180" ht="14.15" customHeight="1" x14ac:dyDescent="0.3"/>
    <row r="181" ht="14.15" customHeight="1" x14ac:dyDescent="0.3"/>
    <row r="182" ht="14.15" customHeight="1" x14ac:dyDescent="0.3"/>
    <row r="183" ht="14.15" customHeight="1" x14ac:dyDescent="0.3"/>
    <row r="184" ht="14.15" customHeight="1" x14ac:dyDescent="0.3"/>
    <row r="185" ht="14.15" customHeight="1" x14ac:dyDescent="0.3"/>
    <row r="186" ht="14.15" customHeight="1" x14ac:dyDescent="0.3"/>
    <row r="187" ht="14.15" customHeight="1" x14ac:dyDescent="0.3"/>
    <row r="188" ht="14.15" customHeight="1" x14ac:dyDescent="0.3"/>
    <row r="189" ht="14.15" customHeight="1" x14ac:dyDescent="0.3"/>
    <row r="190" ht="14.15" customHeight="1" x14ac:dyDescent="0.3"/>
    <row r="191" ht="14.15" customHeight="1" x14ac:dyDescent="0.3"/>
    <row r="192" ht="14.15" customHeight="1" x14ac:dyDescent="0.3"/>
    <row r="193" ht="14.15" customHeight="1" x14ac:dyDescent="0.3"/>
    <row r="194" ht="14.15" customHeight="1" x14ac:dyDescent="0.3"/>
    <row r="195" ht="14.15" customHeight="1" x14ac:dyDescent="0.3"/>
    <row r="196" ht="14.15" customHeight="1" x14ac:dyDescent="0.3"/>
    <row r="197" ht="14.15" customHeight="1" x14ac:dyDescent="0.3"/>
    <row r="198" ht="14.15" customHeight="1" x14ac:dyDescent="0.3"/>
    <row r="199" ht="14.15" customHeight="1" x14ac:dyDescent="0.3"/>
    <row r="200" ht="14.15" customHeight="1" x14ac:dyDescent="0.3"/>
    <row r="201" ht="14.15" customHeight="1" x14ac:dyDescent="0.3"/>
    <row r="202" ht="14.15" customHeight="1" x14ac:dyDescent="0.3"/>
    <row r="203" ht="14.15" customHeight="1" x14ac:dyDescent="0.3"/>
    <row r="204" ht="14.15" customHeight="1" x14ac:dyDescent="0.3"/>
    <row r="205" ht="28.4" customHeight="1" x14ac:dyDescent="0.3"/>
    <row r="206" ht="14.15" customHeight="1" x14ac:dyDescent="0.3"/>
    <row r="207" ht="28.4" customHeight="1" x14ac:dyDescent="0.3"/>
    <row r="208" ht="42" customHeight="1" x14ac:dyDescent="0.3"/>
    <row r="209" ht="10.4" customHeight="1" x14ac:dyDescent="0.3"/>
    <row r="210" ht="28.4" customHeight="1" x14ac:dyDescent="0.3"/>
    <row r="211" ht="28.4" customHeight="1" x14ac:dyDescent="0.3"/>
    <row r="212" ht="14.15" customHeight="1" x14ac:dyDescent="0.3"/>
    <row r="213" ht="14.15" customHeight="1" x14ac:dyDescent="0.3"/>
    <row r="214" ht="14.15" customHeight="1" x14ac:dyDescent="0.3"/>
    <row r="215" ht="14.15" customHeight="1" x14ac:dyDescent="0.3"/>
    <row r="216" ht="14.15" customHeight="1" x14ac:dyDescent="0.3"/>
    <row r="217" ht="14.15" customHeight="1" x14ac:dyDescent="0.3"/>
    <row r="218" ht="14.15" customHeight="1" x14ac:dyDescent="0.3"/>
    <row r="219" ht="14.15" customHeight="1" x14ac:dyDescent="0.3"/>
    <row r="220" ht="14.15" customHeight="1" x14ac:dyDescent="0.3"/>
    <row r="221" ht="14.15" customHeight="1" x14ac:dyDescent="0.3"/>
    <row r="222" ht="14.15" customHeight="1" x14ac:dyDescent="0.3"/>
    <row r="223" ht="14.15" customHeight="1" x14ac:dyDescent="0.3"/>
    <row r="224" ht="14.15" customHeight="1" x14ac:dyDescent="0.3"/>
    <row r="225" ht="14.15" customHeight="1" x14ac:dyDescent="0.3"/>
    <row r="226" ht="14.15" customHeight="1" x14ac:dyDescent="0.3"/>
    <row r="227" ht="14.15" customHeight="1" x14ac:dyDescent="0.3"/>
    <row r="228" ht="14.15" customHeight="1" x14ac:dyDescent="0.3"/>
    <row r="229" ht="14.15" customHeight="1" x14ac:dyDescent="0.3"/>
    <row r="230" ht="14.15" customHeight="1" x14ac:dyDescent="0.3"/>
    <row r="231" ht="14.15" customHeight="1" x14ac:dyDescent="0.3"/>
    <row r="232" ht="14.15" customHeight="1" x14ac:dyDescent="0.3"/>
    <row r="233" ht="14.15" customHeight="1" x14ac:dyDescent="0.3"/>
    <row r="234" ht="14.15" customHeight="1" x14ac:dyDescent="0.3"/>
    <row r="235" ht="14.15" customHeight="1" x14ac:dyDescent="0.3"/>
    <row r="236" ht="14.15" customHeight="1" x14ac:dyDescent="0.3"/>
    <row r="237" ht="14.15" customHeight="1" x14ac:dyDescent="0.3"/>
    <row r="238" ht="14.15" customHeight="1" x14ac:dyDescent="0.3"/>
    <row r="239" ht="14.15" customHeight="1" x14ac:dyDescent="0.3"/>
    <row r="240" ht="14.15" customHeight="1" x14ac:dyDescent="0.3"/>
    <row r="241" ht="14.15" customHeight="1" x14ac:dyDescent="0.3"/>
    <row r="242" ht="14.15" customHeight="1" x14ac:dyDescent="0.3"/>
    <row r="243" ht="14.15" customHeight="1" x14ac:dyDescent="0.3"/>
    <row r="244" ht="14.15" customHeight="1" x14ac:dyDescent="0.3"/>
    <row r="245" ht="14.15" customHeight="1" x14ac:dyDescent="0.3"/>
    <row r="246" ht="14.15" customHeight="1" x14ac:dyDescent="0.3"/>
    <row r="247" ht="14.15" customHeight="1" x14ac:dyDescent="0.3"/>
    <row r="248" ht="14.15" customHeight="1" x14ac:dyDescent="0.3"/>
    <row r="249" ht="14.15" customHeight="1" x14ac:dyDescent="0.3"/>
    <row r="250" ht="14.15" customHeight="1" x14ac:dyDescent="0.3"/>
    <row r="251" ht="14.15" customHeight="1" x14ac:dyDescent="0.3"/>
    <row r="252" ht="14.15" customHeight="1" x14ac:dyDescent="0.3"/>
    <row r="253" ht="14.15" customHeight="1" x14ac:dyDescent="0.3"/>
    <row r="254" ht="14.15" customHeight="1" x14ac:dyDescent="0.3"/>
    <row r="255" ht="14.15" customHeight="1" x14ac:dyDescent="0.3"/>
    <row r="256" ht="14.15" customHeight="1" x14ac:dyDescent="0.3"/>
    <row r="257" ht="28.4" customHeight="1" x14ac:dyDescent="0.3"/>
    <row r="258" ht="14.15" customHeight="1" x14ac:dyDescent="0.3"/>
    <row r="259" ht="28.4" customHeight="1" x14ac:dyDescent="0.3"/>
    <row r="260" ht="42" customHeight="1" x14ac:dyDescent="0.3"/>
    <row r="261" ht="10.4" customHeight="1" x14ac:dyDescent="0.3"/>
    <row r="262" ht="28.4" customHeight="1" x14ac:dyDescent="0.3"/>
    <row r="263" ht="28.4" customHeight="1" x14ac:dyDescent="0.3"/>
    <row r="264" ht="14.15" customHeight="1" x14ac:dyDescent="0.3"/>
    <row r="265" ht="14.15" customHeight="1" x14ac:dyDescent="0.3"/>
    <row r="266" ht="14.15" customHeight="1" x14ac:dyDescent="0.3"/>
    <row r="267" ht="14.15" customHeight="1" x14ac:dyDescent="0.3"/>
    <row r="268" ht="14.15" customHeight="1" x14ac:dyDescent="0.3"/>
    <row r="269" ht="14.15" customHeight="1" x14ac:dyDescent="0.3"/>
    <row r="270" ht="14.15" customHeight="1" x14ac:dyDescent="0.3"/>
    <row r="271" ht="14.15" customHeight="1" x14ac:dyDescent="0.3"/>
    <row r="272" ht="14.15" customHeight="1" x14ac:dyDescent="0.3"/>
    <row r="273" ht="14.15" customHeight="1" x14ac:dyDescent="0.3"/>
    <row r="274" ht="14.15" customHeight="1" x14ac:dyDescent="0.3"/>
    <row r="275" ht="14.15" customHeight="1" x14ac:dyDescent="0.3"/>
    <row r="276" ht="14.15" customHeight="1" x14ac:dyDescent="0.3"/>
    <row r="277" ht="14.15" customHeight="1" x14ac:dyDescent="0.3"/>
    <row r="278" ht="14.15" customHeight="1" x14ac:dyDescent="0.3"/>
    <row r="279" ht="14.15" customHeight="1" x14ac:dyDescent="0.3"/>
    <row r="280" ht="14.15" customHeight="1" x14ac:dyDescent="0.3"/>
    <row r="281" ht="14.15" customHeight="1" x14ac:dyDescent="0.3"/>
    <row r="282" ht="14.15" customHeight="1" x14ac:dyDescent="0.3"/>
    <row r="283" ht="14.15" customHeight="1" x14ac:dyDescent="0.3"/>
    <row r="284" ht="14.15" customHeight="1" x14ac:dyDescent="0.3"/>
    <row r="285" ht="14.15" customHeight="1" x14ac:dyDescent="0.3"/>
    <row r="286" ht="14.15" customHeight="1" x14ac:dyDescent="0.3"/>
    <row r="287" ht="14.15" customHeight="1" x14ac:dyDescent="0.3"/>
    <row r="288" ht="14.15" customHeight="1" x14ac:dyDescent="0.3"/>
    <row r="289" ht="14.15" customHeight="1" x14ac:dyDescent="0.3"/>
    <row r="290" ht="14.15" customHeight="1" x14ac:dyDescent="0.3"/>
    <row r="291" ht="14.15" customHeight="1" x14ac:dyDescent="0.3"/>
    <row r="292" ht="14.15" customHeight="1" x14ac:dyDescent="0.3"/>
    <row r="293" ht="14.15" customHeight="1" x14ac:dyDescent="0.3"/>
    <row r="294" ht="14.15" customHeight="1" x14ac:dyDescent="0.3"/>
    <row r="295" ht="14.15" customHeight="1" x14ac:dyDescent="0.3"/>
    <row r="296" ht="14.15" customHeight="1" x14ac:dyDescent="0.3"/>
    <row r="297" ht="14.15" customHeight="1" x14ac:dyDescent="0.3"/>
    <row r="298" ht="14.15" customHeight="1" x14ac:dyDescent="0.3"/>
    <row r="299" ht="14.15" customHeight="1" x14ac:dyDescent="0.3"/>
    <row r="300" ht="14.15" customHeight="1" x14ac:dyDescent="0.3"/>
    <row r="301" ht="14.15" customHeight="1" x14ac:dyDescent="0.3"/>
    <row r="302" ht="14.15" customHeight="1" x14ac:dyDescent="0.3"/>
    <row r="303" ht="14.15" customHeight="1" x14ac:dyDescent="0.3"/>
    <row r="304" ht="14.15" customHeight="1" x14ac:dyDescent="0.3"/>
    <row r="305" ht="14.15" customHeight="1" x14ac:dyDescent="0.3"/>
    <row r="306" ht="14.15" customHeight="1" x14ac:dyDescent="0.3"/>
    <row r="307" ht="14.15" customHeight="1" x14ac:dyDescent="0.3"/>
    <row r="308" ht="14.15" customHeight="1" x14ac:dyDescent="0.3"/>
    <row r="309" ht="28.4" customHeight="1" x14ac:dyDescent="0.3"/>
    <row r="310" ht="14.15" customHeight="1" x14ac:dyDescent="0.3"/>
    <row r="311" ht="28.4" customHeight="1" x14ac:dyDescent="0.3"/>
    <row r="312" ht="42" customHeight="1" x14ac:dyDescent="0.3"/>
    <row r="313" ht="10.4" customHeight="1" x14ac:dyDescent="0.3"/>
    <row r="314" ht="28.4" customHeight="1" x14ac:dyDescent="0.3"/>
    <row r="315" ht="28.4" customHeight="1" x14ac:dyDescent="0.3"/>
    <row r="316" ht="14.15" customHeight="1" x14ac:dyDescent="0.3"/>
    <row r="317" ht="14.15" customHeight="1" x14ac:dyDescent="0.3"/>
    <row r="318" ht="14.15" customHeight="1" x14ac:dyDescent="0.3"/>
    <row r="319" ht="14.15" customHeight="1" x14ac:dyDescent="0.3"/>
    <row r="320" ht="14.15" customHeight="1" x14ac:dyDescent="0.3"/>
    <row r="321" ht="14.15" customHeight="1" x14ac:dyDescent="0.3"/>
    <row r="322" ht="14.15" customHeight="1" x14ac:dyDescent="0.3"/>
    <row r="323" ht="14.15" customHeight="1" x14ac:dyDescent="0.3"/>
    <row r="324" ht="14.15" customHeight="1" x14ac:dyDescent="0.3"/>
    <row r="325" ht="14.15" customHeight="1" x14ac:dyDescent="0.3"/>
    <row r="326" ht="14.15" customHeight="1" x14ac:dyDescent="0.3"/>
    <row r="327" ht="14.15" customHeight="1" x14ac:dyDescent="0.3"/>
    <row r="328" ht="14.15" customHeight="1" x14ac:dyDescent="0.3"/>
    <row r="329" ht="14.15" customHeight="1" x14ac:dyDescent="0.3"/>
    <row r="330" ht="14.15" customHeight="1" x14ac:dyDescent="0.3"/>
    <row r="331" ht="14.15" customHeight="1" x14ac:dyDescent="0.3"/>
    <row r="332" ht="14.15" customHeight="1" x14ac:dyDescent="0.3"/>
    <row r="333" ht="14.15" customHeight="1" x14ac:dyDescent="0.3"/>
    <row r="334" ht="14.15" customHeight="1" x14ac:dyDescent="0.3"/>
    <row r="335" ht="14.15" customHeight="1" x14ac:dyDescent="0.3"/>
    <row r="336" ht="14.15" customHeight="1" x14ac:dyDescent="0.3"/>
    <row r="337" ht="14.15" customHeight="1" x14ac:dyDescent="0.3"/>
    <row r="338" ht="14.15" customHeight="1" x14ac:dyDescent="0.3"/>
    <row r="339" ht="14.15" customHeight="1" x14ac:dyDescent="0.3"/>
    <row r="340" ht="14.15" customHeight="1" x14ac:dyDescent="0.3"/>
    <row r="341" ht="14.15" customHeight="1" x14ac:dyDescent="0.3"/>
    <row r="342" ht="14.15" customHeight="1" x14ac:dyDescent="0.3"/>
    <row r="343" ht="14.15" customHeight="1" x14ac:dyDescent="0.3"/>
    <row r="344" ht="14.15" customHeight="1" x14ac:dyDescent="0.3"/>
    <row r="345" ht="14.15" customHeight="1" x14ac:dyDescent="0.3"/>
    <row r="346" ht="14.15" customHeight="1" x14ac:dyDescent="0.3"/>
    <row r="347" ht="14.15" customHeight="1" x14ac:dyDescent="0.3"/>
    <row r="348" ht="14.15" customHeight="1" x14ac:dyDescent="0.3"/>
    <row r="349" ht="14.15" customHeight="1" x14ac:dyDescent="0.3"/>
    <row r="350" ht="14.15" customHeight="1" x14ac:dyDescent="0.3"/>
    <row r="351" ht="14.15" customHeight="1" x14ac:dyDescent="0.3"/>
    <row r="352" ht="14.15" customHeight="1" x14ac:dyDescent="0.3"/>
    <row r="353" ht="14.15" customHeight="1" x14ac:dyDescent="0.3"/>
    <row r="354" ht="14.15" customHeight="1" x14ac:dyDescent="0.3"/>
    <row r="355" ht="14.15" customHeight="1" x14ac:dyDescent="0.3"/>
    <row r="356" ht="14.15" customHeight="1" x14ac:dyDescent="0.3"/>
    <row r="357" ht="14.15" customHeight="1" x14ac:dyDescent="0.3"/>
    <row r="358" ht="14.15" customHeight="1" x14ac:dyDescent="0.3"/>
    <row r="359" ht="14.15" customHeight="1" x14ac:dyDescent="0.3"/>
    <row r="360" ht="14.15" customHeight="1" x14ac:dyDescent="0.3"/>
    <row r="361" ht="28.4" customHeight="1" x14ac:dyDescent="0.3"/>
    <row r="362" ht="14.15" customHeight="1" x14ac:dyDescent="0.3"/>
    <row r="363" ht="28.4" customHeight="1" x14ac:dyDescent="0.3"/>
    <row r="364" ht="42" customHeight="1" x14ac:dyDescent="0.3"/>
    <row r="365" ht="10.4" customHeight="1" x14ac:dyDescent="0.3"/>
    <row r="366" ht="28.4" customHeight="1" x14ac:dyDescent="0.3"/>
    <row r="367" ht="28.4" customHeight="1" x14ac:dyDescent="0.3"/>
    <row r="368" ht="14.15" customHeight="1" x14ac:dyDescent="0.3"/>
    <row r="369" ht="14.15" customHeight="1" x14ac:dyDescent="0.3"/>
    <row r="370" ht="14.15" customHeight="1" x14ac:dyDescent="0.3"/>
    <row r="371" ht="14.15" customHeight="1" x14ac:dyDescent="0.3"/>
    <row r="372" ht="14.15" customHeight="1" x14ac:dyDescent="0.3"/>
    <row r="373" ht="14.15" customHeight="1" x14ac:dyDescent="0.3"/>
    <row r="374" ht="14.15" customHeight="1" x14ac:dyDescent="0.3"/>
    <row r="375" ht="14.15" customHeight="1" x14ac:dyDescent="0.3"/>
    <row r="376" ht="14.15" customHeight="1" x14ac:dyDescent="0.3"/>
    <row r="377" ht="14.15" customHeight="1" x14ac:dyDescent="0.3"/>
    <row r="378" ht="14.15" customHeight="1" x14ac:dyDescent="0.3"/>
    <row r="379" ht="14.15" customHeight="1" x14ac:dyDescent="0.3"/>
    <row r="380" ht="14.15" customHeight="1" x14ac:dyDescent="0.3"/>
    <row r="381" ht="14.15" customHeight="1" x14ac:dyDescent="0.3"/>
    <row r="382" ht="14.15" customHeight="1" x14ac:dyDescent="0.3"/>
    <row r="383" ht="14.15" customHeight="1" x14ac:dyDescent="0.3"/>
    <row r="384" ht="14.15" customHeight="1" x14ac:dyDescent="0.3"/>
    <row r="385" ht="14.15" customHeight="1" x14ac:dyDescent="0.3"/>
    <row r="386" ht="14.15" customHeight="1" x14ac:dyDescent="0.3"/>
    <row r="387" ht="14.15" customHeight="1" x14ac:dyDescent="0.3"/>
    <row r="388" ht="14.15" customHeight="1" x14ac:dyDescent="0.3"/>
    <row r="389" ht="14.15" customHeight="1" x14ac:dyDescent="0.3"/>
    <row r="390" ht="14.15" customHeight="1" x14ac:dyDescent="0.3"/>
    <row r="391" ht="14.15" customHeight="1" x14ac:dyDescent="0.3"/>
    <row r="392" ht="14.15" customHeight="1" x14ac:dyDescent="0.3"/>
    <row r="393" ht="14.15" customHeight="1" x14ac:dyDescent="0.3"/>
    <row r="394" ht="14.15" customHeight="1" x14ac:dyDescent="0.3"/>
    <row r="395" ht="14.15" customHeight="1" x14ac:dyDescent="0.3"/>
    <row r="396" ht="14.15" customHeight="1" x14ac:dyDescent="0.3"/>
    <row r="397" ht="14.15" customHeight="1" x14ac:dyDescent="0.3"/>
    <row r="398" ht="14.15" customHeight="1" x14ac:dyDescent="0.3"/>
    <row r="399" ht="14.15" customHeight="1" x14ac:dyDescent="0.3"/>
    <row r="400" ht="14.15" customHeight="1" x14ac:dyDescent="0.3"/>
    <row r="401" ht="14.15" customHeight="1" x14ac:dyDescent="0.3"/>
    <row r="402" ht="14.15" customHeight="1" x14ac:dyDescent="0.3"/>
    <row r="403" ht="14.15" customHeight="1" x14ac:dyDescent="0.3"/>
    <row r="404" ht="14.15" customHeight="1" x14ac:dyDescent="0.3"/>
    <row r="405" ht="14.15" customHeight="1" x14ac:dyDescent="0.3"/>
    <row r="406" ht="14.15" customHeight="1" x14ac:dyDescent="0.3"/>
    <row r="407" ht="14.15" customHeight="1" x14ac:dyDescent="0.3"/>
    <row r="408" ht="14.15" customHeight="1" x14ac:dyDescent="0.3"/>
    <row r="409" ht="14.15" customHeight="1" x14ac:dyDescent="0.3"/>
    <row r="410" ht="14.15" customHeight="1" x14ac:dyDescent="0.3"/>
    <row r="411" ht="14.15" customHeight="1" x14ac:dyDescent="0.3"/>
    <row r="412" ht="14.15" customHeight="1" x14ac:dyDescent="0.3"/>
    <row r="413" ht="28.4" customHeight="1" x14ac:dyDescent="0.3"/>
    <row r="414" ht="14.15" customHeight="1" x14ac:dyDescent="0.3"/>
    <row r="415" ht="28.4" customHeight="1" x14ac:dyDescent="0.3"/>
    <row r="416" ht="42" customHeight="1" x14ac:dyDescent="0.3"/>
    <row r="417" ht="10.4" customHeight="1" x14ac:dyDescent="0.3"/>
    <row r="418" ht="28.4" customHeight="1" x14ac:dyDescent="0.3"/>
    <row r="419" ht="28.4" customHeight="1" x14ac:dyDescent="0.3"/>
    <row r="420" ht="14.15" customHeight="1" x14ac:dyDescent="0.3"/>
    <row r="421" ht="14.15" customHeight="1" x14ac:dyDescent="0.3"/>
    <row r="422" ht="14.15" customHeight="1" x14ac:dyDescent="0.3"/>
    <row r="423" ht="14.15" customHeight="1" x14ac:dyDescent="0.3"/>
    <row r="424" ht="14.15" customHeight="1" x14ac:dyDescent="0.3"/>
    <row r="425" ht="14.15" customHeight="1" x14ac:dyDescent="0.3"/>
    <row r="426" ht="14.15" customHeight="1" x14ac:dyDescent="0.3"/>
    <row r="427" ht="14.15" customHeight="1" x14ac:dyDescent="0.3"/>
    <row r="428" ht="14.15" customHeight="1" x14ac:dyDescent="0.3"/>
    <row r="429" ht="14.15" customHeight="1" x14ac:dyDescent="0.3"/>
    <row r="430" ht="14.15" customHeight="1" x14ac:dyDescent="0.3"/>
    <row r="431" ht="14.15" customHeight="1" x14ac:dyDescent="0.3"/>
    <row r="432" ht="14.15" customHeight="1" x14ac:dyDescent="0.3"/>
    <row r="433" ht="14.15" customHeight="1" x14ac:dyDescent="0.3"/>
    <row r="434" ht="14.15" customHeight="1" x14ac:dyDescent="0.3"/>
    <row r="435" ht="14.15" customHeight="1" x14ac:dyDescent="0.3"/>
    <row r="436" ht="14.15" customHeight="1" x14ac:dyDescent="0.3"/>
    <row r="437" ht="14.15" customHeight="1" x14ac:dyDescent="0.3"/>
    <row r="438" ht="14.15" customHeight="1" x14ac:dyDescent="0.3"/>
    <row r="439" ht="14.15" customHeight="1" x14ac:dyDescent="0.3"/>
    <row r="440" ht="14.15" customHeight="1" x14ac:dyDescent="0.3"/>
    <row r="441" ht="14.15" customHeight="1" x14ac:dyDescent="0.3"/>
    <row r="442" ht="14.15" customHeight="1" x14ac:dyDescent="0.3"/>
    <row r="443" ht="14.15" customHeight="1" x14ac:dyDescent="0.3"/>
    <row r="444" ht="14.15" customHeight="1" x14ac:dyDescent="0.3"/>
    <row r="445" ht="14.15" customHeight="1" x14ac:dyDescent="0.3"/>
    <row r="446" ht="14.15" customHeight="1" x14ac:dyDescent="0.3"/>
    <row r="447" ht="14.15" customHeight="1" x14ac:dyDescent="0.3"/>
    <row r="448" ht="14.15" customHeight="1" x14ac:dyDescent="0.3"/>
    <row r="449" ht="14.15" customHeight="1" x14ac:dyDescent="0.3"/>
    <row r="450" ht="14.15" customHeight="1" x14ac:dyDescent="0.3"/>
    <row r="451" ht="14.15" customHeight="1" x14ac:dyDescent="0.3"/>
    <row r="452" ht="14.15" customHeight="1" x14ac:dyDescent="0.3"/>
    <row r="453" ht="14.15" customHeight="1" x14ac:dyDescent="0.3"/>
    <row r="454" ht="14.15" customHeight="1" x14ac:dyDescent="0.3"/>
    <row r="455" ht="14.15" customHeight="1" x14ac:dyDescent="0.3"/>
    <row r="456" ht="14.15" customHeight="1" x14ac:dyDescent="0.3"/>
    <row r="457" ht="14.15" customHeight="1" x14ac:dyDescent="0.3"/>
    <row r="458" ht="14.15" customHeight="1" x14ac:dyDescent="0.3"/>
    <row r="459" ht="14.15" customHeight="1" x14ac:dyDescent="0.3"/>
    <row r="460" ht="14.15" customHeight="1" x14ac:dyDescent="0.3"/>
    <row r="461" ht="14.15" customHeight="1" x14ac:dyDescent="0.3"/>
    <row r="462" ht="14.15" customHeight="1" x14ac:dyDescent="0.3"/>
    <row r="463" ht="14.15" customHeight="1" x14ac:dyDescent="0.3"/>
    <row r="464" ht="14.15" customHeight="1" x14ac:dyDescent="0.3"/>
    <row r="465" ht="28.4" customHeight="1" x14ac:dyDescent="0.3"/>
    <row r="466" ht="14.15" customHeight="1" x14ac:dyDescent="0.3"/>
    <row r="467" ht="28.4" customHeight="1" x14ac:dyDescent="0.3"/>
    <row r="468" ht="42" customHeight="1" x14ac:dyDescent="0.3"/>
    <row r="469" ht="10.4" customHeight="1" x14ac:dyDescent="0.3"/>
  </sheetData>
  <mergeCells count="11">
    <mergeCell ref="A49:E49"/>
    <mergeCell ref="A51:D51"/>
    <mergeCell ref="E51:F51"/>
    <mergeCell ref="A52:D52"/>
    <mergeCell ref="E52:F52"/>
    <mergeCell ref="A104:D104"/>
    <mergeCell ref="E104:F104"/>
    <mergeCell ref="A55:E55"/>
    <mergeCell ref="A101:E101"/>
    <mergeCell ref="A103:D103"/>
    <mergeCell ref="E103:F103"/>
  </mergeCells>
  <phoneticPr fontId="1" type="noConversion"/>
  <conditionalFormatting sqref="D15 D17 D19 D23 D27 D29 D31 D39 D41 D43 D60 D62 D67 D69 D71 D77 D79 D83 D89 D91 D93 D95">
    <cfRule type="cellIs" dxfId="27" priority="1" operator="greaterThan">
      <formula>0</formula>
    </cfRule>
  </conditionalFormatting>
  <conditionalFormatting sqref="E15 E17 E19 E23 E27 E31 E39 E41 E43 E60 E62 E67 E69 E71 E77 E79 E83 E89 E91 E93 E95">
    <cfRule type="cellIs" dxfId="26" priority="2" operator="greaterThan">
      <formula>0</formula>
    </cfRule>
  </conditionalFormatting>
  <conditionalFormatting sqref="F15 F17 F19 F23 F27 F29 F31 F39 F41 F43 F60 F62 F67 F69 F71 F77 F79 F83 F89 F91 F93 F95">
    <cfRule type="cellIs" dxfId="25" priority="3" stopIfTrue="1" operator="equal">
      <formula>"ro"</formula>
    </cfRule>
    <cfRule type="cellIs" dxfId="24" priority="4" stopIfTrue="1" operator="equal">
      <formula>" "</formula>
    </cfRule>
  </conditionalFormatting>
  <printOptions horizontalCentered="1"/>
  <pageMargins left="0.78740157480314965" right="0.59055118110236227" top="0.98425196850393704" bottom="0.39370078740157483" header="0.39370078740157483" footer="0.19685039370078741"/>
  <pageSetup paperSize="9" scale="92" orientation="portrait" blackAndWhite="1" useFirstPageNumber="1" r:id="rId1"/>
  <headerFooter alignWithMargins="0">
    <oddHeader>&amp;L&amp;"-,Italic"&amp;8RTD01-2016/2017-TIDC32&amp;"-,Regular"
Part C2.2: Pricing Schedule&amp;R
&amp;"-,Regular"&amp;8Section 612: Page &amp;P of &amp;N</oddHeader>
  </headerFooter>
  <rowBreaks count="2" manualBreakCount="2">
    <brk id="52" max="5" man="1"/>
    <brk id="104" max="5" man="1"/>
  </rowBreak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indexed="54"/>
  </sheetPr>
  <dimension ref="A1:F469"/>
  <sheetViews>
    <sheetView showZeros="0" view="pageBreakPreview" topLeftCell="A30" zoomScale="150" zoomScaleNormal="100" zoomScaleSheetLayoutView="150" workbookViewId="0">
      <selection activeCell="E30" sqref="E30"/>
    </sheetView>
  </sheetViews>
  <sheetFormatPr defaultColWidth="9.1796875" defaultRowHeight="12" customHeight="1" x14ac:dyDescent="0.3"/>
  <cols>
    <col min="1" max="1" width="12.54296875" style="2" customWidth="1"/>
    <col min="2" max="2" width="28.54296875" style="2" customWidth="1"/>
    <col min="3" max="3" width="10.54296875" style="2" customWidth="1"/>
    <col min="4" max="4" width="12.54296875" style="147" customWidth="1"/>
    <col min="5" max="5" width="13.54296875" style="35" customWidth="1"/>
    <col min="6" max="6" width="15.54296875" style="35" customWidth="1"/>
    <col min="7" max="16384" width="9.1796875" style="2"/>
  </cols>
  <sheetData>
    <row r="1" spans="1:6" ht="28.4" customHeight="1" thickBot="1" x14ac:dyDescent="0.35">
      <c r="A1" s="67" t="s">
        <v>1321</v>
      </c>
      <c r="B1" s="68" t="s">
        <v>1322</v>
      </c>
      <c r="C1" s="68" t="s">
        <v>1323</v>
      </c>
      <c r="D1" s="69" t="s">
        <v>1324</v>
      </c>
      <c r="E1" s="70" t="s">
        <v>1325</v>
      </c>
      <c r="F1" s="71" t="s">
        <v>1326</v>
      </c>
    </row>
    <row r="2" spans="1:6" ht="14.15" customHeight="1" x14ac:dyDescent="0.3">
      <c r="A2" s="8"/>
      <c r="B2" s="9"/>
      <c r="C2" s="10"/>
      <c r="D2" s="132"/>
      <c r="E2" s="133"/>
      <c r="F2" s="134"/>
    </row>
    <row r="3" spans="1:6" ht="14.15" customHeight="1" x14ac:dyDescent="0.3">
      <c r="A3" s="13" t="s">
        <v>1356</v>
      </c>
      <c r="B3" s="14" t="s">
        <v>1357</v>
      </c>
      <c r="C3" s="3"/>
      <c r="D3" s="135"/>
      <c r="E3" s="136"/>
      <c r="F3" s="137"/>
    </row>
    <row r="4" spans="1:6" ht="14.15" customHeight="1" x14ac:dyDescent="0.3">
      <c r="A4" s="5"/>
      <c r="B4" s="6"/>
      <c r="C4" s="3"/>
      <c r="D4" s="135"/>
      <c r="E4" s="136"/>
      <c r="F4" s="137"/>
    </row>
    <row r="5" spans="1:6" ht="14.15" customHeight="1" x14ac:dyDescent="0.3">
      <c r="A5" s="13" t="s">
        <v>1165</v>
      </c>
      <c r="B5" s="14" t="s">
        <v>1317</v>
      </c>
      <c r="C5" s="3"/>
      <c r="D5" s="135"/>
      <c r="E5" s="136"/>
      <c r="F5" s="137"/>
    </row>
    <row r="6" spans="1:6" ht="14.15" customHeight="1" x14ac:dyDescent="0.3">
      <c r="A6" s="5"/>
      <c r="B6" s="7"/>
      <c r="C6" s="3"/>
      <c r="D6" s="135"/>
      <c r="E6" s="136"/>
      <c r="F6" s="137"/>
    </row>
    <row r="7" spans="1:6" ht="14.15" hidden="1" customHeight="1" x14ac:dyDescent="0.3">
      <c r="A7" s="13" t="s">
        <v>1166</v>
      </c>
      <c r="B7" s="14" t="s">
        <v>1167</v>
      </c>
      <c r="C7" s="3"/>
      <c r="D7" s="135"/>
      <c r="E7" s="136"/>
      <c r="F7" s="137"/>
    </row>
    <row r="8" spans="1:6" ht="14.15" hidden="1" customHeight="1" x14ac:dyDescent="0.3">
      <c r="A8" s="5"/>
      <c r="B8" s="6"/>
      <c r="C8" s="3"/>
      <c r="D8" s="135"/>
      <c r="E8" s="136"/>
      <c r="F8" s="137"/>
    </row>
    <row r="9" spans="1:6" ht="14.15" hidden="1" customHeight="1" x14ac:dyDescent="0.3">
      <c r="A9" s="5" t="s">
        <v>1998</v>
      </c>
      <c r="B9" s="6" t="s">
        <v>1168</v>
      </c>
      <c r="C9" s="3"/>
      <c r="D9" s="135"/>
      <c r="E9" s="136"/>
      <c r="F9" s="137"/>
    </row>
    <row r="10" spans="1:6" ht="14.15" hidden="1" customHeight="1" x14ac:dyDescent="0.3">
      <c r="A10" s="5"/>
      <c r="B10" s="38" t="s">
        <v>2076</v>
      </c>
      <c r="C10" s="3" t="s">
        <v>1174</v>
      </c>
      <c r="D10" s="138">
        <f>'Earthworks-Layerworks'!I27/1000</f>
        <v>4.3681000000000001</v>
      </c>
      <c r="E10" s="139"/>
      <c r="F10" s="140" t="str">
        <f>IF(TRIM(D10)="rate only","ro",IF(OR(ISBLANK(D10),ISBLANK(E10))," ",D10*E10))</f>
        <v xml:space="preserve"> </v>
      </c>
    </row>
    <row r="11" spans="1:6" ht="14.15" hidden="1" customHeight="1" x14ac:dyDescent="0.3">
      <c r="A11" s="5"/>
      <c r="B11" s="6"/>
      <c r="C11" s="3"/>
      <c r="D11" s="135"/>
      <c r="E11" s="136"/>
      <c r="F11" s="137"/>
    </row>
    <row r="12" spans="1:6" ht="14.15" hidden="1" customHeight="1" x14ac:dyDescent="0.3">
      <c r="A12" s="5" t="s">
        <v>2000</v>
      </c>
      <c r="B12" s="6" t="s">
        <v>1169</v>
      </c>
      <c r="C12" s="3"/>
      <c r="D12" s="135"/>
      <c r="E12" s="136"/>
      <c r="F12" s="137"/>
    </row>
    <row r="13" spans="1:6" ht="14.15" hidden="1" customHeight="1" x14ac:dyDescent="0.3">
      <c r="A13" s="5"/>
      <c r="B13" s="38" t="s">
        <v>1999</v>
      </c>
      <c r="C13" s="3" t="s">
        <v>1174</v>
      </c>
      <c r="D13" s="138">
        <f>D10*2</f>
        <v>8.7362000000000002</v>
      </c>
      <c r="E13" s="139"/>
      <c r="F13" s="140" t="str">
        <f>IF(TRIM(D13)="rate only","ro",IF(ISBLANK(E13)," ",D13*E13))</f>
        <v xml:space="preserve"> </v>
      </c>
    </row>
    <row r="14" spans="1:6" ht="14.15" hidden="1" customHeight="1" x14ac:dyDescent="0.3">
      <c r="A14" s="5"/>
      <c r="B14" s="6"/>
      <c r="C14" s="3"/>
      <c r="D14" s="135"/>
      <c r="E14" s="136"/>
      <c r="F14" s="137"/>
    </row>
    <row r="15" spans="1:6" ht="14.15" hidden="1" customHeight="1" x14ac:dyDescent="0.3">
      <c r="A15" s="5" t="s">
        <v>2001</v>
      </c>
      <c r="B15" s="6" t="s">
        <v>1170</v>
      </c>
      <c r="C15" s="3" t="s">
        <v>1369</v>
      </c>
      <c r="D15" s="138">
        <f>12*2*8</f>
        <v>192</v>
      </c>
      <c r="E15" s="139"/>
      <c r="F15" s="140" t="str">
        <f>IF(TRIM(D15)="rate only","ro",IF(ISBLANK(E15)," ",D15*E15))</f>
        <v xml:space="preserve"> </v>
      </c>
    </row>
    <row r="16" spans="1:6" ht="14.15" hidden="1" customHeight="1" x14ac:dyDescent="0.3">
      <c r="A16" s="5"/>
      <c r="B16" s="6"/>
      <c r="C16" s="3"/>
      <c r="D16" s="135"/>
      <c r="E16" s="136"/>
      <c r="F16" s="137"/>
    </row>
    <row r="17" spans="1:6" ht="14.15" hidden="1" customHeight="1" x14ac:dyDescent="0.3">
      <c r="A17" s="5" t="s">
        <v>2002</v>
      </c>
      <c r="B17" s="6" t="s">
        <v>1171</v>
      </c>
      <c r="C17" s="3" t="s">
        <v>1369</v>
      </c>
      <c r="D17" s="138"/>
      <c r="E17" s="139"/>
      <c r="F17" s="140" t="str">
        <f>IF(TRIM(D17)="rate only","ro",IF(ISBLANK(E17)," ",D17*E17))</f>
        <v xml:space="preserve"> </v>
      </c>
    </row>
    <row r="18" spans="1:6" ht="14.15" hidden="1" customHeight="1" x14ac:dyDescent="0.3">
      <c r="A18" s="5"/>
      <c r="B18" s="6"/>
      <c r="C18" s="3"/>
      <c r="D18" s="135"/>
      <c r="E18" s="136"/>
      <c r="F18" s="137"/>
    </row>
    <row r="19" spans="1:6" ht="14.15" hidden="1" customHeight="1" x14ac:dyDescent="0.3">
      <c r="A19" s="5" t="s">
        <v>2003</v>
      </c>
      <c r="B19" s="6" t="s">
        <v>1172</v>
      </c>
      <c r="C19" s="3" t="s">
        <v>1369</v>
      </c>
      <c r="D19" s="138"/>
      <c r="E19" s="139"/>
      <c r="F19" s="140" t="str">
        <f>IF(TRIM(D19)="rate only","ro",IF(ISBLANK(E19)," ",D19*E19))</f>
        <v xml:space="preserve"> </v>
      </c>
    </row>
    <row r="20" spans="1:6" ht="14.15" hidden="1" customHeight="1" x14ac:dyDescent="0.3">
      <c r="A20" s="5"/>
      <c r="B20" s="6"/>
      <c r="C20" s="3"/>
      <c r="D20" s="135"/>
      <c r="E20" s="136"/>
      <c r="F20" s="137"/>
    </row>
    <row r="21" spans="1:6" ht="14.15" hidden="1" customHeight="1" x14ac:dyDescent="0.3">
      <c r="A21" s="5" t="s">
        <v>1175</v>
      </c>
      <c r="B21" s="6" t="s">
        <v>1235</v>
      </c>
      <c r="C21" s="3" t="s">
        <v>1369</v>
      </c>
      <c r="D21" s="138">
        <v>50</v>
      </c>
      <c r="E21" s="139"/>
      <c r="F21" s="140" t="str">
        <f>IF(TRIM(D21)="rate only","ro",IF(ISBLANK(E21)," ",D21*E21))</f>
        <v xml:space="preserve"> </v>
      </c>
    </row>
    <row r="22" spans="1:6" ht="14.15" hidden="1" customHeight="1" x14ac:dyDescent="0.3">
      <c r="A22" s="5"/>
      <c r="B22" s="6"/>
      <c r="C22" s="3"/>
      <c r="D22" s="135"/>
      <c r="E22" s="136"/>
      <c r="F22" s="137"/>
    </row>
    <row r="23" spans="1:6" ht="14.15" hidden="1" customHeight="1" x14ac:dyDescent="0.3">
      <c r="A23" s="5"/>
      <c r="B23" s="6"/>
      <c r="C23" s="3"/>
      <c r="D23" s="135"/>
      <c r="E23" s="136"/>
      <c r="F23" s="137"/>
    </row>
    <row r="24" spans="1:6" ht="14.15" customHeight="1" x14ac:dyDescent="0.3">
      <c r="A24" s="13" t="s">
        <v>1176</v>
      </c>
      <c r="B24" s="14" t="s">
        <v>1177</v>
      </c>
      <c r="C24" s="3"/>
      <c r="D24" s="135"/>
      <c r="E24" s="136"/>
      <c r="F24" s="137"/>
    </row>
    <row r="25" spans="1:6" ht="14.15" customHeight="1" x14ac:dyDescent="0.3">
      <c r="A25" s="5"/>
      <c r="B25" s="6"/>
      <c r="C25" s="3"/>
      <c r="D25" s="135"/>
      <c r="E25" s="136"/>
      <c r="F25" s="137"/>
    </row>
    <row r="26" spans="1:6" ht="14.15" customHeight="1" x14ac:dyDescent="0.3">
      <c r="A26" s="5" t="s">
        <v>1178</v>
      </c>
      <c r="B26" s="6" t="s">
        <v>1168</v>
      </c>
      <c r="C26" s="3"/>
      <c r="D26" s="135"/>
      <c r="E26" s="136"/>
      <c r="F26" s="137"/>
    </row>
    <row r="27" spans="1:6" ht="14.15" customHeight="1" x14ac:dyDescent="0.3">
      <c r="A27" s="5"/>
      <c r="B27" s="6" t="s">
        <v>1173</v>
      </c>
      <c r="C27" s="3" t="s">
        <v>1174</v>
      </c>
      <c r="D27" s="138">
        <v>3</v>
      </c>
      <c r="E27" s="139"/>
      <c r="F27" s="140" t="str">
        <f>IF(TRIM(D27)="rate only","ro",IF(ISBLANK(E27)," ",D27*E27))</f>
        <v xml:space="preserve"> </v>
      </c>
    </row>
    <row r="28" spans="1:6" ht="14.15" customHeight="1" x14ac:dyDescent="0.3">
      <c r="A28" s="5"/>
      <c r="B28" s="6"/>
      <c r="C28" s="3"/>
      <c r="D28" s="135"/>
      <c r="E28" s="136"/>
      <c r="F28" s="137"/>
    </row>
    <row r="29" spans="1:6" ht="14.15" customHeight="1" x14ac:dyDescent="0.3">
      <c r="A29" s="5" t="s">
        <v>1179</v>
      </c>
      <c r="B29" s="6" t="s">
        <v>1169</v>
      </c>
      <c r="C29" s="3"/>
      <c r="D29" s="135"/>
      <c r="E29" s="136"/>
      <c r="F29" s="137"/>
    </row>
    <row r="30" spans="1:6" ht="14.15" customHeight="1" x14ac:dyDescent="0.3">
      <c r="A30" s="5"/>
      <c r="B30" s="6" t="s">
        <v>1173</v>
      </c>
      <c r="C30" s="3" t="s">
        <v>1174</v>
      </c>
      <c r="D30" s="138">
        <v>6</v>
      </c>
      <c r="E30" s="139"/>
      <c r="F30" s="140" t="str">
        <f>IF(TRIM(D30)="rate only","ro",IF(ISBLANK(E30)," ",D30*E30))</f>
        <v xml:space="preserve"> </v>
      </c>
    </row>
    <row r="31" spans="1:6" ht="14.15" customHeight="1" x14ac:dyDescent="0.3">
      <c r="A31" s="5"/>
      <c r="B31" s="6"/>
      <c r="C31" s="3"/>
      <c r="D31" s="135"/>
      <c r="E31" s="136"/>
      <c r="F31" s="137"/>
    </row>
    <row r="32" spans="1:6" ht="14.15" customHeight="1" x14ac:dyDescent="0.3">
      <c r="A32" s="5"/>
      <c r="B32" s="6"/>
      <c r="C32" s="3"/>
      <c r="D32" s="135"/>
      <c r="E32" s="211"/>
      <c r="F32" s="137"/>
    </row>
    <row r="33" spans="1:6" ht="14.15" customHeight="1" x14ac:dyDescent="0.3">
      <c r="A33" s="5"/>
      <c r="B33" s="6"/>
      <c r="C33" s="3"/>
      <c r="D33" s="135"/>
      <c r="E33" s="136"/>
      <c r="F33" s="137"/>
    </row>
    <row r="34" spans="1:6" ht="14.15" customHeight="1" x14ac:dyDescent="0.3">
      <c r="A34" s="5"/>
      <c r="B34" s="6"/>
      <c r="C34" s="3"/>
      <c r="D34" s="135"/>
      <c r="E34" s="211"/>
      <c r="F34" s="137"/>
    </row>
    <row r="35" spans="1:6" ht="14.15" customHeight="1" x14ac:dyDescent="0.3">
      <c r="A35" s="5"/>
      <c r="B35" s="6"/>
      <c r="C35" s="3"/>
      <c r="D35" s="135"/>
      <c r="E35" s="136"/>
      <c r="F35" s="137"/>
    </row>
    <row r="36" spans="1:6" ht="14.15" customHeight="1" x14ac:dyDescent="0.3">
      <c r="A36" s="5"/>
      <c r="B36" s="6"/>
      <c r="C36" s="3"/>
      <c r="D36" s="135"/>
      <c r="E36" s="211"/>
      <c r="F36" s="137"/>
    </row>
    <row r="37" spans="1:6" ht="14.15" customHeight="1" x14ac:dyDescent="0.3">
      <c r="A37" s="5"/>
      <c r="B37" s="6"/>
      <c r="C37" s="3"/>
      <c r="D37" s="135"/>
      <c r="E37" s="136"/>
      <c r="F37" s="137"/>
    </row>
    <row r="38" spans="1:6" ht="14.15" customHeight="1" x14ac:dyDescent="0.3">
      <c r="A38" s="5"/>
      <c r="B38" s="6"/>
      <c r="C38" s="3"/>
      <c r="D38" s="135"/>
      <c r="E38" s="211"/>
      <c r="F38" s="137"/>
    </row>
    <row r="39" spans="1:6" ht="14.15" customHeight="1" x14ac:dyDescent="0.3">
      <c r="A39" s="5"/>
      <c r="B39" s="6"/>
      <c r="C39" s="3"/>
      <c r="D39" s="135"/>
      <c r="E39" s="136"/>
      <c r="F39" s="137"/>
    </row>
    <row r="40" spans="1:6" ht="14.15" customHeight="1" x14ac:dyDescent="0.3">
      <c r="A40" s="5"/>
      <c r="B40" s="6"/>
      <c r="C40" s="3"/>
      <c r="D40" s="135"/>
      <c r="E40" s="136"/>
      <c r="F40" s="137"/>
    </row>
    <row r="41" spans="1:6" ht="14.15" customHeight="1" x14ac:dyDescent="0.3">
      <c r="A41" s="5"/>
      <c r="B41" s="6"/>
      <c r="C41" s="3"/>
      <c r="D41" s="135"/>
      <c r="E41" s="136"/>
      <c r="F41" s="137"/>
    </row>
    <row r="42" spans="1:6" ht="14.15" customHeight="1" x14ac:dyDescent="0.3">
      <c r="A42" s="5"/>
      <c r="B42" s="6"/>
      <c r="C42" s="3"/>
      <c r="D42" s="135"/>
      <c r="E42" s="136"/>
      <c r="F42" s="137"/>
    </row>
    <row r="43" spans="1:6" ht="14.15" customHeight="1" x14ac:dyDescent="0.3">
      <c r="A43" s="5"/>
      <c r="B43" s="6"/>
      <c r="C43" s="3"/>
      <c r="D43" s="135"/>
      <c r="E43" s="136"/>
      <c r="F43" s="137"/>
    </row>
    <row r="44" spans="1:6" ht="14.15" customHeight="1" x14ac:dyDescent="0.3">
      <c r="A44" s="5"/>
      <c r="B44" s="6"/>
      <c r="C44" s="3"/>
      <c r="D44" s="135"/>
      <c r="E44" s="136"/>
      <c r="F44" s="137"/>
    </row>
    <row r="45" spans="1:6" ht="14.15" customHeight="1" x14ac:dyDescent="0.3">
      <c r="A45" s="5"/>
      <c r="B45" s="6"/>
      <c r="C45" s="3"/>
      <c r="D45" s="135"/>
      <c r="E45" s="136"/>
      <c r="F45" s="137"/>
    </row>
    <row r="46" spans="1:6" ht="14.15" customHeight="1" x14ac:dyDescent="0.3">
      <c r="A46" s="5"/>
      <c r="B46" s="6"/>
      <c r="C46" s="3"/>
      <c r="D46" s="135"/>
      <c r="E46" s="136"/>
      <c r="F46" s="137"/>
    </row>
    <row r="47" spans="1:6" ht="14.15" customHeight="1" x14ac:dyDescent="0.3">
      <c r="A47" s="5"/>
      <c r="B47" s="6"/>
      <c r="C47" s="3"/>
      <c r="D47" s="135"/>
      <c r="E47" s="136"/>
      <c r="F47" s="137"/>
    </row>
    <row r="48" spans="1:6" ht="14.15" customHeight="1" thickBot="1" x14ac:dyDescent="0.35">
      <c r="A48" s="15"/>
      <c r="B48" s="16"/>
      <c r="C48" s="17"/>
      <c r="D48" s="141"/>
      <c r="E48" s="142"/>
      <c r="F48" s="143"/>
    </row>
    <row r="49" spans="1:6" ht="28.4" customHeight="1" thickBot="1" x14ac:dyDescent="0.35">
      <c r="A49" s="300" t="s">
        <v>1330</v>
      </c>
      <c r="B49" s="301"/>
      <c r="C49" s="301"/>
      <c r="D49" s="301"/>
      <c r="E49" s="302"/>
      <c r="F49" s="71">
        <f>SUM(F2:F48)</f>
        <v>0</v>
      </c>
    </row>
    <row r="50" spans="1:6" ht="14.15" customHeight="1" thickBot="1" x14ac:dyDescent="0.35">
      <c r="A50" s="20"/>
      <c r="B50" s="20"/>
      <c r="C50" s="20"/>
      <c r="D50" s="144"/>
      <c r="E50" s="145"/>
      <c r="F50" s="146"/>
    </row>
    <row r="51" spans="1:6" ht="28.4" customHeight="1" x14ac:dyDescent="0.3">
      <c r="A51" s="234" t="s">
        <v>1328</v>
      </c>
      <c r="B51" s="235"/>
      <c r="C51" s="235"/>
      <c r="D51" s="235"/>
      <c r="E51" s="236" t="s">
        <v>1329</v>
      </c>
      <c r="F51" s="237"/>
    </row>
    <row r="52" spans="1:6" ht="42" customHeight="1" thickBot="1" x14ac:dyDescent="0.35">
      <c r="A52" s="238"/>
      <c r="B52" s="239"/>
      <c r="C52" s="239"/>
      <c r="D52" s="239"/>
      <c r="E52" s="240"/>
      <c r="F52" s="241"/>
    </row>
    <row r="53" spans="1:6" ht="10.4" customHeight="1" thickBot="1" x14ac:dyDescent="0.35">
      <c r="A53" s="23"/>
      <c r="E53" s="148"/>
    </row>
    <row r="54" spans="1:6" ht="28.4" customHeight="1" thickBot="1" x14ac:dyDescent="0.35">
      <c r="A54" s="67" t="s">
        <v>1321</v>
      </c>
      <c r="B54" s="68" t="s">
        <v>1322</v>
      </c>
      <c r="C54" s="68" t="s">
        <v>1323</v>
      </c>
      <c r="D54" s="69" t="s">
        <v>1324</v>
      </c>
      <c r="E54" s="70" t="s">
        <v>1325</v>
      </c>
      <c r="F54" s="71" t="s">
        <v>1326</v>
      </c>
    </row>
    <row r="55" spans="1:6" ht="28.4" customHeight="1" x14ac:dyDescent="0.3">
      <c r="A55" s="297" t="s">
        <v>1331</v>
      </c>
      <c r="B55" s="298"/>
      <c r="C55" s="298"/>
      <c r="D55" s="298"/>
      <c r="E55" s="299"/>
      <c r="F55" s="164">
        <f>F49</f>
        <v>0</v>
      </c>
    </row>
    <row r="56" spans="1:6" ht="14.15" customHeight="1" x14ac:dyDescent="0.3">
      <c r="A56" s="5"/>
      <c r="B56" s="6"/>
      <c r="C56" s="3"/>
      <c r="D56" s="135"/>
      <c r="E56" s="136"/>
      <c r="F56" s="137"/>
    </row>
    <row r="57" spans="1:6" ht="14.15" hidden="1" customHeight="1" x14ac:dyDescent="0.3">
      <c r="A57" s="13" t="s">
        <v>1218</v>
      </c>
      <c r="B57" s="14" t="s">
        <v>1219</v>
      </c>
      <c r="C57" s="3"/>
      <c r="D57" s="135"/>
      <c r="E57" s="136"/>
      <c r="F57" s="137"/>
    </row>
    <row r="58" spans="1:6" ht="14.15" hidden="1" customHeight="1" x14ac:dyDescent="0.3">
      <c r="A58" s="5"/>
      <c r="B58" s="14" t="s">
        <v>1220</v>
      </c>
      <c r="C58" s="3"/>
      <c r="D58" s="135"/>
      <c r="E58" s="136"/>
      <c r="F58" s="137"/>
    </row>
    <row r="59" spans="1:6" ht="14.15" hidden="1" customHeight="1" x14ac:dyDescent="0.3">
      <c r="A59" s="5"/>
      <c r="B59" s="6"/>
      <c r="C59" s="3"/>
      <c r="D59" s="135"/>
      <c r="E59" s="136"/>
      <c r="F59" s="137"/>
    </row>
    <row r="60" spans="1:6" ht="14.15" hidden="1" customHeight="1" x14ac:dyDescent="0.3">
      <c r="A60" s="5" t="s">
        <v>1221</v>
      </c>
      <c r="B60" s="6" t="s">
        <v>1168</v>
      </c>
      <c r="C60" s="3"/>
      <c r="D60" s="135"/>
      <c r="E60" s="136"/>
      <c r="F60" s="137"/>
    </row>
    <row r="61" spans="1:6" ht="14.15" hidden="1" customHeight="1" x14ac:dyDescent="0.3">
      <c r="A61" s="5"/>
      <c r="B61" s="38" t="s">
        <v>1999</v>
      </c>
      <c r="C61" s="3" t="s">
        <v>1174</v>
      </c>
      <c r="D61" s="138"/>
      <c r="E61" s="139"/>
      <c r="F61" s="140" t="str">
        <f>IF(TRIM(D61)="rate only","ro",IF(ISBLANK(E61)," ",D61*E61))</f>
        <v xml:space="preserve"> </v>
      </c>
    </row>
    <row r="62" spans="1:6" ht="14.15" hidden="1" customHeight="1" x14ac:dyDescent="0.3">
      <c r="A62" s="5"/>
      <c r="B62" s="6"/>
      <c r="C62" s="3"/>
      <c r="D62" s="135"/>
      <c r="E62" s="136"/>
      <c r="F62" s="137"/>
    </row>
    <row r="63" spans="1:6" ht="14.15" hidden="1" customHeight="1" x14ac:dyDescent="0.3">
      <c r="A63" s="5" t="s">
        <v>1222</v>
      </c>
      <c r="B63" s="6" t="s">
        <v>1169</v>
      </c>
      <c r="C63" s="3"/>
      <c r="D63" s="135"/>
      <c r="E63" s="136"/>
      <c r="F63" s="137"/>
    </row>
    <row r="64" spans="1:6" ht="14.15" hidden="1" customHeight="1" x14ac:dyDescent="0.3">
      <c r="A64" s="5"/>
      <c r="B64" s="38" t="s">
        <v>1999</v>
      </c>
      <c r="C64" s="3" t="s">
        <v>1174</v>
      </c>
      <c r="D64" s="138"/>
      <c r="E64" s="139"/>
      <c r="F64" s="140" t="str">
        <f>IF(TRIM(D64)="rate only","ro",IF(ISBLANK(E64)," ",D64*E64))</f>
        <v xml:space="preserve"> </v>
      </c>
    </row>
    <row r="65" spans="1:6" ht="14.15" hidden="1" customHeight="1" x14ac:dyDescent="0.3">
      <c r="A65" s="5"/>
      <c r="B65" s="6"/>
      <c r="C65" s="3"/>
      <c r="D65" s="135"/>
      <c r="E65" s="136"/>
      <c r="F65" s="137"/>
    </row>
    <row r="66" spans="1:6" ht="14.15" hidden="1" customHeight="1" x14ac:dyDescent="0.3">
      <c r="A66" s="5" t="s">
        <v>1223</v>
      </c>
      <c r="B66" s="6" t="s">
        <v>1170</v>
      </c>
      <c r="C66" s="3" t="s">
        <v>1369</v>
      </c>
      <c r="D66" s="138"/>
      <c r="E66" s="139"/>
      <c r="F66" s="140" t="str">
        <f>IF(TRIM(D66)="rate only","ro",IF(ISBLANK(E66)," ",D66*E66))</f>
        <v xml:space="preserve"> </v>
      </c>
    </row>
    <row r="67" spans="1:6" ht="14.15" hidden="1" customHeight="1" x14ac:dyDescent="0.3">
      <c r="A67" s="5"/>
      <c r="B67" s="6"/>
      <c r="C67" s="3"/>
      <c r="D67" s="135"/>
      <c r="E67" s="136"/>
      <c r="F67" s="137"/>
    </row>
    <row r="68" spans="1:6" ht="14.15" hidden="1" customHeight="1" x14ac:dyDescent="0.3">
      <c r="A68" s="5" t="s">
        <v>1224</v>
      </c>
      <c r="B68" s="6" t="s">
        <v>1171</v>
      </c>
      <c r="C68" s="3" t="s">
        <v>1369</v>
      </c>
      <c r="D68" s="138"/>
      <c r="E68" s="139"/>
      <c r="F68" s="140" t="str">
        <f>IF(TRIM(D68)="rate only","ro",IF(ISBLANK(E68)," ",D68*E68))</f>
        <v xml:space="preserve"> </v>
      </c>
    </row>
    <row r="69" spans="1:6" ht="14.15" hidden="1" customHeight="1" x14ac:dyDescent="0.3">
      <c r="A69" s="5"/>
      <c r="B69" s="6"/>
      <c r="C69" s="3"/>
      <c r="D69" s="135"/>
      <c r="E69" s="136"/>
      <c r="F69" s="137"/>
    </row>
    <row r="70" spans="1:6" ht="14.15" hidden="1" customHeight="1" x14ac:dyDescent="0.3">
      <c r="A70" s="5" t="s">
        <v>1225</v>
      </c>
      <c r="B70" s="6" t="s">
        <v>1172</v>
      </c>
      <c r="C70" s="3" t="s">
        <v>1369</v>
      </c>
      <c r="D70" s="138"/>
      <c r="E70" s="139"/>
      <c r="F70" s="140" t="str">
        <f>IF(TRIM(D70)="rate only","ro",IF(ISBLANK(E70)," ",D70*E70))</f>
        <v xml:space="preserve"> </v>
      </c>
    </row>
    <row r="71" spans="1:6" ht="14.15" hidden="1" customHeight="1" x14ac:dyDescent="0.3">
      <c r="A71" s="5"/>
      <c r="B71" s="6"/>
      <c r="C71" s="3"/>
      <c r="D71" s="135"/>
      <c r="E71" s="136"/>
      <c r="F71" s="137"/>
    </row>
    <row r="72" spans="1:6" ht="14.15" customHeight="1" x14ac:dyDescent="0.3">
      <c r="A72" s="5"/>
      <c r="B72" s="6"/>
      <c r="C72" s="3"/>
      <c r="D72" s="135"/>
      <c r="E72" s="136"/>
      <c r="F72" s="137"/>
    </row>
    <row r="73" spans="1:6" ht="14.15" customHeight="1" x14ac:dyDescent="0.3">
      <c r="A73" s="13" t="s">
        <v>1226</v>
      </c>
      <c r="B73" s="14" t="s">
        <v>1016</v>
      </c>
      <c r="C73" s="3"/>
      <c r="D73" s="135"/>
      <c r="E73" s="136"/>
      <c r="F73" s="137"/>
    </row>
    <row r="74" spans="1:6" ht="14.15" customHeight="1" x14ac:dyDescent="0.3">
      <c r="A74" s="5"/>
      <c r="B74" s="6"/>
      <c r="C74" s="3"/>
      <c r="D74" s="135"/>
      <c r="E74" s="136"/>
      <c r="F74" s="137"/>
    </row>
    <row r="75" spans="1:6" ht="14.15" customHeight="1" x14ac:dyDescent="0.3">
      <c r="A75" s="5" t="s">
        <v>1227</v>
      </c>
      <c r="B75" s="6" t="s">
        <v>1231</v>
      </c>
      <c r="C75" s="3" t="s">
        <v>863</v>
      </c>
      <c r="D75" s="138">
        <v>178</v>
      </c>
      <c r="E75" s="139"/>
      <c r="F75" s="140" t="str">
        <f>IF(TRIM(D75)="rate only","ro",IF(ISBLANK(E75)," ",D75*E75))</f>
        <v xml:space="preserve"> </v>
      </c>
    </row>
    <row r="76" spans="1:6" ht="14.15" customHeight="1" x14ac:dyDescent="0.3">
      <c r="A76" s="5"/>
      <c r="B76" s="6"/>
      <c r="C76" s="3"/>
      <c r="D76" s="135"/>
      <c r="E76" s="136"/>
      <c r="F76" s="137"/>
    </row>
    <row r="77" spans="1:6" ht="14.15" customHeight="1" x14ac:dyDescent="0.3">
      <c r="A77" s="5" t="s">
        <v>1228</v>
      </c>
      <c r="B77" s="6" t="s">
        <v>1232</v>
      </c>
      <c r="C77" s="3" t="s">
        <v>863</v>
      </c>
      <c r="D77" s="138">
        <f>2*D75</f>
        <v>356</v>
      </c>
      <c r="E77" s="139"/>
      <c r="F77" s="140" t="str">
        <f>IF(TRIM(D77)="rate only","ro",IF(ISBLANK(E77)," ",D77*E77))</f>
        <v xml:space="preserve"> </v>
      </c>
    </row>
    <row r="78" spans="1:6" ht="14.15" customHeight="1" x14ac:dyDescent="0.3">
      <c r="A78" s="5"/>
      <c r="B78" s="6"/>
      <c r="C78" s="3"/>
      <c r="D78" s="135"/>
      <c r="E78" s="136"/>
      <c r="F78" s="137"/>
    </row>
    <row r="79" spans="1:6" ht="14.15" customHeight="1" x14ac:dyDescent="0.3">
      <c r="A79" s="5" t="s">
        <v>1229</v>
      </c>
      <c r="B79" s="6" t="s">
        <v>1233</v>
      </c>
      <c r="C79" s="3" t="s">
        <v>1508</v>
      </c>
      <c r="D79" s="138">
        <v>78</v>
      </c>
      <c r="E79" s="139"/>
      <c r="F79" s="140" t="str">
        <f>IF(TRIM(D79)="rate only","ro",IF(ISBLANK(E79)," ",D79*E79))</f>
        <v xml:space="preserve"> </v>
      </c>
    </row>
    <row r="80" spans="1:6" ht="14.15" customHeight="1" x14ac:dyDescent="0.3">
      <c r="A80" s="5"/>
      <c r="B80" s="6"/>
      <c r="C80" s="3"/>
      <c r="D80" s="135"/>
      <c r="E80" s="136"/>
      <c r="F80" s="137"/>
    </row>
    <row r="81" spans="1:6" ht="14.15" customHeight="1" x14ac:dyDescent="0.3">
      <c r="A81" s="5" t="s">
        <v>1230</v>
      </c>
      <c r="B81" s="6" t="s">
        <v>1234</v>
      </c>
      <c r="C81" s="3" t="s">
        <v>863</v>
      </c>
      <c r="D81" s="138">
        <f>D77*29%</f>
        <v>103.24</v>
      </c>
      <c r="E81" s="139"/>
      <c r="F81" s="140" t="str">
        <f>IF(TRIM(D81)="rate only","ro",IF(ISBLANK(E81)," ",D81*E81))</f>
        <v xml:space="preserve"> </v>
      </c>
    </row>
    <row r="82" spans="1:6" ht="14.15" customHeight="1" x14ac:dyDescent="0.3">
      <c r="A82" s="5"/>
      <c r="B82" s="6"/>
      <c r="C82" s="3"/>
      <c r="D82" s="135"/>
      <c r="E82" s="136"/>
      <c r="F82" s="137"/>
    </row>
    <row r="83" spans="1:6" ht="14.15" customHeight="1" x14ac:dyDescent="0.3">
      <c r="A83" s="5"/>
      <c r="B83" s="6"/>
      <c r="C83" s="3"/>
      <c r="D83" s="135"/>
      <c r="E83" s="136"/>
      <c r="F83" s="137"/>
    </row>
    <row r="84" spans="1:6" ht="14.15" customHeight="1" x14ac:dyDescent="0.3">
      <c r="A84" s="13" t="s">
        <v>1236</v>
      </c>
      <c r="B84" s="14" t="s">
        <v>332</v>
      </c>
      <c r="C84" s="3"/>
      <c r="D84" s="135"/>
      <c r="E84" s="136"/>
      <c r="F84" s="137"/>
    </row>
    <row r="85" spans="1:6" ht="14.15" customHeight="1" x14ac:dyDescent="0.3">
      <c r="A85" s="5"/>
      <c r="B85" s="6"/>
      <c r="C85" s="3"/>
      <c r="D85" s="135"/>
      <c r="E85" s="136"/>
      <c r="F85" s="137"/>
    </row>
    <row r="86" spans="1:6" ht="14.15" customHeight="1" x14ac:dyDescent="0.3">
      <c r="A86" s="5" t="s">
        <v>1241</v>
      </c>
      <c r="B86" s="6" t="s">
        <v>333</v>
      </c>
      <c r="C86" s="3" t="s">
        <v>1378</v>
      </c>
      <c r="D86" s="138">
        <f>(2500/200)*2</f>
        <v>25</v>
      </c>
      <c r="E86" s="139"/>
      <c r="F86" s="140" t="str">
        <f>IF(TRIM(D86)="rate only","ro",IF(ISBLANK(E86)," ",D86*E86))</f>
        <v xml:space="preserve"> </v>
      </c>
    </row>
    <row r="87" spans="1:6" ht="14.15" customHeight="1" x14ac:dyDescent="0.3">
      <c r="A87" s="5"/>
      <c r="B87" s="6"/>
      <c r="C87" s="3"/>
      <c r="D87" s="135"/>
      <c r="E87" s="136"/>
      <c r="F87" s="137"/>
    </row>
    <row r="88" spans="1:6" ht="14.15" hidden="1" customHeight="1" x14ac:dyDescent="0.3">
      <c r="A88" s="5" t="s">
        <v>1242</v>
      </c>
      <c r="B88" s="6" t="s">
        <v>334</v>
      </c>
      <c r="C88" s="3" t="s">
        <v>1378</v>
      </c>
      <c r="D88" s="138"/>
      <c r="E88" s="139"/>
      <c r="F88" s="140" t="str">
        <f>IF(TRIM(D88)="rate only","ro",IF(ISBLANK(E88)," ",D88*E88))</f>
        <v xml:space="preserve"> </v>
      </c>
    </row>
    <row r="89" spans="1:6" ht="14.15" hidden="1" customHeight="1" x14ac:dyDescent="0.3">
      <c r="A89" s="5"/>
      <c r="B89" s="6"/>
      <c r="C89" s="3"/>
      <c r="D89" s="135"/>
      <c r="E89" s="136"/>
      <c r="F89" s="137"/>
    </row>
    <row r="90" spans="1:6" ht="14.15" hidden="1" customHeight="1" x14ac:dyDescent="0.3">
      <c r="A90" s="5" t="s">
        <v>331</v>
      </c>
      <c r="B90" s="6" t="s">
        <v>335</v>
      </c>
      <c r="C90" s="3" t="s">
        <v>1378</v>
      </c>
      <c r="D90" s="138"/>
      <c r="E90" s="139"/>
      <c r="F90" s="140" t="str">
        <f>IF(TRIM(D90)="rate only","ro",IF(ISBLANK(E90)," ",D90*E90))</f>
        <v xml:space="preserve"> </v>
      </c>
    </row>
    <row r="91" spans="1:6" ht="14.15" hidden="1" customHeight="1" x14ac:dyDescent="0.3">
      <c r="A91" s="5"/>
      <c r="B91" s="6"/>
      <c r="C91" s="3"/>
      <c r="D91" s="135"/>
      <c r="E91" s="136"/>
      <c r="F91" s="137"/>
    </row>
    <row r="92" spans="1:6" ht="14.15" customHeight="1" x14ac:dyDescent="0.3">
      <c r="A92" s="5"/>
      <c r="B92" s="6"/>
      <c r="C92" s="3"/>
      <c r="D92" s="135"/>
      <c r="E92" s="136"/>
      <c r="F92" s="137"/>
    </row>
    <row r="93" spans="1:6" ht="14.15" customHeight="1" x14ac:dyDescent="0.3">
      <c r="A93" s="13" t="s">
        <v>1237</v>
      </c>
      <c r="B93" s="14" t="s">
        <v>1238</v>
      </c>
      <c r="C93" s="3"/>
      <c r="D93" s="135"/>
      <c r="E93" s="136"/>
      <c r="F93" s="137"/>
    </row>
    <row r="94" spans="1:6" ht="14.15" customHeight="1" x14ac:dyDescent="0.3">
      <c r="A94" s="5"/>
      <c r="B94" s="14" t="s">
        <v>1239</v>
      </c>
      <c r="C94" s="3"/>
      <c r="D94" s="135"/>
      <c r="E94" s="136"/>
      <c r="F94" s="137"/>
    </row>
    <row r="95" spans="1:6" ht="14.15" customHeight="1" x14ac:dyDescent="0.3">
      <c r="A95" s="5"/>
      <c r="B95" s="14" t="s">
        <v>1240</v>
      </c>
      <c r="C95" s="3" t="s">
        <v>1174</v>
      </c>
      <c r="D95" s="138">
        <f>D30</f>
        <v>6</v>
      </c>
      <c r="E95" s="139"/>
      <c r="F95" s="140" t="str">
        <f>IF(TRIM(D95)="rate only","ro",IF(ISBLANK(E95)," ",D95*E95))</f>
        <v xml:space="preserve"> </v>
      </c>
    </row>
    <row r="96" spans="1:6" ht="14.15" customHeight="1" x14ac:dyDescent="0.3">
      <c r="A96" s="5"/>
      <c r="B96" s="6"/>
      <c r="C96" s="3"/>
      <c r="D96" s="135"/>
      <c r="E96" s="136"/>
      <c r="F96" s="137"/>
    </row>
    <row r="97" spans="1:6" ht="14.15" customHeight="1" x14ac:dyDescent="0.3">
      <c r="A97" s="5"/>
      <c r="B97" s="6"/>
      <c r="C97" s="3"/>
      <c r="D97" s="135"/>
      <c r="E97" s="136"/>
      <c r="F97" s="137"/>
    </row>
    <row r="98" spans="1:6" ht="14.15" customHeight="1" x14ac:dyDescent="0.3">
      <c r="A98" s="5"/>
      <c r="B98" s="6"/>
      <c r="C98" s="3"/>
      <c r="D98" s="135"/>
      <c r="E98" s="136"/>
      <c r="F98" s="137"/>
    </row>
    <row r="99" spans="1:6" ht="14.15" customHeight="1" x14ac:dyDescent="0.3">
      <c r="A99" s="5"/>
      <c r="B99" s="6"/>
      <c r="C99" s="3"/>
      <c r="D99" s="135"/>
      <c r="E99" s="136"/>
      <c r="F99" s="137"/>
    </row>
    <row r="100" spans="1:6" ht="14.15" customHeight="1" thickBot="1" x14ac:dyDescent="0.35">
      <c r="A100" s="15"/>
      <c r="B100" s="16"/>
      <c r="C100" s="17"/>
      <c r="D100" s="141"/>
      <c r="E100" s="142"/>
      <c r="F100" s="143"/>
    </row>
    <row r="101" spans="1:6" ht="28.4" customHeight="1" thickBot="1" x14ac:dyDescent="0.35">
      <c r="A101" s="300" t="s">
        <v>1327</v>
      </c>
      <c r="B101" s="301"/>
      <c r="C101" s="301"/>
      <c r="D101" s="301"/>
      <c r="E101" s="302"/>
      <c r="F101" s="71">
        <f>SUM(F55:F100)</f>
        <v>0</v>
      </c>
    </row>
    <row r="102" spans="1:6" ht="14.15" customHeight="1" thickBot="1" x14ac:dyDescent="0.35">
      <c r="A102" s="23"/>
      <c r="C102" s="35"/>
      <c r="E102" s="148"/>
      <c r="F102" s="148"/>
    </row>
    <row r="103" spans="1:6" ht="28.4" customHeight="1" x14ac:dyDescent="0.3">
      <c r="A103" s="234" t="s">
        <v>1328</v>
      </c>
      <c r="B103" s="235"/>
      <c r="C103" s="235"/>
      <c r="D103" s="235"/>
      <c r="E103" s="236" t="s">
        <v>1329</v>
      </c>
      <c r="F103" s="237"/>
    </row>
    <row r="104" spans="1:6" ht="42" customHeight="1" thickBot="1" x14ac:dyDescent="0.35">
      <c r="A104" s="238"/>
      <c r="B104" s="239"/>
      <c r="C104" s="239"/>
      <c r="D104" s="239"/>
      <c r="E104" s="240"/>
      <c r="F104" s="241"/>
    </row>
    <row r="105" spans="1:6" ht="10.4" customHeight="1" x14ac:dyDescent="0.3"/>
    <row r="106" spans="1:6" ht="28.4" customHeight="1" x14ac:dyDescent="0.3"/>
    <row r="107" spans="1:6" ht="28.4" customHeight="1" x14ac:dyDescent="0.3"/>
    <row r="108" spans="1:6" ht="14.15" customHeight="1" x14ac:dyDescent="0.3"/>
    <row r="109" spans="1:6" ht="14.15" customHeight="1" x14ac:dyDescent="0.3"/>
    <row r="110" spans="1:6" ht="14.15" customHeight="1" x14ac:dyDescent="0.3"/>
    <row r="111" spans="1:6" ht="14.15" customHeight="1" x14ac:dyDescent="0.3"/>
    <row r="112" spans="1:6" ht="14.15" customHeight="1" x14ac:dyDescent="0.3"/>
    <row r="113" ht="14.15" customHeight="1" x14ac:dyDescent="0.3"/>
    <row r="114" ht="14.15" customHeight="1" x14ac:dyDescent="0.3"/>
    <row r="115" ht="14.15" customHeight="1" x14ac:dyDescent="0.3"/>
    <row r="116" ht="14.15" customHeight="1" x14ac:dyDescent="0.3"/>
    <row r="117" ht="14.15" customHeight="1" x14ac:dyDescent="0.3"/>
    <row r="118" ht="14.15" customHeight="1" x14ac:dyDescent="0.3"/>
    <row r="119" ht="14.15" customHeight="1" x14ac:dyDescent="0.3"/>
    <row r="120" ht="14.15" customHeight="1" x14ac:dyDescent="0.3"/>
    <row r="121" ht="14.15" customHeight="1" x14ac:dyDescent="0.3"/>
    <row r="122" ht="14.15" customHeight="1" x14ac:dyDescent="0.3"/>
    <row r="123" ht="14.15" customHeight="1" x14ac:dyDescent="0.3"/>
    <row r="124" ht="14.15" customHeight="1" x14ac:dyDescent="0.3"/>
    <row r="125" ht="14.15" customHeight="1" x14ac:dyDescent="0.3"/>
    <row r="126" ht="14.15" customHeight="1" x14ac:dyDescent="0.3"/>
    <row r="127" ht="14.15" customHeight="1" x14ac:dyDescent="0.3"/>
    <row r="128" ht="14.15" customHeight="1" x14ac:dyDescent="0.3"/>
    <row r="129" ht="14.15" customHeight="1" x14ac:dyDescent="0.3"/>
    <row r="130" ht="14.15" customHeight="1" x14ac:dyDescent="0.3"/>
    <row r="131" ht="14.15" customHeight="1" x14ac:dyDescent="0.3"/>
    <row r="132" ht="14.15" customHeight="1" x14ac:dyDescent="0.3"/>
    <row r="133" ht="14.15" customHeight="1" x14ac:dyDescent="0.3"/>
    <row r="134" ht="14.15" customHeight="1" x14ac:dyDescent="0.3"/>
    <row r="135" ht="14.15" customHeight="1" x14ac:dyDescent="0.3"/>
    <row r="136" ht="14.15" customHeight="1" x14ac:dyDescent="0.3"/>
    <row r="137" ht="14.15" customHeight="1" x14ac:dyDescent="0.3"/>
    <row r="138" ht="14.15" customHeight="1" x14ac:dyDescent="0.3"/>
    <row r="139" ht="14.15" customHeight="1" x14ac:dyDescent="0.3"/>
    <row r="140" ht="14.15" customHeight="1" x14ac:dyDescent="0.3"/>
    <row r="141" ht="14.15" customHeight="1" x14ac:dyDescent="0.3"/>
    <row r="142" ht="14.15" customHeight="1" x14ac:dyDescent="0.3"/>
    <row r="143" ht="14.15" customHeight="1" x14ac:dyDescent="0.3"/>
    <row r="144" ht="14.15" customHeight="1" x14ac:dyDescent="0.3"/>
    <row r="145" ht="14.15" customHeight="1" x14ac:dyDescent="0.3"/>
    <row r="146" ht="14.15" customHeight="1" x14ac:dyDescent="0.3"/>
    <row r="147" ht="14.15" customHeight="1" x14ac:dyDescent="0.3"/>
    <row r="148" ht="14.15" customHeight="1" x14ac:dyDescent="0.3"/>
    <row r="149" ht="14.15" customHeight="1" x14ac:dyDescent="0.3"/>
    <row r="150" ht="14.15" customHeight="1" x14ac:dyDescent="0.3"/>
    <row r="151" ht="14.15" customHeight="1" x14ac:dyDescent="0.3"/>
    <row r="152" ht="14.15" customHeight="1" x14ac:dyDescent="0.3"/>
    <row r="153" ht="28.4" customHeight="1" x14ac:dyDescent="0.3"/>
    <row r="154" ht="14.15" customHeight="1" x14ac:dyDescent="0.3"/>
    <row r="155" ht="28.4" customHeight="1" x14ac:dyDescent="0.3"/>
    <row r="156" ht="42" customHeight="1" x14ac:dyDescent="0.3"/>
    <row r="157" ht="10.4" customHeight="1" x14ac:dyDescent="0.3"/>
    <row r="158" ht="28.4" customHeight="1" x14ac:dyDescent="0.3"/>
    <row r="159" ht="28.4" customHeight="1" x14ac:dyDescent="0.3"/>
    <row r="160" ht="14.15" customHeight="1" x14ac:dyDescent="0.3"/>
    <row r="161" ht="14.15" customHeight="1" x14ac:dyDescent="0.3"/>
    <row r="162" ht="14.15" customHeight="1" x14ac:dyDescent="0.3"/>
    <row r="163" ht="14.15" customHeight="1" x14ac:dyDescent="0.3"/>
    <row r="164" ht="14.15" customHeight="1" x14ac:dyDescent="0.3"/>
    <row r="165" ht="14.15" customHeight="1" x14ac:dyDescent="0.3"/>
    <row r="166" ht="14.15" customHeight="1" x14ac:dyDescent="0.3"/>
    <row r="167" ht="14.15" customHeight="1" x14ac:dyDescent="0.3"/>
    <row r="168" ht="14.15" customHeight="1" x14ac:dyDescent="0.3"/>
    <row r="169" ht="14.15" customHeight="1" x14ac:dyDescent="0.3"/>
    <row r="170" ht="14.15" customHeight="1" x14ac:dyDescent="0.3"/>
    <row r="171" ht="14.15" customHeight="1" x14ac:dyDescent="0.3"/>
    <row r="172" ht="14.15" customHeight="1" x14ac:dyDescent="0.3"/>
    <row r="173" ht="14.15" customHeight="1" x14ac:dyDescent="0.3"/>
    <row r="174" ht="14.15" customHeight="1" x14ac:dyDescent="0.3"/>
    <row r="175" ht="14.15" customHeight="1" x14ac:dyDescent="0.3"/>
    <row r="176" ht="14.15" customHeight="1" x14ac:dyDescent="0.3"/>
    <row r="177" ht="14.15" customHeight="1" x14ac:dyDescent="0.3"/>
    <row r="178" ht="14.15" customHeight="1" x14ac:dyDescent="0.3"/>
    <row r="179" ht="14.15" customHeight="1" x14ac:dyDescent="0.3"/>
    <row r="180" ht="14.15" customHeight="1" x14ac:dyDescent="0.3"/>
    <row r="181" ht="14.15" customHeight="1" x14ac:dyDescent="0.3"/>
    <row r="182" ht="14.15" customHeight="1" x14ac:dyDescent="0.3"/>
    <row r="183" ht="14.15" customHeight="1" x14ac:dyDescent="0.3"/>
    <row r="184" ht="14.15" customHeight="1" x14ac:dyDescent="0.3"/>
    <row r="185" ht="14.15" customHeight="1" x14ac:dyDescent="0.3"/>
    <row r="186" ht="14.15" customHeight="1" x14ac:dyDescent="0.3"/>
    <row r="187" ht="14.15" customHeight="1" x14ac:dyDescent="0.3"/>
    <row r="188" ht="14.15" customHeight="1" x14ac:dyDescent="0.3"/>
    <row r="189" ht="14.15" customHeight="1" x14ac:dyDescent="0.3"/>
    <row r="190" ht="14.15" customHeight="1" x14ac:dyDescent="0.3"/>
    <row r="191" ht="14.15" customHeight="1" x14ac:dyDescent="0.3"/>
    <row r="192" ht="14.15" customHeight="1" x14ac:dyDescent="0.3"/>
    <row r="193" ht="14.15" customHeight="1" x14ac:dyDescent="0.3"/>
    <row r="194" ht="14.15" customHeight="1" x14ac:dyDescent="0.3"/>
    <row r="195" ht="14.15" customHeight="1" x14ac:dyDescent="0.3"/>
    <row r="196" ht="14.15" customHeight="1" x14ac:dyDescent="0.3"/>
    <row r="197" ht="14.15" customHeight="1" x14ac:dyDescent="0.3"/>
    <row r="198" ht="14.15" customHeight="1" x14ac:dyDescent="0.3"/>
    <row r="199" ht="14.15" customHeight="1" x14ac:dyDescent="0.3"/>
    <row r="200" ht="14.15" customHeight="1" x14ac:dyDescent="0.3"/>
    <row r="201" ht="14.15" customHeight="1" x14ac:dyDescent="0.3"/>
    <row r="202" ht="14.15" customHeight="1" x14ac:dyDescent="0.3"/>
    <row r="203" ht="14.15" customHeight="1" x14ac:dyDescent="0.3"/>
    <row r="204" ht="14.15" customHeight="1" x14ac:dyDescent="0.3"/>
    <row r="205" ht="28.4" customHeight="1" x14ac:dyDescent="0.3"/>
    <row r="206" ht="14.15" customHeight="1" x14ac:dyDescent="0.3"/>
    <row r="207" ht="28.4" customHeight="1" x14ac:dyDescent="0.3"/>
    <row r="208" ht="42" customHeight="1" x14ac:dyDescent="0.3"/>
    <row r="209" ht="10.4" customHeight="1" x14ac:dyDescent="0.3"/>
    <row r="210" ht="28.4" customHeight="1" x14ac:dyDescent="0.3"/>
    <row r="211" ht="28.4" customHeight="1" x14ac:dyDescent="0.3"/>
    <row r="212" ht="14.15" customHeight="1" x14ac:dyDescent="0.3"/>
    <row r="213" ht="14.15" customHeight="1" x14ac:dyDescent="0.3"/>
    <row r="214" ht="14.15" customHeight="1" x14ac:dyDescent="0.3"/>
    <row r="215" ht="14.15" customHeight="1" x14ac:dyDescent="0.3"/>
    <row r="216" ht="14.15" customHeight="1" x14ac:dyDescent="0.3"/>
    <row r="217" ht="14.15" customHeight="1" x14ac:dyDescent="0.3"/>
    <row r="218" ht="14.15" customHeight="1" x14ac:dyDescent="0.3"/>
    <row r="219" ht="14.15" customHeight="1" x14ac:dyDescent="0.3"/>
    <row r="220" ht="14.15" customHeight="1" x14ac:dyDescent="0.3"/>
    <row r="221" ht="14.15" customHeight="1" x14ac:dyDescent="0.3"/>
    <row r="222" ht="14.15" customHeight="1" x14ac:dyDescent="0.3"/>
    <row r="223" ht="14.15" customHeight="1" x14ac:dyDescent="0.3"/>
    <row r="224" ht="14.15" customHeight="1" x14ac:dyDescent="0.3"/>
    <row r="225" ht="14.15" customHeight="1" x14ac:dyDescent="0.3"/>
    <row r="226" ht="14.15" customHeight="1" x14ac:dyDescent="0.3"/>
    <row r="227" ht="14.15" customHeight="1" x14ac:dyDescent="0.3"/>
    <row r="228" ht="14.15" customHeight="1" x14ac:dyDescent="0.3"/>
    <row r="229" ht="14.15" customHeight="1" x14ac:dyDescent="0.3"/>
    <row r="230" ht="14.15" customHeight="1" x14ac:dyDescent="0.3"/>
    <row r="231" ht="14.15" customHeight="1" x14ac:dyDescent="0.3"/>
    <row r="232" ht="14.15" customHeight="1" x14ac:dyDescent="0.3"/>
    <row r="233" ht="14.15" customHeight="1" x14ac:dyDescent="0.3"/>
    <row r="234" ht="14.15" customHeight="1" x14ac:dyDescent="0.3"/>
    <row r="235" ht="14.15" customHeight="1" x14ac:dyDescent="0.3"/>
    <row r="236" ht="14.15" customHeight="1" x14ac:dyDescent="0.3"/>
    <row r="237" ht="14.15" customHeight="1" x14ac:dyDescent="0.3"/>
    <row r="238" ht="14.15" customHeight="1" x14ac:dyDescent="0.3"/>
    <row r="239" ht="14.15" customHeight="1" x14ac:dyDescent="0.3"/>
    <row r="240" ht="14.15" customHeight="1" x14ac:dyDescent="0.3"/>
    <row r="241" ht="14.15" customHeight="1" x14ac:dyDescent="0.3"/>
    <row r="242" ht="14.15" customHeight="1" x14ac:dyDescent="0.3"/>
    <row r="243" ht="14.15" customHeight="1" x14ac:dyDescent="0.3"/>
    <row r="244" ht="14.15" customHeight="1" x14ac:dyDescent="0.3"/>
    <row r="245" ht="14.15" customHeight="1" x14ac:dyDescent="0.3"/>
    <row r="246" ht="14.15" customHeight="1" x14ac:dyDescent="0.3"/>
    <row r="247" ht="14.15" customHeight="1" x14ac:dyDescent="0.3"/>
    <row r="248" ht="14.15" customHeight="1" x14ac:dyDescent="0.3"/>
    <row r="249" ht="14.15" customHeight="1" x14ac:dyDescent="0.3"/>
    <row r="250" ht="14.15" customHeight="1" x14ac:dyDescent="0.3"/>
    <row r="251" ht="14.15" customHeight="1" x14ac:dyDescent="0.3"/>
    <row r="252" ht="14.15" customHeight="1" x14ac:dyDescent="0.3"/>
    <row r="253" ht="14.15" customHeight="1" x14ac:dyDescent="0.3"/>
    <row r="254" ht="14.15" customHeight="1" x14ac:dyDescent="0.3"/>
    <row r="255" ht="14.15" customHeight="1" x14ac:dyDescent="0.3"/>
    <row r="256" ht="14.15" customHeight="1" x14ac:dyDescent="0.3"/>
    <row r="257" ht="28.4" customHeight="1" x14ac:dyDescent="0.3"/>
    <row r="258" ht="14.15" customHeight="1" x14ac:dyDescent="0.3"/>
    <row r="259" ht="28.4" customHeight="1" x14ac:dyDescent="0.3"/>
    <row r="260" ht="42" customHeight="1" x14ac:dyDescent="0.3"/>
    <row r="261" ht="10.4" customHeight="1" x14ac:dyDescent="0.3"/>
    <row r="262" ht="28.4" customHeight="1" x14ac:dyDescent="0.3"/>
    <row r="263" ht="28.4" customHeight="1" x14ac:dyDescent="0.3"/>
    <row r="264" ht="14.15" customHeight="1" x14ac:dyDescent="0.3"/>
    <row r="265" ht="14.15" customHeight="1" x14ac:dyDescent="0.3"/>
    <row r="266" ht="14.15" customHeight="1" x14ac:dyDescent="0.3"/>
    <row r="267" ht="14.15" customHeight="1" x14ac:dyDescent="0.3"/>
    <row r="268" ht="14.15" customHeight="1" x14ac:dyDescent="0.3"/>
    <row r="269" ht="14.15" customHeight="1" x14ac:dyDescent="0.3"/>
    <row r="270" ht="14.15" customHeight="1" x14ac:dyDescent="0.3"/>
    <row r="271" ht="14.15" customHeight="1" x14ac:dyDescent="0.3"/>
    <row r="272" ht="14.15" customHeight="1" x14ac:dyDescent="0.3"/>
    <row r="273" ht="14.15" customHeight="1" x14ac:dyDescent="0.3"/>
    <row r="274" ht="14.15" customHeight="1" x14ac:dyDescent="0.3"/>
    <row r="275" ht="14.15" customHeight="1" x14ac:dyDescent="0.3"/>
    <row r="276" ht="14.15" customHeight="1" x14ac:dyDescent="0.3"/>
    <row r="277" ht="14.15" customHeight="1" x14ac:dyDescent="0.3"/>
    <row r="278" ht="14.15" customHeight="1" x14ac:dyDescent="0.3"/>
    <row r="279" ht="14.15" customHeight="1" x14ac:dyDescent="0.3"/>
    <row r="280" ht="14.15" customHeight="1" x14ac:dyDescent="0.3"/>
    <row r="281" ht="14.15" customHeight="1" x14ac:dyDescent="0.3"/>
    <row r="282" ht="14.15" customHeight="1" x14ac:dyDescent="0.3"/>
    <row r="283" ht="14.15" customHeight="1" x14ac:dyDescent="0.3"/>
    <row r="284" ht="14.15" customHeight="1" x14ac:dyDescent="0.3"/>
    <row r="285" ht="14.15" customHeight="1" x14ac:dyDescent="0.3"/>
    <row r="286" ht="14.15" customHeight="1" x14ac:dyDescent="0.3"/>
    <row r="287" ht="14.15" customHeight="1" x14ac:dyDescent="0.3"/>
    <row r="288" ht="14.15" customHeight="1" x14ac:dyDescent="0.3"/>
    <row r="289" ht="14.15" customHeight="1" x14ac:dyDescent="0.3"/>
    <row r="290" ht="14.15" customHeight="1" x14ac:dyDescent="0.3"/>
    <row r="291" ht="14.15" customHeight="1" x14ac:dyDescent="0.3"/>
    <row r="292" ht="14.15" customHeight="1" x14ac:dyDescent="0.3"/>
    <row r="293" ht="14.15" customHeight="1" x14ac:dyDescent="0.3"/>
    <row r="294" ht="14.15" customHeight="1" x14ac:dyDescent="0.3"/>
    <row r="295" ht="14.15" customHeight="1" x14ac:dyDescent="0.3"/>
    <row r="296" ht="14.15" customHeight="1" x14ac:dyDescent="0.3"/>
    <row r="297" ht="14.15" customHeight="1" x14ac:dyDescent="0.3"/>
    <row r="298" ht="14.15" customHeight="1" x14ac:dyDescent="0.3"/>
    <row r="299" ht="14.15" customHeight="1" x14ac:dyDescent="0.3"/>
    <row r="300" ht="14.15" customHeight="1" x14ac:dyDescent="0.3"/>
    <row r="301" ht="14.15" customHeight="1" x14ac:dyDescent="0.3"/>
    <row r="302" ht="14.15" customHeight="1" x14ac:dyDescent="0.3"/>
    <row r="303" ht="14.15" customHeight="1" x14ac:dyDescent="0.3"/>
    <row r="304" ht="14.15" customHeight="1" x14ac:dyDescent="0.3"/>
    <row r="305" ht="14.15" customHeight="1" x14ac:dyDescent="0.3"/>
    <row r="306" ht="14.15" customHeight="1" x14ac:dyDescent="0.3"/>
    <row r="307" ht="14.15" customHeight="1" x14ac:dyDescent="0.3"/>
    <row r="308" ht="14.15" customHeight="1" x14ac:dyDescent="0.3"/>
    <row r="309" ht="28.4" customHeight="1" x14ac:dyDescent="0.3"/>
    <row r="310" ht="14.15" customHeight="1" x14ac:dyDescent="0.3"/>
    <row r="311" ht="28.4" customHeight="1" x14ac:dyDescent="0.3"/>
    <row r="312" ht="42" customHeight="1" x14ac:dyDescent="0.3"/>
    <row r="313" ht="10.4" customHeight="1" x14ac:dyDescent="0.3"/>
    <row r="314" ht="28.4" customHeight="1" x14ac:dyDescent="0.3"/>
    <row r="315" ht="28.4" customHeight="1" x14ac:dyDescent="0.3"/>
    <row r="316" ht="14.15" customHeight="1" x14ac:dyDescent="0.3"/>
    <row r="317" ht="14.15" customHeight="1" x14ac:dyDescent="0.3"/>
    <row r="318" ht="14.15" customHeight="1" x14ac:dyDescent="0.3"/>
    <row r="319" ht="14.15" customHeight="1" x14ac:dyDescent="0.3"/>
    <row r="320" ht="14.15" customHeight="1" x14ac:dyDescent="0.3"/>
    <row r="321" ht="14.15" customHeight="1" x14ac:dyDescent="0.3"/>
    <row r="322" ht="14.15" customHeight="1" x14ac:dyDescent="0.3"/>
    <row r="323" ht="14.15" customHeight="1" x14ac:dyDescent="0.3"/>
    <row r="324" ht="14.15" customHeight="1" x14ac:dyDescent="0.3"/>
    <row r="325" ht="14.15" customHeight="1" x14ac:dyDescent="0.3"/>
    <row r="326" ht="14.15" customHeight="1" x14ac:dyDescent="0.3"/>
    <row r="327" ht="14.15" customHeight="1" x14ac:dyDescent="0.3"/>
    <row r="328" ht="14.15" customHeight="1" x14ac:dyDescent="0.3"/>
    <row r="329" ht="14.15" customHeight="1" x14ac:dyDescent="0.3"/>
    <row r="330" ht="14.15" customHeight="1" x14ac:dyDescent="0.3"/>
    <row r="331" ht="14.15" customHeight="1" x14ac:dyDescent="0.3"/>
    <row r="332" ht="14.15" customHeight="1" x14ac:dyDescent="0.3"/>
    <row r="333" ht="14.15" customHeight="1" x14ac:dyDescent="0.3"/>
    <row r="334" ht="14.15" customHeight="1" x14ac:dyDescent="0.3"/>
    <row r="335" ht="14.15" customHeight="1" x14ac:dyDescent="0.3"/>
    <row r="336" ht="14.15" customHeight="1" x14ac:dyDescent="0.3"/>
    <row r="337" ht="14.15" customHeight="1" x14ac:dyDescent="0.3"/>
    <row r="338" ht="14.15" customHeight="1" x14ac:dyDescent="0.3"/>
    <row r="339" ht="14.15" customHeight="1" x14ac:dyDescent="0.3"/>
    <row r="340" ht="14.15" customHeight="1" x14ac:dyDescent="0.3"/>
    <row r="341" ht="14.15" customHeight="1" x14ac:dyDescent="0.3"/>
    <row r="342" ht="14.15" customHeight="1" x14ac:dyDescent="0.3"/>
    <row r="343" ht="14.15" customHeight="1" x14ac:dyDescent="0.3"/>
    <row r="344" ht="14.15" customHeight="1" x14ac:dyDescent="0.3"/>
    <row r="345" ht="14.15" customHeight="1" x14ac:dyDescent="0.3"/>
    <row r="346" ht="14.15" customHeight="1" x14ac:dyDescent="0.3"/>
    <row r="347" ht="14.15" customHeight="1" x14ac:dyDescent="0.3"/>
    <row r="348" ht="14.15" customHeight="1" x14ac:dyDescent="0.3"/>
    <row r="349" ht="14.15" customHeight="1" x14ac:dyDescent="0.3"/>
    <row r="350" ht="14.15" customHeight="1" x14ac:dyDescent="0.3"/>
    <row r="351" ht="14.15" customHeight="1" x14ac:dyDescent="0.3"/>
    <row r="352" ht="14.15" customHeight="1" x14ac:dyDescent="0.3"/>
    <row r="353" ht="14.15" customHeight="1" x14ac:dyDescent="0.3"/>
    <row r="354" ht="14.15" customHeight="1" x14ac:dyDescent="0.3"/>
    <row r="355" ht="14.15" customHeight="1" x14ac:dyDescent="0.3"/>
    <row r="356" ht="14.15" customHeight="1" x14ac:dyDescent="0.3"/>
    <row r="357" ht="14.15" customHeight="1" x14ac:dyDescent="0.3"/>
    <row r="358" ht="14.15" customHeight="1" x14ac:dyDescent="0.3"/>
    <row r="359" ht="14.15" customHeight="1" x14ac:dyDescent="0.3"/>
    <row r="360" ht="14.15" customHeight="1" x14ac:dyDescent="0.3"/>
    <row r="361" ht="28.4" customHeight="1" x14ac:dyDescent="0.3"/>
    <row r="362" ht="14.15" customHeight="1" x14ac:dyDescent="0.3"/>
    <row r="363" ht="28.4" customHeight="1" x14ac:dyDescent="0.3"/>
    <row r="364" ht="42" customHeight="1" x14ac:dyDescent="0.3"/>
    <row r="365" ht="10.4" customHeight="1" x14ac:dyDescent="0.3"/>
    <row r="366" ht="28.4" customHeight="1" x14ac:dyDescent="0.3"/>
    <row r="367" ht="28.4" customHeight="1" x14ac:dyDescent="0.3"/>
    <row r="368" ht="14.15" customHeight="1" x14ac:dyDescent="0.3"/>
    <row r="369" ht="14.15" customHeight="1" x14ac:dyDescent="0.3"/>
    <row r="370" ht="14.15" customHeight="1" x14ac:dyDescent="0.3"/>
    <row r="371" ht="14.15" customHeight="1" x14ac:dyDescent="0.3"/>
    <row r="372" ht="14.15" customHeight="1" x14ac:dyDescent="0.3"/>
    <row r="373" ht="14.15" customHeight="1" x14ac:dyDescent="0.3"/>
    <row r="374" ht="14.15" customHeight="1" x14ac:dyDescent="0.3"/>
    <row r="375" ht="14.15" customHeight="1" x14ac:dyDescent="0.3"/>
    <row r="376" ht="14.15" customHeight="1" x14ac:dyDescent="0.3"/>
    <row r="377" ht="14.15" customHeight="1" x14ac:dyDescent="0.3"/>
    <row r="378" ht="14.15" customHeight="1" x14ac:dyDescent="0.3"/>
    <row r="379" ht="14.15" customHeight="1" x14ac:dyDescent="0.3"/>
    <row r="380" ht="14.15" customHeight="1" x14ac:dyDescent="0.3"/>
    <row r="381" ht="14.15" customHeight="1" x14ac:dyDescent="0.3"/>
    <row r="382" ht="14.15" customHeight="1" x14ac:dyDescent="0.3"/>
    <row r="383" ht="14.15" customHeight="1" x14ac:dyDescent="0.3"/>
    <row r="384" ht="14.15" customHeight="1" x14ac:dyDescent="0.3"/>
    <row r="385" ht="14.15" customHeight="1" x14ac:dyDescent="0.3"/>
    <row r="386" ht="14.15" customHeight="1" x14ac:dyDescent="0.3"/>
    <row r="387" ht="14.15" customHeight="1" x14ac:dyDescent="0.3"/>
    <row r="388" ht="14.15" customHeight="1" x14ac:dyDescent="0.3"/>
    <row r="389" ht="14.15" customHeight="1" x14ac:dyDescent="0.3"/>
    <row r="390" ht="14.15" customHeight="1" x14ac:dyDescent="0.3"/>
    <row r="391" ht="14.15" customHeight="1" x14ac:dyDescent="0.3"/>
    <row r="392" ht="14.15" customHeight="1" x14ac:dyDescent="0.3"/>
    <row r="393" ht="14.15" customHeight="1" x14ac:dyDescent="0.3"/>
    <row r="394" ht="14.15" customHeight="1" x14ac:dyDescent="0.3"/>
    <row r="395" ht="14.15" customHeight="1" x14ac:dyDescent="0.3"/>
    <row r="396" ht="14.15" customHeight="1" x14ac:dyDescent="0.3"/>
    <row r="397" ht="14.15" customHeight="1" x14ac:dyDescent="0.3"/>
    <row r="398" ht="14.15" customHeight="1" x14ac:dyDescent="0.3"/>
    <row r="399" ht="14.15" customHeight="1" x14ac:dyDescent="0.3"/>
    <row r="400" ht="14.15" customHeight="1" x14ac:dyDescent="0.3"/>
    <row r="401" ht="14.15" customHeight="1" x14ac:dyDescent="0.3"/>
    <row r="402" ht="14.15" customHeight="1" x14ac:dyDescent="0.3"/>
    <row r="403" ht="14.15" customHeight="1" x14ac:dyDescent="0.3"/>
    <row r="404" ht="14.15" customHeight="1" x14ac:dyDescent="0.3"/>
    <row r="405" ht="14.15" customHeight="1" x14ac:dyDescent="0.3"/>
    <row r="406" ht="14.15" customHeight="1" x14ac:dyDescent="0.3"/>
    <row r="407" ht="14.15" customHeight="1" x14ac:dyDescent="0.3"/>
    <row r="408" ht="14.15" customHeight="1" x14ac:dyDescent="0.3"/>
    <row r="409" ht="14.15" customHeight="1" x14ac:dyDescent="0.3"/>
    <row r="410" ht="14.15" customHeight="1" x14ac:dyDescent="0.3"/>
    <row r="411" ht="14.15" customHeight="1" x14ac:dyDescent="0.3"/>
    <row r="412" ht="14.15" customHeight="1" x14ac:dyDescent="0.3"/>
    <row r="413" ht="28.4" customHeight="1" x14ac:dyDescent="0.3"/>
    <row r="414" ht="14.15" customHeight="1" x14ac:dyDescent="0.3"/>
    <row r="415" ht="28.4" customHeight="1" x14ac:dyDescent="0.3"/>
    <row r="416" ht="42" customHeight="1" x14ac:dyDescent="0.3"/>
    <row r="417" ht="10.4" customHeight="1" x14ac:dyDescent="0.3"/>
    <row r="418" ht="28.4" customHeight="1" x14ac:dyDescent="0.3"/>
    <row r="419" ht="28.4" customHeight="1" x14ac:dyDescent="0.3"/>
    <row r="420" ht="14.15" customHeight="1" x14ac:dyDescent="0.3"/>
    <row r="421" ht="14.15" customHeight="1" x14ac:dyDescent="0.3"/>
    <row r="422" ht="14.15" customHeight="1" x14ac:dyDescent="0.3"/>
    <row r="423" ht="14.15" customHeight="1" x14ac:dyDescent="0.3"/>
    <row r="424" ht="14.15" customHeight="1" x14ac:dyDescent="0.3"/>
    <row r="425" ht="14.15" customHeight="1" x14ac:dyDescent="0.3"/>
    <row r="426" ht="14.15" customHeight="1" x14ac:dyDescent="0.3"/>
    <row r="427" ht="14.15" customHeight="1" x14ac:dyDescent="0.3"/>
    <row r="428" ht="14.15" customHeight="1" x14ac:dyDescent="0.3"/>
    <row r="429" ht="14.15" customHeight="1" x14ac:dyDescent="0.3"/>
    <row r="430" ht="14.15" customHeight="1" x14ac:dyDescent="0.3"/>
    <row r="431" ht="14.15" customHeight="1" x14ac:dyDescent="0.3"/>
    <row r="432" ht="14.15" customHeight="1" x14ac:dyDescent="0.3"/>
    <row r="433" ht="14.15" customHeight="1" x14ac:dyDescent="0.3"/>
    <row r="434" ht="14.15" customHeight="1" x14ac:dyDescent="0.3"/>
    <row r="435" ht="14.15" customHeight="1" x14ac:dyDescent="0.3"/>
    <row r="436" ht="14.15" customHeight="1" x14ac:dyDescent="0.3"/>
    <row r="437" ht="14.15" customHeight="1" x14ac:dyDescent="0.3"/>
    <row r="438" ht="14.15" customHeight="1" x14ac:dyDescent="0.3"/>
    <row r="439" ht="14.15" customHeight="1" x14ac:dyDescent="0.3"/>
    <row r="440" ht="14.15" customHeight="1" x14ac:dyDescent="0.3"/>
    <row r="441" ht="14.15" customHeight="1" x14ac:dyDescent="0.3"/>
    <row r="442" ht="14.15" customHeight="1" x14ac:dyDescent="0.3"/>
    <row r="443" ht="14.15" customHeight="1" x14ac:dyDescent="0.3"/>
    <row r="444" ht="14.15" customHeight="1" x14ac:dyDescent="0.3"/>
    <row r="445" ht="14.15" customHeight="1" x14ac:dyDescent="0.3"/>
    <row r="446" ht="14.15" customHeight="1" x14ac:dyDescent="0.3"/>
    <row r="447" ht="14.15" customHeight="1" x14ac:dyDescent="0.3"/>
    <row r="448" ht="14.15" customHeight="1" x14ac:dyDescent="0.3"/>
    <row r="449" ht="14.15" customHeight="1" x14ac:dyDescent="0.3"/>
    <row r="450" ht="14.15" customHeight="1" x14ac:dyDescent="0.3"/>
    <row r="451" ht="14.15" customHeight="1" x14ac:dyDescent="0.3"/>
    <row r="452" ht="14.15" customHeight="1" x14ac:dyDescent="0.3"/>
    <row r="453" ht="14.15" customHeight="1" x14ac:dyDescent="0.3"/>
    <row r="454" ht="14.15" customHeight="1" x14ac:dyDescent="0.3"/>
    <row r="455" ht="14.15" customHeight="1" x14ac:dyDescent="0.3"/>
    <row r="456" ht="14.15" customHeight="1" x14ac:dyDescent="0.3"/>
    <row r="457" ht="14.15" customHeight="1" x14ac:dyDescent="0.3"/>
    <row r="458" ht="14.15" customHeight="1" x14ac:dyDescent="0.3"/>
    <row r="459" ht="14.15" customHeight="1" x14ac:dyDescent="0.3"/>
    <row r="460" ht="14.15" customHeight="1" x14ac:dyDescent="0.3"/>
    <row r="461" ht="14.15" customHeight="1" x14ac:dyDescent="0.3"/>
    <row r="462" ht="14.15" customHeight="1" x14ac:dyDescent="0.3"/>
    <row r="463" ht="14.15" customHeight="1" x14ac:dyDescent="0.3"/>
    <row r="464" ht="14.15" customHeight="1" x14ac:dyDescent="0.3"/>
    <row r="465" ht="28.4" customHeight="1" x14ac:dyDescent="0.3"/>
    <row r="466" ht="14.15" customHeight="1" x14ac:dyDescent="0.3"/>
    <row r="467" ht="28.4" customHeight="1" x14ac:dyDescent="0.3"/>
    <row r="468" ht="42" customHeight="1" x14ac:dyDescent="0.3"/>
    <row r="469" ht="10.4" customHeight="1" x14ac:dyDescent="0.3"/>
  </sheetData>
  <mergeCells count="11">
    <mergeCell ref="A49:E49"/>
    <mergeCell ref="A51:D51"/>
    <mergeCell ref="E51:F51"/>
    <mergeCell ref="A52:D52"/>
    <mergeCell ref="E52:F52"/>
    <mergeCell ref="A104:D104"/>
    <mergeCell ref="E104:F104"/>
    <mergeCell ref="A55:E55"/>
    <mergeCell ref="A101:E101"/>
    <mergeCell ref="A103:D103"/>
    <mergeCell ref="E103:F103"/>
  </mergeCells>
  <phoneticPr fontId="1" type="noConversion"/>
  <conditionalFormatting sqref="D10 D13 D15 D17 D19 D21 D27 D30 D32 D34 D36 D38 D61 D64 D66 D68 D70 D75 D77 D79 D81 D86 D88 D90 D95">
    <cfRule type="cellIs" dxfId="23" priority="1" operator="greaterThan">
      <formula>0</formula>
    </cfRule>
  </conditionalFormatting>
  <conditionalFormatting sqref="E10 E13 E15 E17 E19 E21 E27 E30 E32 E34 E36 E38 E61 E64 E66 E68 E70 E75 E77 E79 E81 E86 E88 E90 E95">
    <cfRule type="cellIs" dxfId="22" priority="2" operator="greaterThan">
      <formula>0</formula>
    </cfRule>
  </conditionalFormatting>
  <conditionalFormatting sqref="F10 F13 F15 F17 F19 F21 F27 F30 F32 F34 F36 F38 F61 F64 F66 F68 F70 F75 F77 F79 F81 F86 F88 F90 F95">
    <cfRule type="cellIs" dxfId="21" priority="3" stopIfTrue="1" operator="equal">
      <formula>"ro"</formula>
    </cfRule>
    <cfRule type="cellIs" dxfId="20" priority="4" stopIfTrue="1" operator="equal">
      <formula>" "</formula>
    </cfRule>
  </conditionalFormatting>
  <printOptions horizontalCentered="1"/>
  <pageMargins left="0.78740157480314965" right="0.59055118110236227" top="0.98425196850393704" bottom="0.39370078740157483" header="0.39370078740157483" footer="0.19685039370078741"/>
  <pageSetup paperSize="9" scale="92" orientation="portrait" blackAndWhite="1" useFirstPageNumber="1" r:id="rId1"/>
  <headerFooter alignWithMargins="0">
    <oddHeader>&amp;L&amp;"-,Italic"&amp;8RTD01-2016/2017-TIDC32&amp;"-,Regular"
Part C2.2: Pricing Schedule&amp;R
&amp;"-,Regular"&amp;8Section 613: Page &amp;P of &amp;N</oddHeader>
  </headerFooter>
  <rowBreaks count="2" manualBreakCount="2">
    <brk id="52" max="5" man="1"/>
    <brk id="104" max="5" man="1"/>
  </rowBreaks>
  <legacy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indexed="61"/>
  </sheetPr>
  <dimension ref="A1:F475"/>
  <sheetViews>
    <sheetView showZeros="0" view="pageBreakPreview" topLeftCell="A18" zoomScale="150" zoomScaleNormal="100" zoomScaleSheetLayoutView="150" workbookViewId="0">
      <selection activeCell="D52" sqref="D52"/>
    </sheetView>
  </sheetViews>
  <sheetFormatPr defaultColWidth="9.1796875" defaultRowHeight="12" customHeight="1" x14ac:dyDescent="0.3"/>
  <cols>
    <col min="1" max="1" width="12.54296875" style="2" customWidth="1"/>
    <col min="2" max="2" width="28.54296875" style="2" customWidth="1"/>
    <col min="3" max="3" width="10.54296875" style="2" customWidth="1"/>
    <col min="4" max="4" width="12.54296875" style="147" customWidth="1"/>
    <col min="5" max="5" width="13.54296875" style="35" customWidth="1"/>
    <col min="6" max="6" width="15.54296875" style="35" customWidth="1"/>
    <col min="7" max="16384" width="9.1796875" style="2"/>
  </cols>
  <sheetData>
    <row r="1" spans="1:6" ht="28.4" customHeight="1" thickBot="1" x14ac:dyDescent="0.35">
      <c r="A1" s="74" t="s">
        <v>1321</v>
      </c>
      <c r="B1" s="75" t="s">
        <v>1322</v>
      </c>
      <c r="C1" s="75" t="s">
        <v>1323</v>
      </c>
      <c r="D1" s="92" t="s">
        <v>1324</v>
      </c>
      <c r="E1" s="93" t="s">
        <v>1325</v>
      </c>
      <c r="F1" s="94" t="s">
        <v>1326</v>
      </c>
    </row>
    <row r="2" spans="1:6" ht="14.15" customHeight="1" x14ac:dyDescent="0.3">
      <c r="A2" s="8" t="s">
        <v>1363</v>
      </c>
      <c r="B2" s="9" t="s">
        <v>1482</v>
      </c>
      <c r="C2" s="10"/>
      <c r="D2" s="132"/>
      <c r="E2" s="133"/>
      <c r="F2" s="134"/>
    </row>
    <row r="3" spans="1:6" ht="14.15" customHeight="1" x14ac:dyDescent="0.3">
      <c r="A3" s="13"/>
      <c r="B3" s="14"/>
      <c r="C3" s="3"/>
      <c r="D3" s="135"/>
      <c r="E3" s="136"/>
      <c r="F3" s="137"/>
    </row>
    <row r="4" spans="1:6" ht="14.15" customHeight="1" x14ac:dyDescent="0.3">
      <c r="A4" s="5" t="s">
        <v>1150</v>
      </c>
      <c r="B4" s="6" t="s">
        <v>2279</v>
      </c>
      <c r="C4" s="3"/>
      <c r="D4" s="135"/>
      <c r="E4" s="136"/>
      <c r="F4" s="137"/>
    </row>
    <row r="5" spans="1:6" ht="14.15" customHeight="1" x14ac:dyDescent="0.3">
      <c r="A5" s="13"/>
      <c r="B5" s="14"/>
      <c r="C5" s="3"/>
      <c r="D5" s="135"/>
      <c r="E5" s="136"/>
      <c r="F5" s="137"/>
    </row>
    <row r="6" spans="1:6" ht="14.15" hidden="1" customHeight="1" x14ac:dyDescent="0.3">
      <c r="A6" s="5"/>
      <c r="B6" s="7"/>
      <c r="C6" s="3"/>
      <c r="D6" s="135"/>
      <c r="E6" s="136"/>
      <c r="F6" s="137"/>
    </row>
    <row r="7" spans="1:6" ht="14.15" hidden="1" customHeight="1" x14ac:dyDescent="0.3">
      <c r="A7" s="13"/>
      <c r="B7" s="14"/>
      <c r="C7" s="3"/>
      <c r="D7" s="135"/>
      <c r="E7" s="136"/>
      <c r="F7" s="137"/>
    </row>
    <row r="8" spans="1:6" ht="14.15" customHeight="1" x14ac:dyDescent="0.3">
      <c r="A8" s="13" t="s">
        <v>2280</v>
      </c>
      <c r="B8" s="14" t="s">
        <v>2282</v>
      </c>
      <c r="C8" s="3"/>
      <c r="D8" s="135"/>
      <c r="E8" s="136"/>
      <c r="F8" s="137"/>
    </row>
    <row r="9" spans="1:6" ht="14.15" hidden="1" customHeight="1" x14ac:dyDescent="0.3">
      <c r="A9" s="322"/>
      <c r="B9" s="242" t="s">
        <v>2281</v>
      </c>
      <c r="C9" s="244" t="s">
        <v>1378</v>
      </c>
      <c r="D9" s="245">
        <v>75</v>
      </c>
      <c r="E9" s="246"/>
      <c r="F9" s="247" t="str">
        <f>IF(TRIM(D9)="rate only","ro",IF(OR(ISBLANK(D9),ISBLANK(E9))," ",D9*E9))</f>
        <v xml:space="preserve"> </v>
      </c>
    </row>
    <row r="10" spans="1:6" ht="14.15" hidden="1" customHeight="1" x14ac:dyDescent="0.3">
      <c r="A10" s="322"/>
      <c r="B10" s="242"/>
      <c r="C10" s="244"/>
      <c r="D10" s="245"/>
      <c r="E10" s="246"/>
      <c r="F10" s="247"/>
    </row>
    <row r="11" spans="1:6" ht="14.15" hidden="1" customHeight="1" x14ac:dyDescent="0.3">
      <c r="A11" s="5"/>
      <c r="B11" s="6"/>
      <c r="C11" s="3"/>
      <c r="D11" s="135"/>
      <c r="E11" s="136"/>
      <c r="F11" s="137"/>
    </row>
    <row r="12" spans="1:6" ht="14.15" customHeight="1" x14ac:dyDescent="0.3">
      <c r="A12" s="248" t="s">
        <v>2283</v>
      </c>
      <c r="B12" s="260" t="s">
        <v>2284</v>
      </c>
      <c r="C12" s="244"/>
      <c r="D12" s="251"/>
      <c r="E12" s="246"/>
      <c r="F12" s="250"/>
    </row>
    <row r="13" spans="1:6" ht="14.15" customHeight="1" x14ac:dyDescent="0.3">
      <c r="A13" s="248"/>
      <c r="B13" s="260" t="s">
        <v>2285</v>
      </c>
      <c r="C13" s="244"/>
      <c r="D13" s="251"/>
      <c r="E13" s="246"/>
      <c r="F13" s="250"/>
    </row>
    <row r="14" spans="1:6" ht="14.15" customHeight="1" x14ac:dyDescent="0.3">
      <c r="A14" s="214"/>
      <c r="B14" s="219" t="s">
        <v>2286</v>
      </c>
      <c r="C14" s="215" t="s">
        <v>1378</v>
      </c>
      <c r="D14" s="218">
        <v>75</v>
      </c>
      <c r="E14" s="216"/>
      <c r="F14" s="217" t="str">
        <f>IF(TRIM(D14)="rate only","ro",IF(ISBLANK(E14)," ",D14*E14))</f>
        <v xml:space="preserve"> </v>
      </c>
    </row>
    <row r="15" spans="1:6" ht="14.15" customHeight="1" x14ac:dyDescent="0.3">
      <c r="A15" s="5"/>
      <c r="B15" s="6"/>
      <c r="C15" s="3"/>
      <c r="D15" s="135"/>
      <c r="E15" s="136"/>
      <c r="F15" s="137"/>
    </row>
    <row r="16" spans="1:6" ht="14.15" customHeight="1" x14ac:dyDescent="0.3">
      <c r="A16" s="13" t="s">
        <v>2287</v>
      </c>
      <c r="B16" s="14" t="s">
        <v>2288</v>
      </c>
      <c r="C16" s="3" t="s">
        <v>1378</v>
      </c>
      <c r="D16" s="135">
        <v>2</v>
      </c>
      <c r="E16" s="136"/>
      <c r="F16" s="137" t="str">
        <f>IF(TRIM(D16)="rate only","ro",IF(ISBLANK(E16)," ",D16*E16))</f>
        <v xml:space="preserve"> </v>
      </c>
    </row>
    <row r="17" spans="1:6" ht="14.15" customHeight="1" x14ac:dyDescent="0.3">
      <c r="A17" s="13"/>
      <c r="B17" s="14"/>
      <c r="C17" s="3"/>
      <c r="D17" s="135"/>
      <c r="E17" s="136"/>
      <c r="F17" s="137"/>
    </row>
    <row r="18" spans="1:6" ht="14.15" customHeight="1" x14ac:dyDescent="0.3">
      <c r="A18" s="5" t="s">
        <v>2289</v>
      </c>
      <c r="B18" s="6" t="s">
        <v>2290</v>
      </c>
      <c r="C18" s="3" t="s">
        <v>1378</v>
      </c>
      <c r="D18" s="135">
        <v>1</v>
      </c>
      <c r="E18" s="136"/>
      <c r="F18" s="137" t="str">
        <f>IF(TRIM(D18)="rate only","ro",IF(ISBLANK(E18)," ",D18*E18))</f>
        <v xml:space="preserve"> </v>
      </c>
    </row>
    <row r="19" spans="1:6" ht="14.15" customHeight="1" x14ac:dyDescent="0.3">
      <c r="A19" s="5"/>
      <c r="B19" s="6"/>
      <c r="C19" s="3"/>
      <c r="D19" s="135"/>
      <c r="E19" s="136"/>
      <c r="F19" s="137"/>
    </row>
    <row r="20" spans="1:6" ht="14.15" customHeight="1" x14ac:dyDescent="0.3">
      <c r="A20" s="13" t="s">
        <v>2291</v>
      </c>
      <c r="B20" s="14" t="s">
        <v>2292</v>
      </c>
      <c r="C20" s="3"/>
      <c r="D20" s="135"/>
      <c r="E20" s="211"/>
      <c r="F20" s="137"/>
    </row>
    <row r="21" spans="1:6" ht="14.15" customHeight="1" x14ac:dyDescent="0.3">
      <c r="A21" s="5" t="s">
        <v>1151</v>
      </c>
      <c r="B21" s="6" t="s">
        <v>1152</v>
      </c>
      <c r="C21" s="3"/>
      <c r="D21" s="135"/>
      <c r="E21" s="136"/>
      <c r="F21" s="137"/>
    </row>
    <row r="22" spans="1:6" ht="14.15" customHeight="1" x14ac:dyDescent="0.3">
      <c r="A22" s="5"/>
      <c r="B22" s="6" t="s">
        <v>1153</v>
      </c>
      <c r="C22" s="3" t="s">
        <v>2269</v>
      </c>
      <c r="D22" s="138">
        <v>1</v>
      </c>
      <c r="E22" s="139">
        <v>100000</v>
      </c>
      <c r="F22" s="140"/>
    </row>
    <row r="23" spans="1:6" ht="14.15" customHeight="1" x14ac:dyDescent="0.3">
      <c r="A23" s="5"/>
      <c r="B23" s="6"/>
      <c r="C23" s="3"/>
      <c r="D23" s="135"/>
      <c r="E23" s="136"/>
      <c r="F23" s="137"/>
    </row>
    <row r="24" spans="1:6" ht="14.15" customHeight="1" x14ac:dyDescent="0.3">
      <c r="A24" s="13" t="s">
        <v>1154</v>
      </c>
      <c r="B24" s="14" t="s">
        <v>1155</v>
      </c>
      <c r="C24" s="3"/>
      <c r="D24" s="135"/>
      <c r="E24" s="136"/>
      <c r="F24" s="137"/>
    </row>
    <row r="25" spans="1:6" ht="14.15" customHeight="1" x14ac:dyDescent="0.3">
      <c r="A25" s="13"/>
      <c r="B25" s="14" t="s">
        <v>1156</v>
      </c>
      <c r="C25" s="3"/>
      <c r="D25" s="135"/>
      <c r="E25" s="136"/>
      <c r="F25" s="137"/>
    </row>
    <row r="26" spans="1:6" ht="14.15" customHeight="1" x14ac:dyDescent="0.3">
      <c r="A26" s="5"/>
      <c r="B26" s="6" t="s">
        <v>1157</v>
      </c>
      <c r="C26" s="3" t="s">
        <v>1268</v>
      </c>
      <c r="D26" s="138"/>
      <c r="E26" s="139"/>
      <c r="F26" s="140"/>
    </row>
    <row r="27" spans="1:6" ht="14.15" customHeight="1" x14ac:dyDescent="0.3">
      <c r="A27" s="5"/>
      <c r="B27" s="6"/>
      <c r="C27" s="3"/>
      <c r="D27" s="135"/>
      <c r="E27" s="136"/>
      <c r="F27" s="137"/>
    </row>
    <row r="28" spans="1:6" ht="14.15" customHeight="1" x14ac:dyDescent="0.3">
      <c r="A28" s="5" t="s">
        <v>1022</v>
      </c>
      <c r="B28" s="6" t="s">
        <v>1017</v>
      </c>
      <c r="C28" s="3" t="s">
        <v>1378</v>
      </c>
      <c r="D28" s="135">
        <v>10</v>
      </c>
      <c r="E28" s="136"/>
      <c r="F28" s="137" t="str">
        <f>IF(TRIM(D28)="rate only","ro",IF(ISBLANK(E28)," ",D28*E28))</f>
        <v xml:space="preserve"> </v>
      </c>
    </row>
    <row r="29" spans="1:6" ht="14.15" hidden="1" customHeight="1" x14ac:dyDescent="0.3">
      <c r="A29" s="13"/>
      <c r="B29" s="14"/>
      <c r="C29" s="3"/>
      <c r="D29" s="135"/>
      <c r="E29" s="136"/>
      <c r="F29" s="137"/>
    </row>
    <row r="30" spans="1:6" ht="14.15" hidden="1" customHeight="1" x14ac:dyDescent="0.3">
      <c r="A30" s="5" t="s">
        <v>1023</v>
      </c>
      <c r="B30" s="14" t="s">
        <v>1018</v>
      </c>
      <c r="C30" s="3" t="s">
        <v>1378</v>
      </c>
      <c r="D30" s="135"/>
      <c r="E30" s="136"/>
      <c r="F30" s="137" t="str">
        <f>IF(TRIM(D30)="rate only","ro",IF(ISBLANK(E30)," ",D30*E30))</f>
        <v xml:space="preserve"> </v>
      </c>
    </row>
    <row r="31" spans="1:6" ht="14.15" hidden="1" customHeight="1" x14ac:dyDescent="0.3">
      <c r="A31" s="5"/>
      <c r="B31" s="6"/>
      <c r="C31" s="3"/>
      <c r="D31" s="135"/>
      <c r="E31" s="136"/>
      <c r="F31" s="137"/>
    </row>
    <row r="32" spans="1:6" ht="14.15" hidden="1" customHeight="1" x14ac:dyDescent="0.3">
      <c r="A32" s="5" t="s">
        <v>1024</v>
      </c>
      <c r="B32" s="6" t="s">
        <v>1019</v>
      </c>
      <c r="C32" s="3" t="s">
        <v>1378</v>
      </c>
      <c r="D32" s="135"/>
      <c r="E32" s="136"/>
      <c r="F32" s="137" t="str">
        <f>IF(TRIM(D32)="rate only","ro",IF(ISBLANK(E32)," ",D32*E32))</f>
        <v xml:space="preserve"> </v>
      </c>
    </row>
    <row r="33" spans="1:6" ht="14.15" hidden="1" customHeight="1" x14ac:dyDescent="0.3">
      <c r="A33" s="5"/>
      <c r="B33" s="6"/>
      <c r="C33" s="3"/>
      <c r="D33" s="135"/>
      <c r="E33" s="136"/>
      <c r="F33" s="137"/>
    </row>
    <row r="34" spans="1:6" ht="14.15" hidden="1" customHeight="1" x14ac:dyDescent="0.3">
      <c r="A34" s="5"/>
      <c r="B34" s="6"/>
      <c r="C34" s="3"/>
      <c r="D34" s="135"/>
      <c r="E34" s="136"/>
      <c r="F34" s="137"/>
    </row>
    <row r="35" spans="1:6" ht="14.15" hidden="1" customHeight="1" x14ac:dyDescent="0.3">
      <c r="A35" s="5" t="s">
        <v>1025</v>
      </c>
      <c r="B35" s="6" t="s">
        <v>1020</v>
      </c>
      <c r="C35" s="3"/>
      <c r="D35" s="135"/>
      <c r="E35" s="136"/>
      <c r="F35" s="137"/>
    </row>
    <row r="36" spans="1:6" ht="14.15" hidden="1" customHeight="1" x14ac:dyDescent="0.3">
      <c r="A36" s="5"/>
      <c r="B36" s="6" t="s">
        <v>1021</v>
      </c>
      <c r="C36" s="3"/>
      <c r="D36" s="138"/>
      <c r="E36" s="139"/>
      <c r="F36" s="140"/>
    </row>
    <row r="37" spans="1:6" ht="14.15" hidden="1" customHeight="1" x14ac:dyDescent="0.3">
      <c r="A37" s="5"/>
      <c r="B37" s="6"/>
      <c r="C37" s="3"/>
      <c r="D37" s="135"/>
      <c r="E37" s="136"/>
      <c r="F37" s="137"/>
    </row>
    <row r="38" spans="1:6" ht="14.15" hidden="1" customHeight="1" x14ac:dyDescent="0.3">
      <c r="A38" s="5" t="s">
        <v>1026</v>
      </c>
      <c r="B38" s="6" t="s">
        <v>1017</v>
      </c>
      <c r="C38" s="3" t="s">
        <v>1378</v>
      </c>
      <c r="D38" s="138"/>
      <c r="E38" s="139"/>
      <c r="F38" s="140" t="str">
        <f>IF(TRIM(D38)="rate only","ro",IF(ISBLANK(E38)," ",D38*E38))</f>
        <v xml:space="preserve"> </v>
      </c>
    </row>
    <row r="39" spans="1:6" ht="14.15" hidden="1" customHeight="1" x14ac:dyDescent="0.3">
      <c r="A39" s="5"/>
      <c r="B39" s="6"/>
      <c r="C39" s="3"/>
      <c r="D39" s="135"/>
      <c r="E39" s="136"/>
      <c r="F39" s="137"/>
    </row>
    <row r="40" spans="1:6" ht="14.15" hidden="1" customHeight="1" x14ac:dyDescent="0.3">
      <c r="A40" s="5" t="s">
        <v>1027</v>
      </c>
      <c r="B40" s="6" t="s">
        <v>1018</v>
      </c>
      <c r="C40" s="3" t="s">
        <v>1378</v>
      </c>
      <c r="D40" s="138"/>
      <c r="E40" s="139"/>
      <c r="F40" s="140" t="str">
        <f>IF(TRIM(D40)="rate only","ro",IF(ISBLANK(E40)," ",D40*E40))</f>
        <v xml:space="preserve"> </v>
      </c>
    </row>
    <row r="41" spans="1:6" ht="14.15" hidden="1" customHeight="1" x14ac:dyDescent="0.3">
      <c r="A41" s="5"/>
      <c r="B41" s="6"/>
      <c r="C41" s="3"/>
      <c r="D41" s="135"/>
      <c r="E41" s="136"/>
      <c r="F41" s="137"/>
    </row>
    <row r="42" spans="1:6" ht="14.15" hidden="1" customHeight="1" x14ac:dyDescent="0.3">
      <c r="A42" s="5" t="s">
        <v>1028</v>
      </c>
      <c r="B42" s="6" t="s">
        <v>1019</v>
      </c>
      <c r="C42" s="3" t="s">
        <v>1378</v>
      </c>
      <c r="D42" s="135"/>
      <c r="E42" s="136"/>
      <c r="F42" s="137" t="str">
        <f>IF(TRIM(D42)="rate only","ro",IF(ISBLANK(E42)," ",D42*E42))</f>
        <v xml:space="preserve"> </v>
      </c>
    </row>
    <row r="43" spans="1:6" ht="14.15" hidden="1" customHeight="1" x14ac:dyDescent="0.3">
      <c r="A43" s="5"/>
      <c r="B43" s="6"/>
      <c r="C43" s="3"/>
      <c r="D43" s="135"/>
      <c r="E43" s="136"/>
      <c r="F43" s="137"/>
    </row>
    <row r="44" spans="1:6" ht="14.15" hidden="1" customHeight="1" x14ac:dyDescent="0.3">
      <c r="A44" s="5"/>
      <c r="B44" s="6" t="s">
        <v>2293</v>
      </c>
      <c r="C44" s="3"/>
      <c r="D44" s="135"/>
      <c r="E44" s="136"/>
      <c r="F44" s="137"/>
    </row>
    <row r="45" spans="1:6" ht="14.15" hidden="1" customHeight="1" x14ac:dyDescent="0.3">
      <c r="A45" s="5"/>
      <c r="B45" s="6"/>
      <c r="C45" s="3"/>
      <c r="D45" s="135"/>
      <c r="E45" s="136"/>
      <c r="F45" s="137"/>
    </row>
    <row r="46" spans="1:6" ht="14.15" hidden="1" customHeight="1" x14ac:dyDescent="0.3">
      <c r="A46" s="5" t="s">
        <v>2294</v>
      </c>
      <c r="B46" s="6" t="s">
        <v>2295</v>
      </c>
      <c r="C46" s="3" t="s">
        <v>2296</v>
      </c>
      <c r="D46" s="138">
        <v>1</v>
      </c>
      <c r="E46" s="139" t="s">
        <v>2297</v>
      </c>
      <c r="F46" s="140"/>
    </row>
    <row r="47" spans="1:6" ht="14.15" hidden="1" customHeight="1" x14ac:dyDescent="0.3">
      <c r="A47" s="5"/>
      <c r="B47" s="6"/>
      <c r="C47" s="3"/>
      <c r="D47" s="135"/>
      <c r="E47" s="136"/>
      <c r="F47" s="137"/>
    </row>
    <row r="48" spans="1:6" ht="14.15" hidden="1" customHeight="1" x14ac:dyDescent="0.3">
      <c r="A48" s="5" t="s">
        <v>2298</v>
      </c>
      <c r="B48" s="6" t="s">
        <v>2299</v>
      </c>
      <c r="C48" s="3"/>
      <c r="D48" s="138"/>
      <c r="E48" s="139"/>
      <c r="F48" s="140"/>
    </row>
    <row r="49" spans="1:6" ht="14.15" hidden="1" customHeight="1" x14ac:dyDescent="0.3">
      <c r="A49" s="5"/>
      <c r="B49" s="6" t="s">
        <v>2259</v>
      </c>
      <c r="C49" s="3" t="s">
        <v>1268</v>
      </c>
      <c r="D49" s="135" t="s">
        <v>2297</v>
      </c>
      <c r="E49" s="136"/>
      <c r="F49" s="137"/>
    </row>
    <row r="50" spans="1:6" ht="14.15" hidden="1" customHeight="1" x14ac:dyDescent="0.3">
      <c r="A50" s="5"/>
      <c r="B50" s="6"/>
      <c r="C50" s="3"/>
      <c r="D50" s="138"/>
      <c r="E50" s="139"/>
      <c r="F50" s="140"/>
    </row>
    <row r="51" spans="1:6" ht="14.15" hidden="1" customHeight="1" x14ac:dyDescent="0.3">
      <c r="A51" s="5"/>
      <c r="B51" s="6"/>
      <c r="C51" s="3"/>
      <c r="D51" s="135"/>
      <c r="E51" s="136"/>
      <c r="F51" s="137"/>
    </row>
    <row r="52" spans="1:6" ht="14.15" customHeight="1" x14ac:dyDescent="0.3">
      <c r="A52" s="5"/>
      <c r="B52" s="6"/>
      <c r="C52" s="3"/>
      <c r="D52" s="135"/>
      <c r="E52" s="136"/>
      <c r="F52" s="137"/>
    </row>
    <row r="53" spans="1:6" ht="14.15" customHeight="1" x14ac:dyDescent="0.3">
      <c r="A53" s="5"/>
      <c r="B53" s="6"/>
      <c r="C53" s="3"/>
      <c r="D53" s="135"/>
      <c r="E53" s="136"/>
      <c r="F53" s="137"/>
    </row>
    <row r="54" spans="1:6" ht="14.15" customHeight="1" thickBot="1" x14ac:dyDescent="0.35">
      <c r="A54" s="15"/>
      <c r="B54" s="16"/>
      <c r="C54" s="17"/>
      <c r="D54" s="141"/>
      <c r="E54" s="142"/>
      <c r="F54" s="143"/>
    </row>
    <row r="55" spans="1:6" ht="28.4" customHeight="1" thickBot="1" x14ac:dyDescent="0.35">
      <c r="A55" s="326" t="s">
        <v>1330</v>
      </c>
      <c r="B55" s="327"/>
      <c r="C55" s="327"/>
      <c r="D55" s="327"/>
      <c r="E55" s="328"/>
      <c r="F55" s="94">
        <f>SUM(F5:F52)</f>
        <v>0</v>
      </c>
    </row>
    <row r="56" spans="1:6" ht="14.15" customHeight="1" thickBot="1" x14ac:dyDescent="0.35">
      <c r="A56" s="20"/>
      <c r="B56" s="20"/>
      <c r="C56" s="20"/>
      <c r="D56" s="144"/>
      <c r="E56" s="145"/>
      <c r="F56" s="146"/>
    </row>
    <row r="57" spans="1:6" ht="28.4" customHeight="1" x14ac:dyDescent="0.3">
      <c r="A57" s="234" t="s">
        <v>1328</v>
      </c>
      <c r="B57" s="235"/>
      <c r="C57" s="235"/>
      <c r="D57" s="235"/>
      <c r="E57" s="236" t="s">
        <v>1329</v>
      </c>
      <c r="F57" s="237"/>
    </row>
    <row r="58" spans="1:6" ht="42" customHeight="1" thickBot="1" x14ac:dyDescent="0.35">
      <c r="A58" s="238"/>
      <c r="B58" s="239"/>
      <c r="C58" s="239"/>
      <c r="D58" s="239"/>
      <c r="E58" s="240"/>
      <c r="F58" s="241"/>
    </row>
    <row r="59" spans="1:6" ht="10.4" hidden="1" customHeight="1" thickBot="1" x14ac:dyDescent="0.35">
      <c r="A59" s="23"/>
      <c r="E59" s="148"/>
    </row>
    <row r="60" spans="1:6" ht="28.4" hidden="1" customHeight="1" thickBot="1" x14ac:dyDescent="0.35">
      <c r="A60" s="74" t="s">
        <v>1321</v>
      </c>
      <c r="B60" s="75" t="s">
        <v>1322</v>
      </c>
      <c r="C60" s="75" t="s">
        <v>1323</v>
      </c>
      <c r="D60" s="92" t="s">
        <v>1324</v>
      </c>
      <c r="E60" s="93" t="s">
        <v>1325</v>
      </c>
      <c r="F60" s="94" t="s">
        <v>1326</v>
      </c>
    </row>
    <row r="61" spans="1:6" ht="28.4" hidden="1" customHeight="1" x14ac:dyDescent="0.3">
      <c r="A61" s="323" t="s">
        <v>1331</v>
      </c>
      <c r="B61" s="324"/>
      <c r="C61" s="324"/>
      <c r="D61" s="324"/>
      <c r="E61" s="325"/>
      <c r="F61" s="166">
        <f>F55</f>
        <v>0</v>
      </c>
    </row>
    <row r="62" spans="1:6" ht="14.15" hidden="1" customHeight="1" x14ac:dyDescent="0.3">
      <c r="A62" s="5"/>
      <c r="B62" s="6"/>
      <c r="C62" s="3"/>
      <c r="D62" s="135"/>
      <c r="E62" s="136"/>
      <c r="F62" s="137"/>
    </row>
    <row r="63" spans="1:6" ht="14.15" hidden="1" customHeight="1" x14ac:dyDescent="0.3">
      <c r="A63" s="5" t="s">
        <v>1029</v>
      </c>
      <c r="B63" s="6" t="s">
        <v>1030</v>
      </c>
      <c r="C63" s="3"/>
      <c r="D63" s="135"/>
      <c r="E63" s="136"/>
      <c r="F63" s="137"/>
    </row>
    <row r="64" spans="1:6" ht="14.15" hidden="1" customHeight="1" x14ac:dyDescent="0.3">
      <c r="A64" s="5"/>
      <c r="B64" s="6"/>
      <c r="C64" s="3"/>
      <c r="D64" s="135"/>
      <c r="E64" s="136"/>
      <c r="F64" s="137"/>
    </row>
    <row r="65" spans="1:6" ht="14.15" hidden="1" customHeight="1" x14ac:dyDescent="0.3">
      <c r="A65" s="5" t="s">
        <v>1039</v>
      </c>
      <c r="B65" s="6" t="s">
        <v>1036</v>
      </c>
      <c r="C65" s="3"/>
      <c r="D65" s="135"/>
      <c r="E65" s="136"/>
      <c r="F65" s="137"/>
    </row>
    <row r="66" spans="1:6" ht="14.15" hidden="1" customHeight="1" x14ac:dyDescent="0.3">
      <c r="A66" s="5"/>
      <c r="B66" s="6" t="s">
        <v>1035</v>
      </c>
      <c r="C66" s="3" t="s">
        <v>1378</v>
      </c>
      <c r="D66" s="138"/>
      <c r="E66" s="139"/>
      <c r="F66" s="140" t="str">
        <f>IF(TRIM(D66)="rate only","ro",IF(ISBLANK(E66)," ",D66*E66))</f>
        <v xml:space="preserve"> </v>
      </c>
    </row>
    <row r="67" spans="1:6" ht="14.15" hidden="1" customHeight="1" x14ac:dyDescent="0.3">
      <c r="A67" s="5"/>
      <c r="B67" s="6"/>
      <c r="C67" s="3"/>
      <c r="D67" s="135"/>
      <c r="E67" s="136"/>
      <c r="F67" s="137"/>
    </row>
    <row r="68" spans="1:6" ht="14.15" hidden="1" customHeight="1" x14ac:dyDescent="0.3">
      <c r="A68" s="5" t="s">
        <v>1040</v>
      </c>
      <c r="B68" s="6" t="s">
        <v>1036</v>
      </c>
      <c r="C68" s="3"/>
      <c r="D68" s="135"/>
      <c r="E68" s="136"/>
      <c r="F68" s="137"/>
    </row>
    <row r="69" spans="1:6" ht="14.15" hidden="1" customHeight="1" x14ac:dyDescent="0.3">
      <c r="A69" s="5"/>
      <c r="B69" s="6" t="s">
        <v>1037</v>
      </c>
      <c r="C69" s="3" t="s">
        <v>1378</v>
      </c>
      <c r="D69" s="138"/>
      <c r="E69" s="139"/>
      <c r="F69" s="140" t="str">
        <f>IF(TRIM(D69)="rate only","ro",IF(ISBLANK(E69)," ",D69*E69))</f>
        <v xml:space="preserve"> </v>
      </c>
    </row>
    <row r="70" spans="1:6" ht="14.15" hidden="1" customHeight="1" x14ac:dyDescent="0.3">
      <c r="A70" s="5"/>
      <c r="B70" s="6"/>
      <c r="C70" s="3"/>
      <c r="D70" s="135"/>
      <c r="E70" s="136"/>
      <c r="F70" s="137"/>
    </row>
    <row r="71" spans="1:6" ht="14.15" hidden="1" customHeight="1" x14ac:dyDescent="0.3">
      <c r="A71" s="5" t="s">
        <v>1041</v>
      </c>
      <c r="B71" s="6" t="s">
        <v>1038</v>
      </c>
      <c r="C71" s="3" t="s">
        <v>1378</v>
      </c>
      <c r="D71" s="138"/>
      <c r="E71" s="139"/>
      <c r="F71" s="140" t="str">
        <f>IF(TRIM(D71)="rate only","ro",IF(ISBLANK(E71)," ",D71*E71))</f>
        <v xml:space="preserve"> </v>
      </c>
    </row>
    <row r="72" spans="1:6" ht="14.15" hidden="1" customHeight="1" x14ac:dyDescent="0.3">
      <c r="A72" s="5"/>
      <c r="B72" s="6"/>
      <c r="C72" s="3"/>
      <c r="D72" s="135"/>
      <c r="E72" s="136"/>
      <c r="F72" s="137"/>
    </row>
    <row r="73" spans="1:6" ht="14.15" hidden="1" customHeight="1" x14ac:dyDescent="0.3">
      <c r="A73" s="5"/>
      <c r="B73" s="6"/>
      <c r="C73" s="3"/>
      <c r="D73" s="135"/>
      <c r="E73" s="136"/>
      <c r="F73" s="137"/>
    </row>
    <row r="74" spans="1:6" ht="14.15" hidden="1" customHeight="1" x14ac:dyDescent="0.3">
      <c r="A74" s="5"/>
      <c r="B74" s="6"/>
      <c r="C74" s="3"/>
      <c r="D74" s="135"/>
      <c r="E74" s="136"/>
      <c r="F74" s="137"/>
    </row>
    <row r="75" spans="1:6" ht="14.15" hidden="1" customHeight="1" x14ac:dyDescent="0.3">
      <c r="A75" s="5"/>
      <c r="B75" s="6"/>
      <c r="C75" s="3"/>
      <c r="D75" s="135"/>
      <c r="E75" s="136"/>
      <c r="F75" s="137"/>
    </row>
    <row r="76" spans="1:6" ht="14.15" hidden="1" customHeight="1" x14ac:dyDescent="0.3">
      <c r="A76" s="5"/>
      <c r="B76" s="6"/>
      <c r="C76" s="3"/>
      <c r="D76" s="135"/>
      <c r="E76" s="136"/>
      <c r="F76" s="137"/>
    </row>
    <row r="77" spans="1:6" ht="14.15" hidden="1" customHeight="1" x14ac:dyDescent="0.3">
      <c r="A77" s="5"/>
      <c r="B77" s="6"/>
      <c r="C77" s="3"/>
      <c r="D77" s="135"/>
      <c r="E77" s="136"/>
      <c r="F77" s="137"/>
    </row>
    <row r="78" spans="1:6" ht="14.15" hidden="1" customHeight="1" x14ac:dyDescent="0.3">
      <c r="A78" s="5"/>
      <c r="B78" s="6"/>
      <c r="C78" s="3"/>
      <c r="D78" s="135"/>
      <c r="E78" s="136"/>
      <c r="F78" s="137"/>
    </row>
    <row r="79" spans="1:6" ht="14.15" hidden="1" customHeight="1" x14ac:dyDescent="0.3">
      <c r="A79" s="5"/>
      <c r="B79" s="6"/>
      <c r="C79" s="3"/>
      <c r="D79" s="135"/>
      <c r="E79" s="136"/>
      <c r="F79" s="137"/>
    </row>
    <row r="80" spans="1:6" ht="14.15" hidden="1" customHeight="1" x14ac:dyDescent="0.3">
      <c r="A80" s="5"/>
      <c r="B80" s="6"/>
      <c r="C80" s="3"/>
      <c r="D80" s="135"/>
      <c r="E80" s="136"/>
      <c r="F80" s="137"/>
    </row>
    <row r="81" spans="1:6" ht="14.15" hidden="1" customHeight="1" x14ac:dyDescent="0.3">
      <c r="A81" s="5"/>
      <c r="B81" s="6"/>
      <c r="C81" s="3"/>
      <c r="D81" s="135"/>
      <c r="E81" s="136"/>
      <c r="F81" s="137"/>
    </row>
    <row r="82" spans="1:6" ht="14.15" hidden="1" customHeight="1" x14ac:dyDescent="0.3">
      <c r="A82" s="5"/>
      <c r="B82" s="6"/>
      <c r="C82" s="3"/>
      <c r="D82" s="135"/>
      <c r="E82" s="136"/>
      <c r="F82" s="137"/>
    </row>
    <row r="83" spans="1:6" ht="14.15" hidden="1" customHeight="1" x14ac:dyDescent="0.3">
      <c r="A83" s="5"/>
      <c r="B83" s="6"/>
      <c r="C83" s="3"/>
      <c r="D83" s="135"/>
      <c r="E83" s="136"/>
      <c r="F83" s="137"/>
    </row>
    <row r="84" spans="1:6" ht="14.15" hidden="1" customHeight="1" x14ac:dyDescent="0.3">
      <c r="A84" s="5"/>
      <c r="B84" s="6"/>
      <c r="C84" s="3"/>
      <c r="D84" s="135"/>
      <c r="E84" s="136"/>
      <c r="F84" s="137"/>
    </row>
    <row r="85" spans="1:6" ht="14.15" hidden="1" customHeight="1" x14ac:dyDescent="0.3">
      <c r="A85" s="5"/>
      <c r="B85" s="6"/>
      <c r="C85" s="3"/>
      <c r="D85" s="135"/>
      <c r="E85" s="136"/>
      <c r="F85" s="137"/>
    </row>
    <row r="86" spans="1:6" ht="14.15" hidden="1" customHeight="1" x14ac:dyDescent="0.3">
      <c r="A86" s="5"/>
      <c r="B86" s="6"/>
      <c r="C86" s="3"/>
      <c r="D86" s="135"/>
      <c r="E86" s="136"/>
      <c r="F86" s="137"/>
    </row>
    <row r="87" spans="1:6" ht="14.15" hidden="1" customHeight="1" x14ac:dyDescent="0.3">
      <c r="A87" s="5"/>
      <c r="B87" s="6"/>
      <c r="C87" s="3"/>
      <c r="D87" s="135"/>
      <c r="E87" s="136"/>
      <c r="F87" s="137"/>
    </row>
    <row r="88" spans="1:6" ht="14.15" hidden="1" customHeight="1" x14ac:dyDescent="0.3">
      <c r="A88" s="5"/>
      <c r="B88" s="6"/>
      <c r="C88" s="3"/>
      <c r="D88" s="135"/>
      <c r="E88" s="136"/>
      <c r="F88" s="137"/>
    </row>
    <row r="89" spans="1:6" ht="14.15" hidden="1" customHeight="1" x14ac:dyDescent="0.3">
      <c r="A89" s="5"/>
      <c r="B89" s="6"/>
      <c r="C89" s="3"/>
      <c r="D89" s="135"/>
      <c r="E89" s="136"/>
      <c r="F89" s="137"/>
    </row>
    <row r="90" spans="1:6" ht="14.15" hidden="1" customHeight="1" x14ac:dyDescent="0.3">
      <c r="A90" s="5"/>
      <c r="B90" s="6"/>
      <c r="C90" s="3"/>
      <c r="D90" s="135"/>
      <c r="E90" s="136"/>
      <c r="F90" s="137"/>
    </row>
    <row r="91" spans="1:6" ht="14.15" hidden="1" customHeight="1" x14ac:dyDescent="0.3">
      <c r="A91" s="5"/>
      <c r="B91" s="6"/>
      <c r="C91" s="3"/>
      <c r="D91" s="135"/>
      <c r="E91" s="136"/>
      <c r="F91" s="137"/>
    </row>
    <row r="92" spans="1:6" ht="14.15" hidden="1" customHeight="1" x14ac:dyDescent="0.3">
      <c r="A92" s="5"/>
      <c r="B92" s="6"/>
      <c r="C92" s="3"/>
      <c r="D92" s="135"/>
      <c r="E92" s="136"/>
      <c r="F92" s="137"/>
    </row>
    <row r="93" spans="1:6" ht="14.15" hidden="1" customHeight="1" x14ac:dyDescent="0.3">
      <c r="A93" s="5"/>
      <c r="B93" s="6"/>
      <c r="C93" s="3"/>
      <c r="D93" s="135"/>
      <c r="E93" s="136"/>
      <c r="F93" s="137"/>
    </row>
    <row r="94" spans="1:6" ht="14.15" hidden="1" customHeight="1" x14ac:dyDescent="0.3">
      <c r="A94" s="5"/>
      <c r="B94" s="6"/>
      <c r="C94" s="3"/>
      <c r="D94" s="135"/>
      <c r="E94" s="136"/>
      <c r="F94" s="137"/>
    </row>
    <row r="95" spans="1:6" ht="14.15" hidden="1" customHeight="1" x14ac:dyDescent="0.3">
      <c r="A95" s="5"/>
      <c r="B95" s="6"/>
      <c r="C95" s="3"/>
      <c r="D95" s="135"/>
      <c r="E95" s="136"/>
      <c r="F95" s="137"/>
    </row>
    <row r="96" spans="1:6" ht="14.15" hidden="1" customHeight="1" x14ac:dyDescent="0.3">
      <c r="A96" s="5"/>
      <c r="B96" s="6"/>
      <c r="C96" s="3"/>
      <c r="D96" s="135"/>
      <c r="E96" s="136"/>
      <c r="F96" s="137"/>
    </row>
    <row r="97" spans="1:6" ht="14.15" hidden="1" customHeight="1" x14ac:dyDescent="0.3">
      <c r="A97" s="5"/>
      <c r="B97" s="6"/>
      <c r="C97" s="3"/>
      <c r="D97" s="135"/>
      <c r="E97" s="136"/>
      <c r="F97" s="137"/>
    </row>
    <row r="98" spans="1:6" ht="14.15" hidden="1" customHeight="1" x14ac:dyDescent="0.3">
      <c r="A98" s="5"/>
      <c r="B98" s="6"/>
      <c r="C98" s="3"/>
      <c r="D98" s="135"/>
      <c r="E98" s="136"/>
      <c r="F98" s="137"/>
    </row>
    <row r="99" spans="1:6" ht="14.15" hidden="1" customHeight="1" x14ac:dyDescent="0.3">
      <c r="A99" s="5"/>
      <c r="B99" s="6"/>
      <c r="C99" s="3"/>
      <c r="D99" s="135"/>
      <c r="E99" s="136"/>
      <c r="F99" s="137"/>
    </row>
    <row r="100" spans="1:6" ht="14.15" hidden="1" customHeight="1" x14ac:dyDescent="0.3">
      <c r="A100" s="5"/>
      <c r="B100" s="6"/>
      <c r="C100" s="3"/>
      <c r="D100" s="135"/>
      <c r="E100" s="136"/>
      <c r="F100" s="137"/>
    </row>
    <row r="101" spans="1:6" ht="14.15" hidden="1" customHeight="1" x14ac:dyDescent="0.3">
      <c r="A101" s="5"/>
      <c r="B101" s="6"/>
      <c r="C101" s="3"/>
      <c r="D101" s="135"/>
      <c r="E101" s="136"/>
      <c r="F101" s="137"/>
    </row>
    <row r="102" spans="1:6" ht="14.15" hidden="1" customHeight="1" x14ac:dyDescent="0.3">
      <c r="A102" s="5"/>
      <c r="B102" s="6"/>
      <c r="C102" s="3"/>
      <c r="D102" s="135"/>
      <c r="E102" s="136"/>
      <c r="F102" s="137"/>
    </row>
    <row r="103" spans="1:6" ht="14.15" hidden="1" customHeight="1" x14ac:dyDescent="0.3">
      <c r="A103" s="5"/>
      <c r="B103" s="6"/>
      <c r="C103" s="3"/>
      <c r="D103" s="135"/>
      <c r="E103" s="136"/>
      <c r="F103" s="137"/>
    </row>
    <row r="104" spans="1:6" ht="14.15" hidden="1" customHeight="1" x14ac:dyDescent="0.3">
      <c r="A104" s="5"/>
      <c r="B104" s="6"/>
      <c r="C104" s="3"/>
      <c r="D104" s="135"/>
      <c r="E104" s="136"/>
      <c r="F104" s="137"/>
    </row>
    <row r="105" spans="1:6" ht="14.15" hidden="1" customHeight="1" x14ac:dyDescent="0.3">
      <c r="A105" s="5"/>
      <c r="B105" s="6"/>
      <c r="C105" s="3"/>
      <c r="D105" s="135"/>
      <c r="E105" s="136"/>
      <c r="F105" s="137"/>
    </row>
    <row r="106" spans="1:6" ht="14.15" hidden="1" customHeight="1" thickBot="1" x14ac:dyDescent="0.35">
      <c r="A106" s="15"/>
      <c r="B106" s="16"/>
      <c r="C106" s="17"/>
      <c r="D106" s="141"/>
      <c r="E106" s="142"/>
      <c r="F106" s="143"/>
    </row>
    <row r="107" spans="1:6" ht="28.4" hidden="1" customHeight="1" thickBot="1" x14ac:dyDescent="0.35">
      <c r="A107" s="326" t="s">
        <v>1327</v>
      </c>
      <c r="B107" s="327"/>
      <c r="C107" s="327"/>
      <c r="D107" s="327"/>
      <c r="E107" s="328"/>
      <c r="F107" s="94">
        <f>SUM(F61:F106)</f>
        <v>0</v>
      </c>
    </row>
    <row r="108" spans="1:6" ht="14.15" hidden="1" customHeight="1" thickBot="1" x14ac:dyDescent="0.35">
      <c r="A108" s="23"/>
      <c r="C108" s="35"/>
      <c r="E108" s="148"/>
      <c r="F108" s="148"/>
    </row>
    <row r="109" spans="1:6" ht="28.4" hidden="1" customHeight="1" x14ac:dyDescent="0.3">
      <c r="A109" s="234" t="s">
        <v>1328</v>
      </c>
      <c r="B109" s="235"/>
      <c r="C109" s="235"/>
      <c r="D109" s="235"/>
      <c r="E109" s="236" t="s">
        <v>1329</v>
      </c>
      <c r="F109" s="237"/>
    </row>
    <row r="110" spans="1:6" ht="42" hidden="1" customHeight="1" thickBot="1" x14ac:dyDescent="0.35">
      <c r="A110" s="238"/>
      <c r="B110" s="239"/>
      <c r="C110" s="239"/>
      <c r="D110" s="239"/>
      <c r="E110" s="240"/>
      <c r="F110" s="241"/>
    </row>
    <row r="111" spans="1:6" ht="10.4" customHeight="1" x14ac:dyDescent="0.3"/>
    <row r="112" spans="1:6" ht="28.4" customHeight="1" x14ac:dyDescent="0.3"/>
    <row r="113" ht="28.4" customHeight="1" x14ac:dyDescent="0.3"/>
    <row r="114" ht="14.15" customHeight="1" x14ac:dyDescent="0.3"/>
    <row r="115" ht="14.15" customHeight="1" x14ac:dyDescent="0.3"/>
    <row r="116" ht="14.15" customHeight="1" x14ac:dyDescent="0.3"/>
    <row r="117" ht="14.15" customHeight="1" x14ac:dyDescent="0.3"/>
    <row r="118" ht="14.15" customHeight="1" x14ac:dyDescent="0.3"/>
    <row r="119" ht="14.15" customHeight="1" x14ac:dyDescent="0.3"/>
    <row r="120" ht="14.15" customHeight="1" x14ac:dyDescent="0.3"/>
    <row r="121" ht="14.15" customHeight="1" x14ac:dyDescent="0.3"/>
    <row r="122" ht="14.15" customHeight="1" x14ac:dyDescent="0.3"/>
    <row r="123" ht="14.15" customHeight="1" x14ac:dyDescent="0.3"/>
    <row r="124" ht="14.15" customHeight="1" x14ac:dyDescent="0.3"/>
    <row r="125" ht="14.15" customHeight="1" x14ac:dyDescent="0.3"/>
    <row r="126" ht="14.15" customHeight="1" x14ac:dyDescent="0.3"/>
    <row r="127" ht="14.15" customHeight="1" x14ac:dyDescent="0.3"/>
    <row r="128" ht="14.15" customHeight="1" x14ac:dyDescent="0.3"/>
    <row r="129" ht="14.15" customHeight="1" x14ac:dyDescent="0.3"/>
    <row r="130" ht="14.15" customHeight="1" x14ac:dyDescent="0.3"/>
    <row r="131" ht="14.15" customHeight="1" x14ac:dyDescent="0.3"/>
    <row r="132" ht="14.15" customHeight="1" x14ac:dyDescent="0.3"/>
    <row r="133" ht="14.15" customHeight="1" x14ac:dyDescent="0.3"/>
    <row r="134" ht="14.15" customHeight="1" x14ac:dyDescent="0.3"/>
    <row r="135" ht="14.15" customHeight="1" x14ac:dyDescent="0.3"/>
    <row r="136" ht="14.15" customHeight="1" x14ac:dyDescent="0.3"/>
    <row r="137" ht="14.15" customHeight="1" x14ac:dyDescent="0.3"/>
    <row r="138" ht="14.15" customHeight="1" x14ac:dyDescent="0.3"/>
    <row r="139" ht="14.15" customHeight="1" x14ac:dyDescent="0.3"/>
    <row r="140" ht="14.15" customHeight="1" x14ac:dyDescent="0.3"/>
    <row r="141" ht="14.15" customHeight="1" x14ac:dyDescent="0.3"/>
    <row r="142" ht="14.15" customHeight="1" x14ac:dyDescent="0.3"/>
    <row r="143" ht="14.15" customHeight="1" x14ac:dyDescent="0.3"/>
    <row r="144" ht="14.15" customHeight="1" x14ac:dyDescent="0.3"/>
    <row r="145" ht="14.15" customHeight="1" x14ac:dyDescent="0.3"/>
    <row r="146" ht="14.15" customHeight="1" x14ac:dyDescent="0.3"/>
    <row r="147" ht="14.15" customHeight="1" x14ac:dyDescent="0.3"/>
    <row r="148" ht="14.15" customHeight="1" x14ac:dyDescent="0.3"/>
    <row r="149" ht="14.15" customHeight="1" x14ac:dyDescent="0.3"/>
    <row r="150" ht="14.15" customHeight="1" x14ac:dyDescent="0.3"/>
    <row r="151" ht="14.15" customHeight="1" x14ac:dyDescent="0.3"/>
    <row r="152" ht="14.15" customHeight="1" x14ac:dyDescent="0.3"/>
    <row r="153" ht="14.15" customHeight="1" x14ac:dyDescent="0.3"/>
    <row r="154" ht="14.15" customHeight="1" x14ac:dyDescent="0.3"/>
    <row r="155" ht="14.15" customHeight="1" x14ac:dyDescent="0.3"/>
    <row r="156" ht="14.15" customHeight="1" x14ac:dyDescent="0.3"/>
    <row r="157" ht="14.15" customHeight="1" x14ac:dyDescent="0.3"/>
    <row r="158" ht="14.15" customHeight="1" x14ac:dyDescent="0.3"/>
    <row r="159" ht="28.4" customHeight="1" x14ac:dyDescent="0.3"/>
    <row r="160" ht="14.15" customHeight="1" x14ac:dyDescent="0.3"/>
    <row r="161" ht="28.4" customHeight="1" x14ac:dyDescent="0.3"/>
    <row r="162" ht="42" customHeight="1" x14ac:dyDescent="0.3"/>
    <row r="163" ht="10.4" customHeight="1" x14ac:dyDescent="0.3"/>
    <row r="164" ht="28.4" customHeight="1" x14ac:dyDescent="0.3"/>
    <row r="165" ht="28.4" customHeight="1" x14ac:dyDescent="0.3"/>
    <row r="166" ht="14.15" customHeight="1" x14ac:dyDescent="0.3"/>
    <row r="167" ht="14.15" customHeight="1" x14ac:dyDescent="0.3"/>
    <row r="168" ht="14.15" customHeight="1" x14ac:dyDescent="0.3"/>
    <row r="169" ht="14.15" customHeight="1" x14ac:dyDescent="0.3"/>
    <row r="170" ht="14.15" customHeight="1" x14ac:dyDescent="0.3"/>
    <row r="171" ht="14.15" customHeight="1" x14ac:dyDescent="0.3"/>
    <row r="172" ht="14.15" customHeight="1" x14ac:dyDescent="0.3"/>
    <row r="173" ht="14.15" customHeight="1" x14ac:dyDescent="0.3"/>
    <row r="174" ht="14.15" customHeight="1" x14ac:dyDescent="0.3"/>
    <row r="175" ht="14.15" customHeight="1" x14ac:dyDescent="0.3"/>
    <row r="176" ht="14.15" customHeight="1" x14ac:dyDescent="0.3"/>
    <row r="177" ht="14.15" customHeight="1" x14ac:dyDescent="0.3"/>
    <row r="178" ht="14.15" customHeight="1" x14ac:dyDescent="0.3"/>
    <row r="179" ht="14.15" customHeight="1" x14ac:dyDescent="0.3"/>
    <row r="180" ht="14.15" customHeight="1" x14ac:dyDescent="0.3"/>
    <row r="181" ht="14.15" customHeight="1" x14ac:dyDescent="0.3"/>
    <row r="182" ht="14.15" customHeight="1" x14ac:dyDescent="0.3"/>
    <row r="183" ht="14.15" customHeight="1" x14ac:dyDescent="0.3"/>
    <row r="184" ht="14.15" customHeight="1" x14ac:dyDescent="0.3"/>
    <row r="185" ht="14.15" customHeight="1" x14ac:dyDescent="0.3"/>
    <row r="186" ht="14.15" customHeight="1" x14ac:dyDescent="0.3"/>
    <row r="187" ht="14.15" customHeight="1" x14ac:dyDescent="0.3"/>
    <row r="188" ht="14.15" customHeight="1" x14ac:dyDescent="0.3"/>
    <row r="189" ht="14.15" customHeight="1" x14ac:dyDescent="0.3"/>
    <row r="190" ht="14.15" customHeight="1" x14ac:dyDescent="0.3"/>
    <row r="191" ht="14.15" customHeight="1" x14ac:dyDescent="0.3"/>
    <row r="192" ht="14.15" customHeight="1" x14ac:dyDescent="0.3"/>
    <row r="193" ht="14.15" customHeight="1" x14ac:dyDescent="0.3"/>
    <row r="194" ht="14.15" customHeight="1" x14ac:dyDescent="0.3"/>
    <row r="195" ht="14.15" customHeight="1" x14ac:dyDescent="0.3"/>
    <row r="196" ht="14.15" customHeight="1" x14ac:dyDescent="0.3"/>
    <row r="197" ht="14.15" customHeight="1" x14ac:dyDescent="0.3"/>
    <row r="198" ht="14.15" customHeight="1" x14ac:dyDescent="0.3"/>
    <row r="199" ht="14.15" customHeight="1" x14ac:dyDescent="0.3"/>
    <row r="200" ht="14.15" customHeight="1" x14ac:dyDescent="0.3"/>
    <row r="201" ht="14.15" customHeight="1" x14ac:dyDescent="0.3"/>
    <row r="202" ht="14.15" customHeight="1" x14ac:dyDescent="0.3"/>
    <row r="203" ht="14.15" customHeight="1" x14ac:dyDescent="0.3"/>
    <row r="204" ht="14.15" customHeight="1" x14ac:dyDescent="0.3"/>
    <row r="205" ht="14.15" customHeight="1" x14ac:dyDescent="0.3"/>
    <row r="206" ht="14.15" customHeight="1" x14ac:dyDescent="0.3"/>
    <row r="207" ht="14.15" customHeight="1" x14ac:dyDescent="0.3"/>
    <row r="208" ht="14.15" customHeight="1" x14ac:dyDescent="0.3"/>
    <row r="209" ht="14.15" customHeight="1" x14ac:dyDescent="0.3"/>
    <row r="210" ht="14.15" customHeight="1" x14ac:dyDescent="0.3"/>
    <row r="211" ht="28.4" customHeight="1" x14ac:dyDescent="0.3"/>
    <row r="212" ht="14.15" customHeight="1" x14ac:dyDescent="0.3"/>
    <row r="213" ht="28.4" customHeight="1" x14ac:dyDescent="0.3"/>
    <row r="214" ht="42" customHeight="1" x14ac:dyDescent="0.3"/>
    <row r="215" ht="10.4" customHeight="1" x14ac:dyDescent="0.3"/>
    <row r="216" ht="28.4" customHeight="1" x14ac:dyDescent="0.3"/>
    <row r="217" ht="28.4" customHeight="1" x14ac:dyDescent="0.3"/>
    <row r="218" ht="14.15" customHeight="1" x14ac:dyDescent="0.3"/>
    <row r="219" ht="14.15" customHeight="1" x14ac:dyDescent="0.3"/>
    <row r="220" ht="14.15" customHeight="1" x14ac:dyDescent="0.3"/>
    <row r="221" ht="14.15" customHeight="1" x14ac:dyDescent="0.3"/>
    <row r="222" ht="14.15" customHeight="1" x14ac:dyDescent="0.3"/>
    <row r="223" ht="14.15" customHeight="1" x14ac:dyDescent="0.3"/>
    <row r="224" ht="14.15" customHeight="1" x14ac:dyDescent="0.3"/>
    <row r="225" ht="14.15" customHeight="1" x14ac:dyDescent="0.3"/>
    <row r="226" ht="14.15" customHeight="1" x14ac:dyDescent="0.3"/>
    <row r="227" ht="14.15" customHeight="1" x14ac:dyDescent="0.3"/>
    <row r="228" ht="14.15" customHeight="1" x14ac:dyDescent="0.3"/>
    <row r="229" ht="14.15" customHeight="1" x14ac:dyDescent="0.3"/>
    <row r="230" ht="14.15" customHeight="1" x14ac:dyDescent="0.3"/>
    <row r="231" ht="14.15" customHeight="1" x14ac:dyDescent="0.3"/>
    <row r="232" ht="14.15" customHeight="1" x14ac:dyDescent="0.3"/>
    <row r="233" ht="14.15" customHeight="1" x14ac:dyDescent="0.3"/>
    <row r="234" ht="14.15" customHeight="1" x14ac:dyDescent="0.3"/>
    <row r="235" ht="14.15" customHeight="1" x14ac:dyDescent="0.3"/>
    <row r="236" ht="14.15" customHeight="1" x14ac:dyDescent="0.3"/>
    <row r="237" ht="14.15" customHeight="1" x14ac:dyDescent="0.3"/>
    <row r="238" ht="14.15" customHeight="1" x14ac:dyDescent="0.3"/>
    <row r="239" ht="14.15" customHeight="1" x14ac:dyDescent="0.3"/>
    <row r="240" ht="14.15" customHeight="1" x14ac:dyDescent="0.3"/>
    <row r="241" ht="14.15" customHeight="1" x14ac:dyDescent="0.3"/>
    <row r="242" ht="14.15" customHeight="1" x14ac:dyDescent="0.3"/>
    <row r="243" ht="14.15" customHeight="1" x14ac:dyDescent="0.3"/>
    <row r="244" ht="14.15" customHeight="1" x14ac:dyDescent="0.3"/>
    <row r="245" ht="14.15" customHeight="1" x14ac:dyDescent="0.3"/>
    <row r="246" ht="14.15" customHeight="1" x14ac:dyDescent="0.3"/>
    <row r="247" ht="14.15" customHeight="1" x14ac:dyDescent="0.3"/>
    <row r="248" ht="14.15" customHeight="1" x14ac:dyDescent="0.3"/>
    <row r="249" ht="14.15" customHeight="1" x14ac:dyDescent="0.3"/>
    <row r="250" ht="14.15" customHeight="1" x14ac:dyDescent="0.3"/>
    <row r="251" ht="14.15" customHeight="1" x14ac:dyDescent="0.3"/>
    <row r="252" ht="14.15" customHeight="1" x14ac:dyDescent="0.3"/>
    <row r="253" ht="14.15" customHeight="1" x14ac:dyDescent="0.3"/>
    <row r="254" ht="14.15" customHeight="1" x14ac:dyDescent="0.3"/>
    <row r="255" ht="14.15" customHeight="1" x14ac:dyDescent="0.3"/>
    <row r="256" ht="14.15" customHeight="1" x14ac:dyDescent="0.3"/>
    <row r="257" ht="14.15" customHeight="1" x14ac:dyDescent="0.3"/>
    <row r="258" ht="14.15" customHeight="1" x14ac:dyDescent="0.3"/>
    <row r="259" ht="14.15" customHeight="1" x14ac:dyDescent="0.3"/>
    <row r="260" ht="14.15" customHeight="1" x14ac:dyDescent="0.3"/>
    <row r="261" ht="14.15" customHeight="1" x14ac:dyDescent="0.3"/>
    <row r="262" ht="14.15" customHeight="1" x14ac:dyDescent="0.3"/>
    <row r="263" ht="28.4" customHeight="1" x14ac:dyDescent="0.3"/>
    <row r="264" ht="14.15" customHeight="1" x14ac:dyDescent="0.3"/>
    <row r="265" ht="28.4" customHeight="1" x14ac:dyDescent="0.3"/>
    <row r="266" ht="42" customHeight="1" x14ac:dyDescent="0.3"/>
    <row r="267" ht="10.4" customHeight="1" x14ac:dyDescent="0.3"/>
    <row r="268" ht="28.4" customHeight="1" x14ac:dyDescent="0.3"/>
    <row r="269" ht="28.4" customHeight="1" x14ac:dyDescent="0.3"/>
    <row r="270" ht="14.15" customHeight="1" x14ac:dyDescent="0.3"/>
    <row r="271" ht="14.15" customHeight="1" x14ac:dyDescent="0.3"/>
    <row r="272" ht="14.15" customHeight="1" x14ac:dyDescent="0.3"/>
    <row r="273" ht="14.15" customHeight="1" x14ac:dyDescent="0.3"/>
    <row r="274" ht="14.15" customHeight="1" x14ac:dyDescent="0.3"/>
    <row r="275" ht="14.15" customHeight="1" x14ac:dyDescent="0.3"/>
    <row r="276" ht="14.15" customHeight="1" x14ac:dyDescent="0.3"/>
    <row r="277" ht="14.15" customHeight="1" x14ac:dyDescent="0.3"/>
    <row r="278" ht="14.15" customHeight="1" x14ac:dyDescent="0.3"/>
    <row r="279" ht="14.15" customHeight="1" x14ac:dyDescent="0.3"/>
    <row r="280" ht="14.15" customHeight="1" x14ac:dyDescent="0.3"/>
    <row r="281" ht="14.15" customHeight="1" x14ac:dyDescent="0.3"/>
    <row r="282" ht="14.15" customHeight="1" x14ac:dyDescent="0.3"/>
    <row r="283" ht="14.15" customHeight="1" x14ac:dyDescent="0.3"/>
    <row r="284" ht="14.15" customHeight="1" x14ac:dyDescent="0.3"/>
    <row r="285" ht="14.15" customHeight="1" x14ac:dyDescent="0.3"/>
    <row r="286" ht="14.15" customHeight="1" x14ac:dyDescent="0.3"/>
    <row r="287" ht="14.15" customHeight="1" x14ac:dyDescent="0.3"/>
    <row r="288" ht="14.15" customHeight="1" x14ac:dyDescent="0.3"/>
    <row r="289" ht="14.15" customHeight="1" x14ac:dyDescent="0.3"/>
    <row r="290" ht="14.15" customHeight="1" x14ac:dyDescent="0.3"/>
    <row r="291" ht="14.15" customHeight="1" x14ac:dyDescent="0.3"/>
    <row r="292" ht="14.15" customHeight="1" x14ac:dyDescent="0.3"/>
    <row r="293" ht="14.15" customHeight="1" x14ac:dyDescent="0.3"/>
    <row r="294" ht="14.15" customHeight="1" x14ac:dyDescent="0.3"/>
    <row r="295" ht="14.15" customHeight="1" x14ac:dyDescent="0.3"/>
    <row r="296" ht="14.15" customHeight="1" x14ac:dyDescent="0.3"/>
    <row r="297" ht="14.15" customHeight="1" x14ac:dyDescent="0.3"/>
    <row r="298" ht="14.15" customHeight="1" x14ac:dyDescent="0.3"/>
    <row r="299" ht="14.15" customHeight="1" x14ac:dyDescent="0.3"/>
    <row r="300" ht="14.15" customHeight="1" x14ac:dyDescent="0.3"/>
    <row r="301" ht="14.15" customHeight="1" x14ac:dyDescent="0.3"/>
    <row r="302" ht="14.15" customHeight="1" x14ac:dyDescent="0.3"/>
    <row r="303" ht="14.15" customHeight="1" x14ac:dyDescent="0.3"/>
    <row r="304" ht="14.15" customHeight="1" x14ac:dyDescent="0.3"/>
    <row r="305" ht="14.15" customHeight="1" x14ac:dyDescent="0.3"/>
    <row r="306" ht="14.15" customHeight="1" x14ac:dyDescent="0.3"/>
    <row r="307" ht="14.15" customHeight="1" x14ac:dyDescent="0.3"/>
    <row r="308" ht="14.15" customHeight="1" x14ac:dyDescent="0.3"/>
    <row r="309" ht="14.15" customHeight="1" x14ac:dyDescent="0.3"/>
    <row r="310" ht="14.15" customHeight="1" x14ac:dyDescent="0.3"/>
    <row r="311" ht="14.15" customHeight="1" x14ac:dyDescent="0.3"/>
    <row r="312" ht="14.15" customHeight="1" x14ac:dyDescent="0.3"/>
    <row r="313" ht="14.15" customHeight="1" x14ac:dyDescent="0.3"/>
    <row r="314" ht="14.15" customHeight="1" x14ac:dyDescent="0.3"/>
    <row r="315" ht="28.4" customHeight="1" x14ac:dyDescent="0.3"/>
    <row r="316" ht="14.15" customHeight="1" x14ac:dyDescent="0.3"/>
    <row r="317" ht="28.4" customHeight="1" x14ac:dyDescent="0.3"/>
    <row r="318" ht="42" customHeight="1" x14ac:dyDescent="0.3"/>
    <row r="319" ht="10.4" customHeight="1" x14ac:dyDescent="0.3"/>
    <row r="320" ht="28.4" customHeight="1" x14ac:dyDescent="0.3"/>
    <row r="321" ht="28.4" customHeight="1" x14ac:dyDescent="0.3"/>
    <row r="322" ht="14.15" customHeight="1" x14ac:dyDescent="0.3"/>
    <row r="323" ht="14.15" customHeight="1" x14ac:dyDescent="0.3"/>
    <row r="324" ht="14.15" customHeight="1" x14ac:dyDescent="0.3"/>
    <row r="325" ht="14.15" customHeight="1" x14ac:dyDescent="0.3"/>
    <row r="326" ht="14.15" customHeight="1" x14ac:dyDescent="0.3"/>
    <row r="327" ht="14.15" customHeight="1" x14ac:dyDescent="0.3"/>
    <row r="328" ht="14.15" customHeight="1" x14ac:dyDescent="0.3"/>
    <row r="329" ht="14.15" customHeight="1" x14ac:dyDescent="0.3"/>
    <row r="330" ht="14.15" customHeight="1" x14ac:dyDescent="0.3"/>
    <row r="331" ht="14.15" customHeight="1" x14ac:dyDescent="0.3"/>
    <row r="332" ht="14.15" customHeight="1" x14ac:dyDescent="0.3"/>
    <row r="333" ht="14.15" customHeight="1" x14ac:dyDescent="0.3"/>
    <row r="334" ht="14.15" customHeight="1" x14ac:dyDescent="0.3"/>
    <row r="335" ht="14.15" customHeight="1" x14ac:dyDescent="0.3"/>
    <row r="336" ht="14.15" customHeight="1" x14ac:dyDescent="0.3"/>
    <row r="337" ht="14.15" customHeight="1" x14ac:dyDescent="0.3"/>
    <row r="338" ht="14.15" customHeight="1" x14ac:dyDescent="0.3"/>
    <row r="339" ht="14.15" customHeight="1" x14ac:dyDescent="0.3"/>
    <row r="340" ht="14.15" customHeight="1" x14ac:dyDescent="0.3"/>
    <row r="341" ht="14.15" customHeight="1" x14ac:dyDescent="0.3"/>
    <row r="342" ht="14.15" customHeight="1" x14ac:dyDescent="0.3"/>
    <row r="343" ht="14.15" customHeight="1" x14ac:dyDescent="0.3"/>
    <row r="344" ht="14.15" customHeight="1" x14ac:dyDescent="0.3"/>
    <row r="345" ht="14.15" customHeight="1" x14ac:dyDescent="0.3"/>
    <row r="346" ht="14.15" customHeight="1" x14ac:dyDescent="0.3"/>
    <row r="347" ht="14.15" customHeight="1" x14ac:dyDescent="0.3"/>
    <row r="348" ht="14.15" customHeight="1" x14ac:dyDescent="0.3"/>
    <row r="349" ht="14.15" customHeight="1" x14ac:dyDescent="0.3"/>
    <row r="350" ht="14.15" customHeight="1" x14ac:dyDescent="0.3"/>
    <row r="351" ht="14.15" customHeight="1" x14ac:dyDescent="0.3"/>
    <row r="352" ht="14.15" customHeight="1" x14ac:dyDescent="0.3"/>
    <row r="353" ht="14.15" customHeight="1" x14ac:dyDescent="0.3"/>
    <row r="354" ht="14.15" customHeight="1" x14ac:dyDescent="0.3"/>
    <row r="355" ht="14.15" customHeight="1" x14ac:dyDescent="0.3"/>
    <row r="356" ht="14.15" customHeight="1" x14ac:dyDescent="0.3"/>
    <row r="357" ht="14.15" customHeight="1" x14ac:dyDescent="0.3"/>
    <row r="358" ht="14.15" customHeight="1" x14ac:dyDescent="0.3"/>
    <row r="359" ht="14.15" customHeight="1" x14ac:dyDescent="0.3"/>
    <row r="360" ht="14.15" customHeight="1" x14ac:dyDescent="0.3"/>
    <row r="361" ht="14.15" customHeight="1" x14ac:dyDescent="0.3"/>
    <row r="362" ht="14.15" customHeight="1" x14ac:dyDescent="0.3"/>
    <row r="363" ht="14.15" customHeight="1" x14ac:dyDescent="0.3"/>
    <row r="364" ht="14.15" customHeight="1" x14ac:dyDescent="0.3"/>
    <row r="365" ht="14.15" customHeight="1" x14ac:dyDescent="0.3"/>
    <row r="366" ht="14.15" customHeight="1" x14ac:dyDescent="0.3"/>
    <row r="367" ht="28.4" customHeight="1" x14ac:dyDescent="0.3"/>
    <row r="368" ht="14.15" customHeight="1" x14ac:dyDescent="0.3"/>
    <row r="369" ht="28.4" customHeight="1" x14ac:dyDescent="0.3"/>
    <row r="370" ht="42" customHeight="1" x14ac:dyDescent="0.3"/>
    <row r="371" ht="10.4" customHeight="1" x14ac:dyDescent="0.3"/>
    <row r="372" ht="28.4" customHeight="1" x14ac:dyDescent="0.3"/>
    <row r="373" ht="28.4" customHeight="1" x14ac:dyDescent="0.3"/>
    <row r="374" ht="14.15" customHeight="1" x14ac:dyDescent="0.3"/>
    <row r="375" ht="14.15" customHeight="1" x14ac:dyDescent="0.3"/>
    <row r="376" ht="14.15" customHeight="1" x14ac:dyDescent="0.3"/>
    <row r="377" ht="14.15" customHeight="1" x14ac:dyDescent="0.3"/>
    <row r="378" ht="14.15" customHeight="1" x14ac:dyDescent="0.3"/>
    <row r="379" ht="14.15" customHeight="1" x14ac:dyDescent="0.3"/>
    <row r="380" ht="14.15" customHeight="1" x14ac:dyDescent="0.3"/>
    <row r="381" ht="14.15" customHeight="1" x14ac:dyDescent="0.3"/>
    <row r="382" ht="14.15" customHeight="1" x14ac:dyDescent="0.3"/>
    <row r="383" ht="14.15" customHeight="1" x14ac:dyDescent="0.3"/>
    <row r="384" ht="14.15" customHeight="1" x14ac:dyDescent="0.3"/>
    <row r="385" ht="14.15" customHeight="1" x14ac:dyDescent="0.3"/>
    <row r="386" ht="14.15" customHeight="1" x14ac:dyDescent="0.3"/>
    <row r="387" ht="14.15" customHeight="1" x14ac:dyDescent="0.3"/>
    <row r="388" ht="14.15" customHeight="1" x14ac:dyDescent="0.3"/>
    <row r="389" ht="14.15" customHeight="1" x14ac:dyDescent="0.3"/>
    <row r="390" ht="14.15" customHeight="1" x14ac:dyDescent="0.3"/>
    <row r="391" ht="14.15" customHeight="1" x14ac:dyDescent="0.3"/>
    <row r="392" ht="14.15" customHeight="1" x14ac:dyDescent="0.3"/>
    <row r="393" ht="14.15" customHeight="1" x14ac:dyDescent="0.3"/>
    <row r="394" ht="14.15" customHeight="1" x14ac:dyDescent="0.3"/>
    <row r="395" ht="14.15" customHeight="1" x14ac:dyDescent="0.3"/>
    <row r="396" ht="14.15" customHeight="1" x14ac:dyDescent="0.3"/>
    <row r="397" ht="14.15" customHeight="1" x14ac:dyDescent="0.3"/>
    <row r="398" ht="14.15" customHeight="1" x14ac:dyDescent="0.3"/>
    <row r="399" ht="14.15" customHeight="1" x14ac:dyDescent="0.3"/>
    <row r="400" ht="14.15" customHeight="1" x14ac:dyDescent="0.3"/>
    <row r="401" ht="14.15" customHeight="1" x14ac:dyDescent="0.3"/>
    <row r="402" ht="14.15" customHeight="1" x14ac:dyDescent="0.3"/>
    <row r="403" ht="14.15" customHeight="1" x14ac:dyDescent="0.3"/>
    <row r="404" ht="14.15" customHeight="1" x14ac:dyDescent="0.3"/>
    <row r="405" ht="14.15" customHeight="1" x14ac:dyDescent="0.3"/>
    <row r="406" ht="14.15" customHeight="1" x14ac:dyDescent="0.3"/>
    <row r="407" ht="14.15" customHeight="1" x14ac:dyDescent="0.3"/>
    <row r="408" ht="14.15" customHeight="1" x14ac:dyDescent="0.3"/>
    <row r="409" ht="14.15" customHeight="1" x14ac:dyDescent="0.3"/>
    <row r="410" ht="14.15" customHeight="1" x14ac:dyDescent="0.3"/>
    <row r="411" ht="14.15" customHeight="1" x14ac:dyDescent="0.3"/>
    <row r="412" ht="14.15" customHeight="1" x14ac:dyDescent="0.3"/>
    <row r="413" ht="14.15" customHeight="1" x14ac:dyDescent="0.3"/>
    <row r="414" ht="14.15" customHeight="1" x14ac:dyDescent="0.3"/>
    <row r="415" ht="14.15" customHeight="1" x14ac:dyDescent="0.3"/>
    <row r="416" ht="14.15" customHeight="1" x14ac:dyDescent="0.3"/>
    <row r="417" ht="14.15" customHeight="1" x14ac:dyDescent="0.3"/>
    <row r="418" ht="14.15" customHeight="1" x14ac:dyDescent="0.3"/>
    <row r="419" ht="28.4" customHeight="1" x14ac:dyDescent="0.3"/>
    <row r="420" ht="14.15" customHeight="1" x14ac:dyDescent="0.3"/>
    <row r="421" ht="28.4" customHeight="1" x14ac:dyDescent="0.3"/>
    <row r="422" ht="42" customHeight="1" x14ac:dyDescent="0.3"/>
    <row r="423" ht="10.4" customHeight="1" x14ac:dyDescent="0.3"/>
    <row r="424" ht="28.4" customHeight="1" x14ac:dyDescent="0.3"/>
    <row r="425" ht="28.4" customHeight="1" x14ac:dyDescent="0.3"/>
    <row r="426" ht="14.15" customHeight="1" x14ac:dyDescent="0.3"/>
    <row r="427" ht="14.15" customHeight="1" x14ac:dyDescent="0.3"/>
    <row r="428" ht="14.15" customHeight="1" x14ac:dyDescent="0.3"/>
    <row r="429" ht="14.15" customHeight="1" x14ac:dyDescent="0.3"/>
    <row r="430" ht="14.15" customHeight="1" x14ac:dyDescent="0.3"/>
    <row r="431" ht="14.15" customHeight="1" x14ac:dyDescent="0.3"/>
    <row r="432" ht="14.15" customHeight="1" x14ac:dyDescent="0.3"/>
    <row r="433" ht="14.15" customHeight="1" x14ac:dyDescent="0.3"/>
    <row r="434" ht="14.15" customHeight="1" x14ac:dyDescent="0.3"/>
    <row r="435" ht="14.15" customHeight="1" x14ac:dyDescent="0.3"/>
    <row r="436" ht="14.15" customHeight="1" x14ac:dyDescent="0.3"/>
    <row r="437" ht="14.15" customHeight="1" x14ac:dyDescent="0.3"/>
    <row r="438" ht="14.15" customHeight="1" x14ac:dyDescent="0.3"/>
    <row r="439" ht="14.15" customHeight="1" x14ac:dyDescent="0.3"/>
    <row r="440" ht="14.15" customHeight="1" x14ac:dyDescent="0.3"/>
    <row r="441" ht="14.15" customHeight="1" x14ac:dyDescent="0.3"/>
    <row r="442" ht="14.15" customHeight="1" x14ac:dyDescent="0.3"/>
    <row r="443" ht="14.15" customHeight="1" x14ac:dyDescent="0.3"/>
    <row r="444" ht="14.15" customHeight="1" x14ac:dyDescent="0.3"/>
    <row r="445" ht="14.15" customHeight="1" x14ac:dyDescent="0.3"/>
    <row r="446" ht="14.15" customHeight="1" x14ac:dyDescent="0.3"/>
    <row r="447" ht="14.15" customHeight="1" x14ac:dyDescent="0.3"/>
    <row r="448" ht="14.15" customHeight="1" x14ac:dyDescent="0.3"/>
    <row r="449" ht="14.15" customHeight="1" x14ac:dyDescent="0.3"/>
    <row r="450" ht="14.15" customHeight="1" x14ac:dyDescent="0.3"/>
    <row r="451" ht="14.15" customHeight="1" x14ac:dyDescent="0.3"/>
    <row r="452" ht="14.15" customHeight="1" x14ac:dyDescent="0.3"/>
    <row r="453" ht="14.15" customHeight="1" x14ac:dyDescent="0.3"/>
    <row r="454" ht="14.15" customHeight="1" x14ac:dyDescent="0.3"/>
    <row r="455" ht="14.15" customHeight="1" x14ac:dyDescent="0.3"/>
    <row r="456" ht="14.15" customHeight="1" x14ac:dyDescent="0.3"/>
    <row r="457" ht="14.15" customHeight="1" x14ac:dyDescent="0.3"/>
    <row r="458" ht="14.15" customHeight="1" x14ac:dyDescent="0.3"/>
    <row r="459" ht="14.15" customHeight="1" x14ac:dyDescent="0.3"/>
    <row r="460" ht="14.15" customHeight="1" x14ac:dyDescent="0.3"/>
    <row r="461" ht="14.15" customHeight="1" x14ac:dyDescent="0.3"/>
    <row r="462" ht="14.15" customHeight="1" x14ac:dyDescent="0.3"/>
    <row r="463" ht="14.15" customHeight="1" x14ac:dyDescent="0.3"/>
    <row r="464" ht="14.15" customHeight="1" x14ac:dyDescent="0.3"/>
    <row r="465" ht="14.15" customHeight="1" x14ac:dyDescent="0.3"/>
    <row r="466" ht="14.15" customHeight="1" x14ac:dyDescent="0.3"/>
    <row r="467" ht="14.15" customHeight="1" x14ac:dyDescent="0.3"/>
    <row r="468" ht="14.15" customHeight="1" x14ac:dyDescent="0.3"/>
    <row r="469" ht="14.15" customHeight="1" x14ac:dyDescent="0.3"/>
    <row r="470" ht="14.15" customHeight="1" x14ac:dyDescent="0.3"/>
    <row r="471" ht="28.4" customHeight="1" x14ac:dyDescent="0.3"/>
    <row r="472" ht="14.15" customHeight="1" x14ac:dyDescent="0.3"/>
    <row r="473" ht="28.4" customHeight="1" x14ac:dyDescent="0.3"/>
    <row r="474" ht="42" customHeight="1" x14ac:dyDescent="0.3"/>
    <row r="475" ht="10.4" customHeight="1" x14ac:dyDescent="0.3"/>
  </sheetData>
  <mergeCells count="23">
    <mergeCell ref="F12:F13"/>
    <mergeCell ref="B12:B13"/>
    <mergeCell ref="A12:A13"/>
    <mergeCell ref="C12:C13"/>
    <mergeCell ref="D12:D13"/>
    <mergeCell ref="E12:E13"/>
    <mergeCell ref="A55:E55"/>
    <mergeCell ref="A57:D57"/>
    <mergeCell ref="E57:F57"/>
    <mergeCell ref="A58:D58"/>
    <mergeCell ref="E58:F58"/>
    <mergeCell ref="A110:D110"/>
    <mergeCell ref="E110:F110"/>
    <mergeCell ref="A61:E61"/>
    <mergeCell ref="A107:E107"/>
    <mergeCell ref="A109:D109"/>
    <mergeCell ref="E109:F109"/>
    <mergeCell ref="F9:F10"/>
    <mergeCell ref="A9:A10"/>
    <mergeCell ref="B9:B10"/>
    <mergeCell ref="C9:C10"/>
    <mergeCell ref="D9:D10"/>
    <mergeCell ref="E9:E10"/>
  </mergeCells>
  <phoneticPr fontId="1" type="noConversion"/>
  <conditionalFormatting sqref="D12 D20 D22 D26 D36 D38 D40 D46 D48 D50 D66 D69 D71">
    <cfRule type="cellIs" dxfId="19" priority="1" operator="greaterThan">
      <formula>0</formula>
    </cfRule>
  </conditionalFormatting>
  <conditionalFormatting sqref="E20 E22 E26 E36 E38 E40 E46 E48 E50 E66 E69 E71">
    <cfRule type="cellIs" dxfId="18" priority="2" operator="greaterThan">
      <formula>0</formula>
    </cfRule>
  </conditionalFormatting>
  <conditionalFormatting sqref="F12 F20 F22 F26 F36 F38 F40 F46 F48 F50 F66 F69 F71">
    <cfRule type="cellIs" dxfId="17" priority="3" stopIfTrue="1" operator="equal">
      <formula>"ro"</formula>
    </cfRule>
    <cfRule type="cellIs" dxfId="16" priority="4" stopIfTrue="1" operator="equal">
      <formula>" "</formula>
    </cfRule>
  </conditionalFormatting>
  <printOptions horizontalCentered="1"/>
  <pageMargins left="0.78740157480314965" right="0.59055118110236227" top="0.98425196850393704" bottom="0.39370078740157483" header="0.39370078740157483" footer="0.19685039370078741"/>
  <pageSetup paperSize="9" scale="92" orientation="portrait" blackAndWhite="1" useFirstPageNumber="1" r:id="rId1"/>
  <headerFooter alignWithMargins="0">
    <oddHeader>&amp;L&amp;"-,Italic"&amp;8RTD01-2016/2017-TIDC32
&amp;"-,Regular"
Part C2.2: Pricing Schedule&amp;R
&amp;"-,Regular"&amp;8Section 903: Page &amp;P of &amp;N</oddHeader>
  </headerFooter>
  <rowBreaks count="2" manualBreakCount="2">
    <brk id="58" max="5" man="1"/>
    <brk id="110" max="5"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indexed="10"/>
  </sheetPr>
  <dimension ref="A1:E107"/>
  <sheetViews>
    <sheetView showZeros="0" view="pageBreakPreview" zoomScale="120" zoomScaleNormal="110" zoomScaleSheetLayoutView="120" workbookViewId="0">
      <selection activeCell="D52" sqref="D52"/>
    </sheetView>
  </sheetViews>
  <sheetFormatPr defaultColWidth="9.1796875" defaultRowHeight="12" customHeight="1" x14ac:dyDescent="0.3"/>
  <cols>
    <col min="1" max="1" width="20.54296875" style="2" customWidth="1"/>
    <col min="2" max="2" width="50.54296875" style="2" customWidth="1"/>
    <col min="3" max="3" width="20.54296875" style="175" customWidth="1"/>
    <col min="4" max="4" width="12.1796875" style="2" bestFit="1" customWidth="1"/>
    <col min="5" max="16384" width="9.1796875" style="2"/>
  </cols>
  <sheetData>
    <row r="1" spans="1:5" ht="28.4" customHeight="1" thickBot="1" x14ac:dyDescent="0.35">
      <c r="A1" s="329" t="s">
        <v>42</v>
      </c>
      <c r="B1" s="329"/>
      <c r="C1" s="329"/>
    </row>
    <row r="2" spans="1:5" ht="14.15" customHeight="1" thickBot="1" x14ac:dyDescent="0.35">
      <c r="A2" s="74" t="s">
        <v>1332</v>
      </c>
      <c r="B2" s="75" t="s">
        <v>1322</v>
      </c>
      <c r="C2" s="84" t="s">
        <v>1326</v>
      </c>
    </row>
    <row r="3" spans="1:5" ht="14.15" customHeight="1" x14ac:dyDescent="0.3">
      <c r="A3" s="8"/>
      <c r="B3" s="9"/>
      <c r="C3" s="168"/>
    </row>
    <row r="4" spans="1:5" ht="14.15" customHeight="1" x14ac:dyDescent="0.3">
      <c r="A4" s="76" t="s">
        <v>1319</v>
      </c>
      <c r="B4" s="77" t="s">
        <v>1352</v>
      </c>
      <c r="C4" s="169"/>
    </row>
    <row r="5" spans="1:5" ht="14.15" customHeight="1" x14ac:dyDescent="0.3">
      <c r="A5" s="183" t="s">
        <v>1269</v>
      </c>
      <c r="B5" s="184" t="s">
        <v>1295</v>
      </c>
      <c r="C5" s="185">
        <f>'Section 001'!F113</f>
        <v>0</v>
      </c>
      <c r="D5" s="128"/>
      <c r="E5" s="129"/>
    </row>
    <row r="6" spans="1:5" ht="14.15" customHeight="1" x14ac:dyDescent="0.3">
      <c r="A6" s="183" t="s">
        <v>1270</v>
      </c>
      <c r="B6" s="184" t="s">
        <v>642</v>
      </c>
      <c r="C6" s="185">
        <f>'Section 002'!F50</f>
        <v>0</v>
      </c>
    </row>
    <row r="7" spans="1:5" ht="14.15" customHeight="1" x14ac:dyDescent="0.3">
      <c r="A7" s="36"/>
      <c r="B7" s="6"/>
      <c r="C7" s="170"/>
    </row>
    <row r="8" spans="1:5" ht="14.15" customHeight="1" x14ac:dyDescent="0.3">
      <c r="A8" s="79" t="s">
        <v>1353</v>
      </c>
      <c r="B8" s="80" t="s">
        <v>1347</v>
      </c>
      <c r="C8" s="171"/>
      <c r="D8" s="85"/>
    </row>
    <row r="9" spans="1:5" ht="14.15" customHeight="1" x14ac:dyDescent="0.3">
      <c r="A9" s="183" t="s">
        <v>1271</v>
      </c>
      <c r="B9" s="186" t="s">
        <v>1296</v>
      </c>
      <c r="C9" s="185">
        <f>'Section 101'!F101</f>
        <v>0</v>
      </c>
    </row>
    <row r="10" spans="1:5" ht="14.15" customHeight="1" x14ac:dyDescent="0.3">
      <c r="A10" s="183" t="s">
        <v>1272</v>
      </c>
      <c r="B10" s="184" t="s">
        <v>1407</v>
      </c>
      <c r="C10" s="185">
        <f>'Section 102'!F117</f>
        <v>0</v>
      </c>
    </row>
    <row r="11" spans="1:5" ht="14.15" customHeight="1" x14ac:dyDescent="0.3">
      <c r="A11" s="183" t="s">
        <v>1273</v>
      </c>
      <c r="B11" s="184" t="s">
        <v>1297</v>
      </c>
      <c r="C11" s="185">
        <f>'Section 103'!F49</f>
        <v>0</v>
      </c>
    </row>
    <row r="12" spans="1:5" ht="14.15" customHeight="1" x14ac:dyDescent="0.3">
      <c r="A12" s="183" t="s">
        <v>1274</v>
      </c>
      <c r="B12" s="184" t="s">
        <v>1298</v>
      </c>
      <c r="C12" s="185">
        <f>'Section 104'!F152</f>
        <v>0</v>
      </c>
    </row>
    <row r="13" spans="1:5" ht="14.15" customHeight="1" x14ac:dyDescent="0.3">
      <c r="A13" s="183" t="s">
        <v>1361</v>
      </c>
      <c r="B13" s="184" t="s">
        <v>1362</v>
      </c>
      <c r="C13" s="185">
        <f>'Section 105'!F153</f>
        <v>0</v>
      </c>
    </row>
    <row r="14" spans="1:5" ht="14.15" customHeight="1" x14ac:dyDescent="0.3">
      <c r="A14" s="183" t="s">
        <v>1275</v>
      </c>
      <c r="B14" s="184" t="s">
        <v>1299</v>
      </c>
      <c r="C14" s="185">
        <f>'Section 106'!F94</f>
        <v>0</v>
      </c>
    </row>
    <row r="15" spans="1:5" ht="14.15" customHeight="1" x14ac:dyDescent="0.3">
      <c r="A15" s="183" t="s">
        <v>2004</v>
      </c>
      <c r="B15" s="184" t="s">
        <v>569</v>
      </c>
      <c r="C15" s="185">
        <f>'Section B107'!F138</f>
        <v>0</v>
      </c>
    </row>
    <row r="16" spans="1:5" ht="14.15" customHeight="1" x14ac:dyDescent="0.3">
      <c r="A16" s="36"/>
      <c r="B16" s="6"/>
      <c r="C16" s="170"/>
    </row>
    <row r="17" spans="1:4" ht="14.15" customHeight="1" x14ac:dyDescent="0.3">
      <c r="A17" s="81" t="s">
        <v>1348</v>
      </c>
      <c r="B17" s="82" t="s">
        <v>1349</v>
      </c>
      <c r="C17" s="172"/>
    </row>
    <row r="18" spans="1:4" ht="14.15" customHeight="1" x14ac:dyDescent="0.3">
      <c r="A18" s="183" t="s">
        <v>1350</v>
      </c>
      <c r="B18" s="184" t="s">
        <v>1351</v>
      </c>
      <c r="C18" s="185">
        <f>'Section 201'!F49</f>
        <v>0</v>
      </c>
      <c r="D18" s="85"/>
    </row>
    <row r="19" spans="1:4" ht="14.15" customHeight="1" x14ac:dyDescent="0.3">
      <c r="A19" s="183" t="s">
        <v>1276</v>
      </c>
      <c r="B19" s="184" t="s">
        <v>1300</v>
      </c>
      <c r="C19" s="185">
        <f>'Section 202'!F148</f>
        <v>0</v>
      </c>
    </row>
    <row r="20" spans="1:4" ht="14.15" customHeight="1" x14ac:dyDescent="0.3">
      <c r="A20" s="183" t="s">
        <v>1277</v>
      </c>
      <c r="B20" s="184" t="s">
        <v>1301</v>
      </c>
      <c r="C20" s="185">
        <f>'Section 203'!F153</f>
        <v>0</v>
      </c>
    </row>
    <row r="21" spans="1:4" ht="14.15" customHeight="1" x14ac:dyDescent="0.3">
      <c r="A21" s="36"/>
      <c r="B21" s="6"/>
      <c r="C21" s="170"/>
    </row>
    <row r="22" spans="1:4" ht="14.15" customHeight="1" x14ac:dyDescent="0.3">
      <c r="A22" s="78" t="s">
        <v>1354</v>
      </c>
      <c r="B22" s="83" t="s">
        <v>1355</v>
      </c>
      <c r="C22" s="173"/>
    </row>
    <row r="23" spans="1:4" ht="14.15" customHeight="1" x14ac:dyDescent="0.3">
      <c r="A23" s="183" t="s">
        <v>1278</v>
      </c>
      <c r="B23" s="184" t="s">
        <v>1302</v>
      </c>
      <c r="C23" s="185">
        <f>'Section 501'!F205</f>
        <v>0</v>
      </c>
    </row>
    <row r="24" spans="1:4" ht="14.15" customHeight="1" x14ac:dyDescent="0.3">
      <c r="A24" s="183" t="s">
        <v>1279</v>
      </c>
      <c r="B24" s="184" t="s">
        <v>1303</v>
      </c>
      <c r="C24" s="185">
        <f>'Section 502'!F569</f>
        <v>0</v>
      </c>
    </row>
    <row r="25" spans="1:4" ht="14.15" customHeight="1" x14ac:dyDescent="0.3">
      <c r="A25" s="183" t="s">
        <v>1280</v>
      </c>
      <c r="B25" s="184" t="s">
        <v>1304</v>
      </c>
      <c r="C25" s="185">
        <f>'Section 503'!F102</f>
        <v>0</v>
      </c>
    </row>
    <row r="26" spans="1:4" ht="14.15" customHeight="1" x14ac:dyDescent="0.3">
      <c r="A26" s="183" t="s">
        <v>1281</v>
      </c>
      <c r="B26" s="184" t="s">
        <v>1305</v>
      </c>
      <c r="C26" s="185">
        <f>'Section 504'!F205</f>
        <v>0</v>
      </c>
    </row>
    <row r="27" spans="1:4" ht="14.15" customHeight="1" x14ac:dyDescent="0.3">
      <c r="A27" s="183" t="s">
        <v>1282</v>
      </c>
      <c r="B27" s="184" t="s">
        <v>1306</v>
      </c>
      <c r="C27" s="185">
        <f>'Section 505'!F205</f>
        <v>0</v>
      </c>
    </row>
    <row r="28" spans="1:4" ht="14.15" customHeight="1" x14ac:dyDescent="0.3">
      <c r="A28" s="36"/>
      <c r="B28" s="6"/>
      <c r="C28" s="170"/>
    </row>
    <row r="29" spans="1:4" ht="14.15" customHeight="1" x14ac:dyDescent="0.3">
      <c r="A29" s="180" t="s">
        <v>1356</v>
      </c>
      <c r="B29" s="181" t="s">
        <v>1357</v>
      </c>
      <c r="C29" s="182"/>
    </row>
    <row r="30" spans="1:4" ht="14.15" customHeight="1" x14ac:dyDescent="0.3">
      <c r="A30" s="183" t="s">
        <v>1283</v>
      </c>
      <c r="B30" s="184" t="s">
        <v>1307</v>
      </c>
      <c r="C30" s="185"/>
    </row>
    <row r="31" spans="1:4" ht="14.15" customHeight="1" x14ac:dyDescent="0.3">
      <c r="A31" s="183" t="s">
        <v>1284</v>
      </c>
      <c r="B31" s="184" t="s">
        <v>730</v>
      </c>
      <c r="C31" s="185">
        <f>'Section 602'!F49</f>
        <v>0</v>
      </c>
    </row>
    <row r="32" spans="1:4" ht="14.15" customHeight="1" x14ac:dyDescent="0.3">
      <c r="A32" s="183" t="s">
        <v>1285</v>
      </c>
      <c r="B32" s="184" t="s">
        <v>1308</v>
      </c>
      <c r="C32" s="185">
        <f>'Section 603'!F49</f>
        <v>0</v>
      </c>
    </row>
    <row r="33" spans="1:3" ht="14.15" customHeight="1" x14ac:dyDescent="0.3">
      <c r="A33" s="183" t="s">
        <v>1286</v>
      </c>
      <c r="B33" s="184" t="s">
        <v>1309</v>
      </c>
      <c r="C33" s="185">
        <f>'Section 604'!F48</f>
        <v>0</v>
      </c>
    </row>
    <row r="34" spans="1:3" ht="14.15" customHeight="1" x14ac:dyDescent="0.3">
      <c r="A34" s="183" t="s">
        <v>1287</v>
      </c>
      <c r="B34" s="184" t="s">
        <v>1310</v>
      </c>
      <c r="C34" s="185">
        <f>'Section 605'!F49</f>
        <v>0</v>
      </c>
    </row>
    <row r="35" spans="1:3" ht="14.15" customHeight="1" x14ac:dyDescent="0.3">
      <c r="A35" s="183" t="s">
        <v>1288</v>
      </c>
      <c r="B35" s="184" t="s">
        <v>1311</v>
      </c>
      <c r="C35" s="185">
        <f>'Section 606'!F106</f>
        <v>0</v>
      </c>
    </row>
    <row r="36" spans="1:3" ht="14.15" customHeight="1" x14ac:dyDescent="0.3">
      <c r="A36" s="183" t="s">
        <v>1289</v>
      </c>
      <c r="B36" s="184" t="s">
        <v>1312</v>
      </c>
      <c r="C36" s="185">
        <f>'Section 607'!F153</f>
        <v>0</v>
      </c>
    </row>
    <row r="37" spans="1:3" ht="14.15" customHeight="1" x14ac:dyDescent="0.3">
      <c r="A37" s="183" t="s">
        <v>1877</v>
      </c>
      <c r="B37" s="184" t="s">
        <v>1878</v>
      </c>
      <c r="C37" s="185">
        <f>'Section 608'!F205</f>
        <v>0</v>
      </c>
    </row>
    <row r="38" spans="1:3" ht="14.15" customHeight="1" x14ac:dyDescent="0.3">
      <c r="A38" s="183" t="s">
        <v>1290</v>
      </c>
      <c r="B38" s="184" t="s">
        <v>1313</v>
      </c>
      <c r="C38" s="185">
        <f>'Section 609'!F136</f>
        <v>0</v>
      </c>
    </row>
    <row r="39" spans="1:3" ht="14.15" customHeight="1" x14ac:dyDescent="0.3">
      <c r="A39" s="183" t="s">
        <v>1291</v>
      </c>
      <c r="B39" s="184" t="s">
        <v>1314</v>
      </c>
      <c r="C39" s="185">
        <f>'Section 610'!F101</f>
        <v>0</v>
      </c>
    </row>
    <row r="40" spans="1:3" ht="14.15" customHeight="1" x14ac:dyDescent="0.3">
      <c r="A40" s="183" t="s">
        <v>1292</v>
      </c>
      <c r="B40" s="184" t="s">
        <v>1315</v>
      </c>
      <c r="C40" s="185">
        <f>'Section 611'!F101</f>
        <v>0</v>
      </c>
    </row>
    <row r="41" spans="1:3" ht="14.15" customHeight="1" x14ac:dyDescent="0.3">
      <c r="A41" s="183" t="s">
        <v>1293</v>
      </c>
      <c r="B41" s="184" t="s">
        <v>1316</v>
      </c>
      <c r="C41" s="185">
        <f>'Section 612'!F101</f>
        <v>0</v>
      </c>
    </row>
    <row r="42" spans="1:3" ht="14.15" customHeight="1" x14ac:dyDescent="0.3">
      <c r="A42" s="183" t="s">
        <v>1294</v>
      </c>
      <c r="B42" s="184" t="s">
        <v>1317</v>
      </c>
      <c r="C42" s="185">
        <f>'Section 613'!F101</f>
        <v>0</v>
      </c>
    </row>
    <row r="43" spans="1:3" ht="14.15" customHeight="1" x14ac:dyDescent="0.3">
      <c r="A43" s="36"/>
      <c r="B43" s="6"/>
      <c r="C43" s="170"/>
    </row>
    <row r="44" spans="1:3" ht="14.15" customHeight="1" x14ac:dyDescent="0.3">
      <c r="A44" s="95" t="s">
        <v>1363</v>
      </c>
      <c r="B44" s="96" t="s">
        <v>1482</v>
      </c>
      <c r="C44" s="176"/>
    </row>
    <row r="45" spans="1:3" ht="14.15" customHeight="1" x14ac:dyDescent="0.3">
      <c r="A45" s="36" t="s">
        <v>756</v>
      </c>
      <c r="B45" s="6" t="s">
        <v>1318</v>
      </c>
      <c r="C45" s="170">
        <f>'Section 903'!F55</f>
        <v>0</v>
      </c>
    </row>
    <row r="46" spans="1:3" ht="14.15" customHeight="1" thickBot="1" x14ac:dyDescent="0.35">
      <c r="A46" s="15"/>
      <c r="B46" s="16"/>
      <c r="C46" s="174"/>
    </row>
    <row r="47" spans="1:3" ht="18.649999999999999" customHeight="1" x14ac:dyDescent="0.3">
      <c r="A47" s="330" t="s">
        <v>1360</v>
      </c>
      <c r="B47" s="331"/>
      <c r="C47" s="176">
        <f>SUM(C3:C46)</f>
        <v>0</v>
      </c>
    </row>
    <row r="48" spans="1:3" ht="0.65" customHeight="1" x14ac:dyDescent="0.3">
      <c r="A48" s="130"/>
      <c r="B48" s="131"/>
      <c r="C48" s="176"/>
    </row>
    <row r="49" spans="1:3" ht="15" customHeight="1" x14ac:dyDescent="0.3">
      <c r="A49" s="332"/>
      <c r="B49" s="333"/>
      <c r="C49" s="187"/>
    </row>
    <row r="50" spans="1:3" ht="14.15" customHeight="1" x14ac:dyDescent="0.3">
      <c r="A50" s="332" t="str">
        <f>CONCATENATE("Add ",TEXT(D99,"0.00"),"% for contingencies")</f>
        <v>Add 0.10% for contingencies</v>
      </c>
      <c r="B50" s="333"/>
      <c r="C50" s="185">
        <f>C47*(D99/100)</f>
        <v>0</v>
      </c>
    </row>
    <row r="51" spans="1:3" ht="24" customHeight="1" x14ac:dyDescent="0.3">
      <c r="A51" s="334" t="s">
        <v>1358</v>
      </c>
      <c r="B51" s="335"/>
      <c r="C51" s="188">
        <f>C47+C50+C49</f>
        <v>0</v>
      </c>
    </row>
    <row r="52" spans="1:3" ht="14.15" customHeight="1" x14ac:dyDescent="0.3">
      <c r="A52" s="332" t="str">
        <f>CONCATENATE("Add ",TEXT(D101,"0.00"),"% VAT")</f>
        <v>Add 0.15% VAT</v>
      </c>
      <c r="B52" s="333"/>
      <c r="C52" s="185">
        <f>C51*(D101/100)</f>
        <v>0</v>
      </c>
    </row>
    <row r="53" spans="1:3" ht="14.15" customHeight="1" thickBot="1" x14ac:dyDescent="0.35">
      <c r="A53" s="338"/>
      <c r="B53" s="339"/>
      <c r="C53" s="189"/>
    </row>
    <row r="54" spans="1:3" ht="14.15" customHeight="1" thickBot="1" x14ac:dyDescent="0.35">
      <c r="A54" s="326" t="s">
        <v>1359</v>
      </c>
      <c r="B54" s="327"/>
      <c r="C54" s="84">
        <f>C51+C52</f>
        <v>0</v>
      </c>
    </row>
    <row r="55" spans="1:3" ht="14.15" customHeight="1" thickBot="1" x14ac:dyDescent="0.35"/>
    <row r="56" spans="1:3" ht="14.15" customHeight="1" x14ac:dyDescent="0.3">
      <c r="A56" s="340" t="s">
        <v>1328</v>
      </c>
      <c r="B56" s="341"/>
      <c r="C56" s="167" t="s">
        <v>1329</v>
      </c>
    </row>
    <row r="57" spans="1:3" ht="14.15" customHeight="1" thickBot="1" x14ac:dyDescent="0.35">
      <c r="A57" s="336"/>
      <c r="B57" s="337"/>
      <c r="C57" s="177"/>
    </row>
    <row r="58" spans="1:3" ht="14.15" customHeight="1" x14ac:dyDescent="0.3"/>
    <row r="59" spans="1:3" ht="14.15" customHeight="1" x14ac:dyDescent="0.3"/>
    <row r="60" spans="1:3" ht="14.15" customHeight="1" x14ac:dyDescent="0.3"/>
    <row r="61" spans="1:3" ht="14.15" customHeight="1" x14ac:dyDescent="0.3"/>
    <row r="62" spans="1:3" ht="14.15" customHeight="1" x14ac:dyDescent="0.3"/>
    <row r="63" spans="1:3" ht="14.15" customHeight="1" x14ac:dyDescent="0.3"/>
    <row r="64" spans="1:3" ht="14.15" customHeight="1" x14ac:dyDescent="0.3"/>
    <row r="65" ht="14.15" customHeight="1" x14ac:dyDescent="0.3"/>
    <row r="66" ht="14.15" customHeight="1" x14ac:dyDescent="0.3"/>
    <row r="67" ht="14.15" customHeight="1" x14ac:dyDescent="0.3"/>
    <row r="68" ht="14.15" customHeight="1" x14ac:dyDescent="0.3"/>
    <row r="69" ht="14.15" customHeight="1" x14ac:dyDescent="0.3"/>
    <row r="70" ht="14.15" customHeight="1" x14ac:dyDescent="0.3"/>
    <row r="71" ht="14.15" customHeight="1" x14ac:dyDescent="0.3"/>
    <row r="72" ht="14.15" customHeight="1" x14ac:dyDescent="0.3"/>
    <row r="73" ht="14.15" customHeight="1" x14ac:dyDescent="0.3"/>
    <row r="74" ht="14.15" customHeight="1" x14ac:dyDescent="0.3"/>
    <row r="75" ht="14.15" customHeight="1" x14ac:dyDescent="0.3"/>
    <row r="76" ht="14.15" customHeight="1" x14ac:dyDescent="0.3"/>
    <row r="77" ht="14.15" customHeight="1" x14ac:dyDescent="0.3"/>
    <row r="78" ht="14.15" customHeight="1" x14ac:dyDescent="0.3"/>
    <row r="79" ht="14.15" customHeight="1" x14ac:dyDescent="0.3"/>
    <row r="80" ht="14.15" customHeight="1" x14ac:dyDescent="0.3"/>
    <row r="81" spans="4:4" ht="14.15" customHeight="1" x14ac:dyDescent="0.3"/>
    <row r="82" spans="4:4" ht="14.15" customHeight="1" x14ac:dyDescent="0.3"/>
    <row r="83" spans="4:4" ht="14.15" customHeight="1" x14ac:dyDescent="0.3"/>
    <row r="84" spans="4:4" ht="14.15" customHeight="1" x14ac:dyDescent="0.3"/>
    <row r="85" spans="4:4" ht="14.15" customHeight="1" x14ac:dyDescent="0.3"/>
    <row r="86" spans="4:4" ht="14.15" customHeight="1" x14ac:dyDescent="0.3"/>
    <row r="87" spans="4:4" ht="14.15" customHeight="1" x14ac:dyDescent="0.3"/>
    <row r="88" spans="4:4" ht="14.15" customHeight="1" x14ac:dyDescent="0.3"/>
    <row r="89" spans="4:4" ht="28.4" customHeight="1" x14ac:dyDescent="0.3">
      <c r="D89" s="85"/>
    </row>
    <row r="90" spans="4:4" ht="14.15" customHeight="1" x14ac:dyDescent="0.3"/>
    <row r="91" spans="4:4" ht="28.4" customHeight="1" x14ac:dyDescent="0.3"/>
    <row r="92" spans="4:4" ht="42" customHeight="1" x14ac:dyDescent="0.3"/>
    <row r="93" spans="4:4" ht="10.4" customHeight="1" x14ac:dyDescent="0.3"/>
    <row r="94" spans="4:4" ht="28.4" customHeight="1" x14ac:dyDescent="0.3"/>
    <row r="95" spans="4:4" ht="28.4" customHeight="1" x14ac:dyDescent="0.3"/>
    <row r="96" spans="4:4" ht="28.4" customHeight="1" x14ac:dyDescent="0.3"/>
    <row r="97" spans="1:4" ht="28.4" customHeight="1" x14ac:dyDescent="0.3"/>
    <row r="98" spans="1:4" s="178" customFormat="1" ht="28.4" customHeight="1" x14ac:dyDescent="0.3">
      <c r="A98" s="2"/>
      <c r="B98" s="2"/>
      <c r="C98" s="175"/>
    </row>
    <row r="99" spans="1:4" s="178" customFormat="1" ht="28.4" customHeight="1" x14ac:dyDescent="0.3">
      <c r="A99" s="2"/>
      <c r="B99" s="2"/>
      <c r="C99" s="175"/>
      <c r="D99" s="179">
        <v>10</v>
      </c>
    </row>
    <row r="100" spans="1:4" s="178" customFormat="1" ht="28.4" customHeight="1" x14ac:dyDescent="0.3">
      <c r="A100" s="2"/>
      <c r="B100" s="2"/>
      <c r="C100" s="175"/>
    </row>
    <row r="101" spans="1:4" s="178" customFormat="1" ht="28.4" customHeight="1" x14ac:dyDescent="0.3">
      <c r="A101" s="2"/>
      <c r="B101" s="2"/>
      <c r="C101" s="175"/>
      <c r="D101" s="179">
        <v>15</v>
      </c>
    </row>
    <row r="102" spans="1:4" ht="28.4" customHeight="1" x14ac:dyDescent="0.3"/>
    <row r="103" spans="1:4" ht="28.4" customHeight="1" x14ac:dyDescent="0.3"/>
    <row r="104" spans="1:4" ht="14.15" customHeight="1" x14ac:dyDescent="0.3"/>
    <row r="105" spans="1:4" ht="28.4" customHeight="1" x14ac:dyDescent="0.3"/>
    <row r="106" spans="1:4" ht="42" customHeight="1" x14ac:dyDescent="0.3"/>
    <row r="107" spans="1:4" ht="10.4" customHeight="1" x14ac:dyDescent="0.3"/>
  </sheetData>
  <mergeCells count="10">
    <mergeCell ref="A57:B57"/>
    <mergeCell ref="A53:B53"/>
    <mergeCell ref="A54:B54"/>
    <mergeCell ref="A56:B56"/>
    <mergeCell ref="A49:B49"/>
    <mergeCell ref="A1:C1"/>
    <mergeCell ref="A47:B47"/>
    <mergeCell ref="A50:B50"/>
    <mergeCell ref="A51:B51"/>
    <mergeCell ref="A52:B52"/>
  </mergeCells>
  <phoneticPr fontId="1" type="noConversion"/>
  <printOptions horizontalCentered="1"/>
  <pageMargins left="0.78740157480314965" right="0.59055118110236227" top="0.98425196850393704" bottom="0.39370078740157483" header="0.39370078740157483" footer="0.19685039370078741"/>
  <pageSetup paperSize="9" scale="87" orientation="portrait" blackAndWhite="1" useFirstPageNumber="1" r:id="rId1"/>
  <headerFooter alignWithMargins="0">
    <oddHeader>&amp;L&amp;"-,Italic"&amp;8RTD01-2016/2017-TIDC32
&amp;"-,Regular"
Part C2.2: Pricing Schedule&amp;R&amp;"-,Regular"&amp;8
Summary: Page &amp;P of &amp;N</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F416"/>
  <sheetViews>
    <sheetView showZeros="0" view="pageLayout" zoomScaleNormal="100" zoomScaleSheetLayoutView="150" workbookViewId="0">
      <selection activeCell="B4" sqref="B4"/>
    </sheetView>
  </sheetViews>
  <sheetFormatPr defaultColWidth="9.1796875" defaultRowHeight="12" customHeight="1" x14ac:dyDescent="0.3"/>
  <cols>
    <col min="1" max="1" width="12.54296875" style="2" customWidth="1"/>
    <col min="2" max="2" width="28.54296875" style="2" customWidth="1"/>
    <col min="3" max="3" width="10.54296875" style="2" customWidth="1"/>
    <col min="4" max="4" width="12.54296875" style="24" customWidth="1"/>
    <col min="5" max="5" width="13.54296875" style="2" customWidth="1"/>
    <col min="6" max="6" width="15.54296875" style="2" customWidth="1"/>
    <col min="7" max="16384" width="9.1796875" style="2"/>
  </cols>
  <sheetData>
    <row r="1" spans="1:6" ht="28.4" customHeight="1" thickBot="1" x14ac:dyDescent="0.35">
      <c r="A1" s="98" t="s">
        <v>1321</v>
      </c>
      <c r="B1" s="99" t="s">
        <v>1322</v>
      </c>
      <c r="C1" s="99" t="s">
        <v>1323</v>
      </c>
      <c r="D1" s="100" t="s">
        <v>1324</v>
      </c>
      <c r="E1" s="101" t="s">
        <v>1325</v>
      </c>
      <c r="F1" s="102" t="s">
        <v>1326</v>
      </c>
    </row>
    <row r="2" spans="1:6" ht="14.15" customHeight="1" x14ac:dyDescent="0.3">
      <c r="A2" s="8"/>
      <c r="B2" s="9"/>
      <c r="C2" s="10"/>
      <c r="D2" s="87"/>
      <c r="E2" s="11"/>
      <c r="F2" s="12"/>
    </row>
    <row r="3" spans="1:6" ht="14.15" customHeight="1" x14ac:dyDescent="0.3">
      <c r="A3" s="13" t="s">
        <v>2009</v>
      </c>
      <c r="B3" s="14" t="s">
        <v>2010</v>
      </c>
      <c r="C3" s="3"/>
      <c r="D3" s="86"/>
      <c r="E3" s="4"/>
      <c r="F3" s="1"/>
    </row>
    <row r="4" spans="1:6" ht="14.15" customHeight="1" x14ac:dyDescent="0.3">
      <c r="A4" s="5"/>
      <c r="B4" s="6"/>
      <c r="C4" s="3"/>
      <c r="D4" s="86"/>
      <c r="E4" s="4"/>
      <c r="F4" s="1"/>
    </row>
    <row r="5" spans="1:6" ht="14.15" customHeight="1" x14ac:dyDescent="0.3">
      <c r="A5" s="13" t="s">
        <v>2057</v>
      </c>
      <c r="B5" s="14" t="s">
        <v>2011</v>
      </c>
      <c r="C5" s="3"/>
      <c r="D5" s="86"/>
      <c r="E5" s="4"/>
      <c r="F5" s="1"/>
    </row>
    <row r="6" spans="1:6" ht="14.15" customHeight="1" x14ac:dyDescent="0.3">
      <c r="A6" s="5"/>
      <c r="B6" s="7"/>
      <c r="C6" s="3"/>
      <c r="D6" s="86"/>
      <c r="E6" s="4"/>
      <c r="F6" s="1"/>
    </row>
    <row r="7" spans="1:6" ht="14.15" customHeight="1" x14ac:dyDescent="0.3">
      <c r="A7" s="13"/>
      <c r="B7" s="14"/>
      <c r="C7" s="3"/>
      <c r="D7" s="86"/>
      <c r="E7" s="4"/>
      <c r="F7" s="1"/>
    </row>
    <row r="8" spans="1:6" ht="14.15" customHeight="1" x14ac:dyDescent="0.3">
      <c r="A8" s="5"/>
      <c r="B8" s="6"/>
      <c r="C8" s="3"/>
      <c r="D8" s="86"/>
      <c r="E8" s="4"/>
      <c r="F8" s="1"/>
    </row>
    <row r="9" spans="1:6" ht="14.15" customHeight="1" x14ac:dyDescent="0.3">
      <c r="A9" s="5"/>
      <c r="B9" s="6"/>
      <c r="C9" s="3"/>
      <c r="D9" s="91"/>
      <c r="E9" s="90"/>
      <c r="F9" s="89" t="str">
        <f>IF(TRIM(D9)="rate only","ro",IF(OR(ISBLANK(D9),ISBLANK(E9))," ",D9*E9))</f>
        <v xml:space="preserve"> </v>
      </c>
    </row>
    <row r="10" spans="1:6" ht="14.15" customHeight="1" x14ac:dyDescent="0.3">
      <c r="A10" s="5"/>
      <c r="B10" s="6"/>
      <c r="C10" s="3"/>
      <c r="D10" s="86"/>
      <c r="E10" s="4"/>
      <c r="F10" s="1"/>
    </row>
    <row r="11" spans="1:6" ht="14.15" customHeight="1" x14ac:dyDescent="0.3">
      <c r="A11" s="5"/>
      <c r="B11" s="6"/>
      <c r="C11" s="3"/>
      <c r="D11" s="86"/>
      <c r="E11" s="103"/>
      <c r="F11" s="1"/>
    </row>
    <row r="12" spans="1:6" ht="14.15" customHeight="1" x14ac:dyDescent="0.3">
      <c r="A12" s="5"/>
      <c r="B12" s="6"/>
      <c r="C12" s="3"/>
      <c r="D12" s="86"/>
      <c r="E12" s="4"/>
      <c r="F12" s="1"/>
    </row>
    <row r="13" spans="1:6" ht="14.15" customHeight="1" x14ac:dyDescent="0.3">
      <c r="A13" s="5"/>
      <c r="B13" s="6"/>
      <c r="C13" s="3"/>
      <c r="D13" s="86"/>
      <c r="E13" s="4"/>
      <c r="F13" s="1"/>
    </row>
    <row r="14" spans="1:6" ht="14.15" customHeight="1" x14ac:dyDescent="0.3">
      <c r="A14" s="13"/>
      <c r="B14" s="14"/>
      <c r="C14" s="3"/>
      <c r="D14" s="86"/>
      <c r="E14" s="103"/>
      <c r="F14" s="1"/>
    </row>
    <row r="15" spans="1:6" ht="14.15" customHeight="1" x14ac:dyDescent="0.3">
      <c r="A15" s="5"/>
      <c r="B15" s="6"/>
      <c r="C15" s="3"/>
      <c r="D15" s="86"/>
      <c r="E15" s="4"/>
      <c r="F15" s="1"/>
    </row>
    <row r="16" spans="1:6" ht="14.15" customHeight="1" x14ac:dyDescent="0.3">
      <c r="A16" s="5"/>
      <c r="B16" s="6"/>
      <c r="C16" s="3"/>
      <c r="D16" s="86"/>
      <c r="E16" s="4"/>
      <c r="F16" s="1"/>
    </row>
    <row r="17" spans="1:6" ht="14.15" customHeight="1" x14ac:dyDescent="0.3">
      <c r="A17" s="13"/>
      <c r="B17" s="14"/>
      <c r="C17" s="3"/>
      <c r="D17" s="86"/>
      <c r="E17" s="26"/>
      <c r="F17" s="1"/>
    </row>
    <row r="18" spans="1:6" ht="14.15" customHeight="1" x14ac:dyDescent="0.3">
      <c r="A18" s="13"/>
      <c r="B18" s="14"/>
      <c r="C18" s="3"/>
      <c r="D18" s="86"/>
      <c r="E18" s="103"/>
      <c r="F18" s="1"/>
    </row>
    <row r="19" spans="1:6" ht="14.15" customHeight="1" x14ac:dyDescent="0.3">
      <c r="A19" s="5"/>
      <c r="B19" s="6"/>
      <c r="C19" s="3"/>
      <c r="D19" s="86"/>
      <c r="E19" s="4"/>
      <c r="F19" s="1"/>
    </row>
    <row r="20" spans="1:6" ht="14.15" customHeight="1" x14ac:dyDescent="0.3">
      <c r="A20" s="5"/>
      <c r="B20" s="6"/>
      <c r="C20" s="3"/>
      <c r="D20" s="86"/>
      <c r="E20" s="4"/>
      <c r="F20" s="1"/>
    </row>
    <row r="21" spans="1:6" ht="14.15" customHeight="1" x14ac:dyDescent="0.3">
      <c r="A21" s="13"/>
      <c r="B21" s="14"/>
      <c r="C21" s="3"/>
      <c r="D21" s="86"/>
      <c r="E21" s="26"/>
      <c r="F21" s="1"/>
    </row>
    <row r="22" spans="1:6" ht="14.15" customHeight="1" x14ac:dyDescent="0.3">
      <c r="A22" s="13"/>
      <c r="B22" s="14"/>
      <c r="C22" s="3"/>
      <c r="D22" s="86"/>
      <c r="E22" s="26"/>
      <c r="F22" s="1"/>
    </row>
    <row r="23" spans="1:6" ht="14.15" customHeight="1" x14ac:dyDescent="0.3">
      <c r="A23" s="13"/>
      <c r="B23" s="14"/>
      <c r="C23" s="3"/>
      <c r="D23" s="86"/>
      <c r="E23" s="26"/>
      <c r="F23" s="1"/>
    </row>
    <row r="24" spans="1:6" ht="14.15" customHeight="1" x14ac:dyDescent="0.3">
      <c r="A24" s="5"/>
      <c r="B24" s="6"/>
      <c r="C24" s="3"/>
      <c r="D24" s="86"/>
      <c r="E24" s="26"/>
      <c r="F24" s="1"/>
    </row>
    <row r="25" spans="1:6" ht="14.15" customHeight="1" x14ac:dyDescent="0.3">
      <c r="A25" s="5"/>
      <c r="B25" s="6"/>
      <c r="C25" s="3"/>
      <c r="D25" s="86"/>
      <c r="E25" s="103"/>
      <c r="F25" s="1"/>
    </row>
    <row r="26" spans="1:6" ht="14.15" customHeight="1" x14ac:dyDescent="0.3">
      <c r="A26" s="5"/>
      <c r="B26" s="6"/>
      <c r="C26" s="3"/>
      <c r="D26" s="86"/>
      <c r="E26" s="26"/>
      <c r="F26" s="1"/>
    </row>
    <row r="27" spans="1:6" ht="14.15" customHeight="1" x14ac:dyDescent="0.3">
      <c r="A27" s="5"/>
      <c r="B27" s="6"/>
      <c r="C27" s="3"/>
      <c r="D27" s="86"/>
      <c r="E27" s="103"/>
      <c r="F27" s="1"/>
    </row>
    <row r="28" spans="1:6" ht="14.15" customHeight="1" x14ac:dyDescent="0.3">
      <c r="A28" s="5"/>
      <c r="B28" s="6"/>
      <c r="C28" s="3"/>
      <c r="D28" s="86"/>
      <c r="E28" s="26"/>
      <c r="F28" s="1"/>
    </row>
    <row r="29" spans="1:6" ht="14.15" customHeight="1" x14ac:dyDescent="0.3">
      <c r="A29" s="5"/>
      <c r="B29" s="6"/>
      <c r="C29" s="3"/>
      <c r="D29" s="86"/>
      <c r="E29" s="26"/>
      <c r="F29" s="1"/>
    </row>
    <row r="30" spans="1:6" ht="14.15" customHeight="1" x14ac:dyDescent="0.3">
      <c r="A30" s="5"/>
      <c r="B30" s="6"/>
      <c r="C30" s="3"/>
      <c r="D30" s="86"/>
      <c r="E30" s="26"/>
      <c r="F30" s="1"/>
    </row>
    <row r="31" spans="1:6" ht="14.15" customHeight="1" x14ac:dyDescent="0.3">
      <c r="A31" s="5"/>
      <c r="B31" s="6"/>
      <c r="C31" s="3"/>
      <c r="D31" s="86"/>
      <c r="E31" s="103"/>
      <c r="F31" s="1"/>
    </row>
    <row r="32" spans="1:6" ht="14.15" customHeight="1" x14ac:dyDescent="0.3">
      <c r="A32" s="5"/>
      <c r="B32" s="6"/>
      <c r="C32" s="3"/>
      <c r="D32" s="86"/>
      <c r="E32" s="26"/>
      <c r="F32" s="1"/>
    </row>
    <row r="33" spans="1:6" ht="14.15" customHeight="1" x14ac:dyDescent="0.3">
      <c r="A33" s="5"/>
      <c r="B33" s="6"/>
      <c r="C33" s="3"/>
      <c r="D33" s="86"/>
      <c r="E33" s="103"/>
      <c r="F33" s="1"/>
    </row>
    <row r="34" spans="1:6" ht="14.15" customHeight="1" x14ac:dyDescent="0.3">
      <c r="A34" s="5"/>
      <c r="B34" s="6"/>
      <c r="C34" s="3"/>
      <c r="D34" s="86"/>
      <c r="E34" s="26"/>
      <c r="F34" s="1"/>
    </row>
    <row r="35" spans="1:6" ht="14.15" customHeight="1" x14ac:dyDescent="0.3">
      <c r="A35" s="5"/>
      <c r="B35" s="6"/>
      <c r="C35" s="3"/>
      <c r="D35" s="86"/>
      <c r="E35" s="26"/>
      <c r="F35" s="1"/>
    </row>
    <row r="36" spans="1:6" ht="14.15" customHeight="1" x14ac:dyDescent="0.3">
      <c r="A36" s="5"/>
      <c r="B36" s="6"/>
      <c r="C36" s="3"/>
      <c r="D36" s="86"/>
      <c r="E36" s="4"/>
      <c r="F36" s="1"/>
    </row>
    <row r="37" spans="1:6" ht="14.15" customHeight="1" x14ac:dyDescent="0.3">
      <c r="A37" s="5"/>
      <c r="B37" s="6"/>
      <c r="C37" s="3"/>
      <c r="D37" s="86"/>
      <c r="E37" s="4"/>
      <c r="F37" s="1"/>
    </row>
    <row r="38" spans="1:6" ht="14.15" customHeight="1" x14ac:dyDescent="0.3">
      <c r="A38" s="5"/>
      <c r="B38" s="6"/>
      <c r="C38" s="3"/>
      <c r="D38" s="86"/>
      <c r="E38" s="103"/>
      <c r="F38" s="1"/>
    </row>
    <row r="39" spans="1:6" ht="14.15" customHeight="1" x14ac:dyDescent="0.3">
      <c r="A39" s="5"/>
      <c r="B39" s="6"/>
      <c r="C39" s="3"/>
      <c r="D39" s="86"/>
      <c r="E39" s="4"/>
      <c r="F39" s="1"/>
    </row>
    <row r="40" spans="1:6" ht="14.15" customHeight="1" x14ac:dyDescent="0.3">
      <c r="A40" s="5"/>
      <c r="B40" s="6"/>
      <c r="C40" s="3"/>
      <c r="D40" s="86"/>
      <c r="E40" s="103"/>
      <c r="F40" s="1"/>
    </row>
    <row r="41" spans="1:6" ht="14.15" customHeight="1" x14ac:dyDescent="0.3">
      <c r="A41" s="5"/>
      <c r="B41" s="6"/>
      <c r="C41" s="3"/>
      <c r="D41" s="86"/>
      <c r="E41" s="26"/>
      <c r="F41" s="1"/>
    </row>
    <row r="42" spans="1:6" ht="14.15" customHeight="1" x14ac:dyDescent="0.3">
      <c r="A42" s="5"/>
      <c r="B42" s="6"/>
      <c r="C42" s="3"/>
      <c r="D42" s="86"/>
      <c r="E42" s="26"/>
      <c r="F42" s="1"/>
    </row>
    <row r="43" spans="1:6" ht="14.15" customHeight="1" x14ac:dyDescent="0.3">
      <c r="A43" s="5"/>
      <c r="B43" s="6"/>
      <c r="C43" s="3"/>
      <c r="D43" s="86"/>
      <c r="E43" s="103"/>
      <c r="F43" s="1"/>
    </row>
    <row r="44" spans="1:6" ht="14.15" customHeight="1" x14ac:dyDescent="0.3">
      <c r="A44" s="5"/>
      <c r="B44" s="6"/>
      <c r="C44" s="3"/>
      <c r="D44" s="86"/>
      <c r="E44" s="4"/>
      <c r="F44" s="1"/>
    </row>
    <row r="45" spans="1:6" ht="14.15" customHeight="1" x14ac:dyDescent="0.3">
      <c r="A45" s="5"/>
      <c r="B45" s="6"/>
      <c r="C45" s="3"/>
      <c r="D45" s="86"/>
      <c r="E45" s="4"/>
      <c r="F45" s="1"/>
    </row>
    <row r="46" spans="1:6" ht="14.15" customHeight="1" x14ac:dyDescent="0.3">
      <c r="A46" s="5"/>
      <c r="B46" s="6"/>
      <c r="C46" s="3"/>
      <c r="D46" s="86"/>
      <c r="E46" s="4"/>
      <c r="F46" s="1"/>
    </row>
    <row r="47" spans="1:6" ht="14.15" customHeight="1" x14ac:dyDescent="0.3">
      <c r="A47" s="5"/>
      <c r="B47" s="6"/>
      <c r="C47" s="3"/>
      <c r="D47" s="86"/>
      <c r="E47" s="4"/>
      <c r="F47" s="1"/>
    </row>
    <row r="48" spans="1:6" ht="14.15" customHeight="1" thickBot="1" x14ac:dyDescent="0.35">
      <c r="A48" s="15"/>
      <c r="B48" s="16"/>
      <c r="C48" s="17"/>
      <c r="D48" s="88"/>
      <c r="E48" s="18"/>
      <c r="F48" s="19"/>
    </row>
    <row r="49" spans="1:6" ht="28.4" customHeight="1" thickBot="1" x14ac:dyDescent="0.35">
      <c r="A49" s="342" t="s">
        <v>1330</v>
      </c>
      <c r="B49" s="343"/>
      <c r="C49" s="343"/>
      <c r="D49" s="343"/>
      <c r="E49" s="344"/>
      <c r="F49" s="104">
        <f>SUM(F2:F48)</f>
        <v>0</v>
      </c>
    </row>
    <row r="50" spans="1:6" ht="14.15" customHeight="1" thickBot="1" x14ac:dyDescent="0.35">
      <c r="A50" s="20"/>
      <c r="B50" s="20"/>
      <c r="C50" s="20"/>
      <c r="D50" s="21"/>
      <c r="E50" s="20"/>
      <c r="F50" s="22"/>
    </row>
    <row r="51" spans="1:6" ht="28.4" customHeight="1" x14ac:dyDescent="0.3">
      <c r="A51" s="234" t="s">
        <v>1328</v>
      </c>
      <c r="B51" s="235"/>
      <c r="C51" s="235"/>
      <c r="D51" s="235"/>
      <c r="E51" s="281" t="s">
        <v>1329</v>
      </c>
      <c r="F51" s="282"/>
    </row>
    <row r="52" spans="1:6" ht="42" customHeight="1" thickBot="1" x14ac:dyDescent="0.35">
      <c r="A52" s="238"/>
      <c r="B52" s="239"/>
      <c r="C52" s="239"/>
      <c r="D52" s="239"/>
      <c r="E52" s="283"/>
      <c r="F52" s="284"/>
    </row>
    <row r="53" spans="1:6" ht="10.4" customHeight="1" thickBot="1" x14ac:dyDescent="0.35">
      <c r="A53" s="23"/>
      <c r="E53" s="25"/>
    </row>
    <row r="54" spans="1:6" ht="28.4" customHeight="1" thickBot="1" x14ac:dyDescent="0.35">
      <c r="A54" s="98" t="s">
        <v>1321</v>
      </c>
      <c r="B54" s="99" t="s">
        <v>1322</v>
      </c>
      <c r="C54" s="99" t="s">
        <v>1323</v>
      </c>
      <c r="D54" s="100" t="s">
        <v>1324</v>
      </c>
      <c r="E54" s="101" t="s">
        <v>1325</v>
      </c>
      <c r="F54" s="102" t="s">
        <v>1326</v>
      </c>
    </row>
    <row r="55" spans="1:6" ht="28.4" customHeight="1" x14ac:dyDescent="0.3">
      <c r="A55" s="345" t="s">
        <v>1331</v>
      </c>
      <c r="B55" s="346"/>
      <c r="C55" s="346"/>
      <c r="D55" s="346"/>
      <c r="E55" s="347"/>
      <c r="F55" s="105">
        <f>F49</f>
        <v>0</v>
      </c>
    </row>
    <row r="56" spans="1:6" ht="14.15" customHeight="1" x14ac:dyDescent="0.3">
      <c r="A56" s="5"/>
      <c r="B56" s="6"/>
      <c r="C56" s="3"/>
      <c r="D56" s="86"/>
      <c r="E56" s="4"/>
      <c r="F56" s="1"/>
    </row>
    <row r="57" spans="1:6" ht="14.15" customHeight="1" x14ac:dyDescent="0.3">
      <c r="A57" s="5"/>
      <c r="B57" s="6"/>
      <c r="C57" s="3"/>
      <c r="D57" s="86"/>
      <c r="E57" s="34"/>
      <c r="F57" s="1"/>
    </row>
    <row r="58" spans="1:6" ht="14.15" customHeight="1" x14ac:dyDescent="0.3">
      <c r="A58" s="5"/>
      <c r="B58" s="6"/>
      <c r="C58" s="3"/>
      <c r="D58" s="86"/>
      <c r="E58" s="103"/>
      <c r="F58" s="1"/>
    </row>
    <row r="59" spans="1:6" ht="14.15" customHeight="1" x14ac:dyDescent="0.3">
      <c r="A59" s="5"/>
      <c r="B59" s="6"/>
      <c r="C59" s="3"/>
      <c r="D59" s="86"/>
      <c r="E59" s="4"/>
      <c r="F59" s="1"/>
    </row>
    <row r="60" spans="1:6" ht="14.15" customHeight="1" x14ac:dyDescent="0.3">
      <c r="A60" s="5"/>
      <c r="B60" s="6"/>
      <c r="C60" s="3"/>
      <c r="D60" s="86"/>
      <c r="E60" s="34"/>
      <c r="F60" s="1"/>
    </row>
    <row r="61" spans="1:6" ht="14.15" customHeight="1" x14ac:dyDescent="0.3">
      <c r="A61" s="5"/>
      <c r="B61" s="6"/>
      <c r="C61" s="3"/>
      <c r="D61" s="86"/>
      <c r="E61" s="103"/>
      <c r="F61" s="1"/>
    </row>
    <row r="62" spans="1:6" ht="14.15" customHeight="1" x14ac:dyDescent="0.3">
      <c r="A62" s="5"/>
      <c r="B62" s="6"/>
      <c r="C62" s="3"/>
      <c r="D62" s="86"/>
      <c r="E62" s="4"/>
      <c r="F62" s="1"/>
    </row>
    <row r="63" spans="1:6" ht="14.15" customHeight="1" x14ac:dyDescent="0.3">
      <c r="A63" s="5"/>
      <c r="B63" s="6"/>
      <c r="C63" s="3"/>
      <c r="D63" s="86"/>
      <c r="E63" s="4"/>
      <c r="F63" s="1"/>
    </row>
    <row r="64" spans="1:6" ht="14.15" customHeight="1" x14ac:dyDescent="0.3">
      <c r="A64" s="5"/>
      <c r="B64" s="6"/>
      <c r="C64" s="3"/>
      <c r="D64" s="86"/>
      <c r="E64" s="4"/>
      <c r="F64" s="1"/>
    </row>
    <row r="65" spans="1:6" ht="14.15" customHeight="1" x14ac:dyDescent="0.3">
      <c r="A65" s="5"/>
      <c r="B65" s="38"/>
      <c r="C65" s="3"/>
      <c r="D65" s="86"/>
      <c r="E65" s="103"/>
      <c r="F65" s="1"/>
    </row>
    <row r="66" spans="1:6" ht="14.15" customHeight="1" x14ac:dyDescent="0.3">
      <c r="A66" s="5"/>
      <c r="B66" s="6"/>
      <c r="C66" s="3"/>
      <c r="D66" s="86"/>
      <c r="E66" s="4"/>
      <c r="F66" s="1"/>
    </row>
    <row r="67" spans="1:6" ht="14.15" customHeight="1" x14ac:dyDescent="0.3">
      <c r="A67" s="5"/>
      <c r="B67" s="38"/>
      <c r="C67" s="3"/>
      <c r="D67" s="86"/>
      <c r="E67" s="103"/>
      <c r="F67" s="1"/>
    </row>
    <row r="68" spans="1:6" ht="14.15" customHeight="1" x14ac:dyDescent="0.3">
      <c r="A68" s="5"/>
      <c r="B68" s="6"/>
      <c r="C68" s="3"/>
      <c r="D68" s="86"/>
      <c r="E68" s="4"/>
      <c r="F68" s="1"/>
    </row>
    <row r="69" spans="1:6" ht="14.15" customHeight="1" x14ac:dyDescent="0.3">
      <c r="A69" s="5"/>
      <c r="B69" s="6"/>
      <c r="C69" s="3"/>
      <c r="D69" s="86"/>
      <c r="E69" s="4"/>
      <c r="F69" s="1"/>
    </row>
    <row r="70" spans="1:6" ht="14.15" customHeight="1" x14ac:dyDescent="0.3">
      <c r="A70" s="5"/>
      <c r="B70" s="6"/>
      <c r="C70" s="3"/>
      <c r="D70" s="86"/>
      <c r="E70" s="4"/>
      <c r="F70" s="1"/>
    </row>
    <row r="71" spans="1:6" ht="14.15" customHeight="1" x14ac:dyDescent="0.3">
      <c r="A71" s="5"/>
      <c r="B71" s="6"/>
      <c r="C71" s="3"/>
      <c r="D71" s="86"/>
      <c r="E71" s="4"/>
      <c r="F71" s="1"/>
    </row>
    <row r="72" spans="1:6" ht="14.15" customHeight="1" x14ac:dyDescent="0.3">
      <c r="A72" s="13"/>
      <c r="B72" s="14"/>
      <c r="C72" s="3"/>
      <c r="D72" s="86"/>
      <c r="E72" s="4"/>
      <c r="F72" s="1"/>
    </row>
    <row r="73" spans="1:6" ht="14.15" customHeight="1" x14ac:dyDescent="0.3">
      <c r="A73" s="5"/>
      <c r="B73" s="6"/>
      <c r="C73" s="3"/>
      <c r="D73" s="86"/>
      <c r="E73" s="4"/>
      <c r="F73" s="1"/>
    </row>
    <row r="74" spans="1:6" ht="14.15" customHeight="1" x14ac:dyDescent="0.3">
      <c r="A74" s="5"/>
      <c r="B74" s="6"/>
      <c r="C74" s="3"/>
      <c r="D74" s="86"/>
      <c r="E74" s="103"/>
      <c r="F74" s="1"/>
    </row>
    <row r="75" spans="1:6" ht="14.15" customHeight="1" x14ac:dyDescent="0.3">
      <c r="A75" s="5"/>
      <c r="B75" s="6"/>
      <c r="C75" s="3"/>
      <c r="D75" s="86"/>
      <c r="E75" s="4"/>
      <c r="F75" s="1"/>
    </row>
    <row r="76" spans="1:6" ht="14.15" customHeight="1" x14ac:dyDescent="0.3">
      <c r="A76" s="5"/>
      <c r="B76" s="6"/>
      <c r="C76" s="3"/>
      <c r="D76" s="86"/>
      <c r="E76" s="4"/>
      <c r="F76" s="1"/>
    </row>
    <row r="77" spans="1:6" ht="14.15" customHeight="1" x14ac:dyDescent="0.3">
      <c r="A77" s="5"/>
      <c r="B77" s="6"/>
      <c r="C77" s="3"/>
      <c r="D77" s="106"/>
      <c r="E77" s="107"/>
      <c r="F77" s="1"/>
    </row>
    <row r="78" spans="1:6" ht="14.15" customHeight="1" x14ac:dyDescent="0.3">
      <c r="A78" s="5"/>
      <c r="B78" s="6"/>
      <c r="C78" s="3"/>
      <c r="D78" s="86"/>
      <c r="E78" s="4"/>
      <c r="F78" s="1"/>
    </row>
    <row r="79" spans="1:6" ht="14.15" customHeight="1" x14ac:dyDescent="0.3">
      <c r="A79" s="5"/>
      <c r="B79" s="6"/>
      <c r="C79" s="3"/>
      <c r="D79" s="86"/>
      <c r="E79" s="4"/>
      <c r="F79" s="1"/>
    </row>
    <row r="80" spans="1:6" ht="14.15" customHeight="1" x14ac:dyDescent="0.3">
      <c r="A80" s="13"/>
      <c r="B80" s="14"/>
      <c r="C80" s="3"/>
      <c r="D80" s="86"/>
      <c r="E80" s="103"/>
      <c r="F80" s="1"/>
    </row>
    <row r="81" spans="1:6" ht="14.15" customHeight="1" x14ac:dyDescent="0.3">
      <c r="A81" s="5"/>
      <c r="B81" s="6"/>
      <c r="C81" s="3"/>
      <c r="D81" s="86"/>
      <c r="E81" s="4"/>
      <c r="F81" s="1"/>
    </row>
    <row r="82" spans="1:6" ht="14.15" customHeight="1" x14ac:dyDescent="0.3">
      <c r="A82" s="5"/>
      <c r="B82" s="6"/>
      <c r="C82" s="3"/>
      <c r="D82" s="86"/>
      <c r="E82" s="4"/>
      <c r="F82" s="1"/>
    </row>
    <row r="83" spans="1:6" ht="14.15" customHeight="1" x14ac:dyDescent="0.3">
      <c r="A83" s="5"/>
      <c r="B83" s="6"/>
      <c r="C83" s="3"/>
      <c r="D83" s="86"/>
      <c r="E83" s="4"/>
      <c r="F83" s="1"/>
    </row>
    <row r="84" spans="1:6" ht="14.15" customHeight="1" x14ac:dyDescent="0.3">
      <c r="A84" s="5"/>
      <c r="B84" s="6"/>
      <c r="C84" s="3"/>
      <c r="D84" s="86"/>
      <c r="E84" s="4"/>
      <c r="F84" s="1"/>
    </row>
    <row r="85" spans="1:6" ht="14.15" customHeight="1" x14ac:dyDescent="0.3">
      <c r="A85" s="5"/>
      <c r="B85" s="6"/>
      <c r="C85" s="3"/>
      <c r="D85" s="86"/>
      <c r="E85" s="4"/>
      <c r="F85" s="1"/>
    </row>
    <row r="86" spans="1:6" ht="14.15" customHeight="1" x14ac:dyDescent="0.3">
      <c r="A86" s="5"/>
      <c r="B86" s="6"/>
      <c r="C86" s="3"/>
      <c r="D86" s="86"/>
      <c r="E86" s="4"/>
      <c r="F86" s="1"/>
    </row>
    <row r="87" spans="1:6" ht="14.15" customHeight="1" x14ac:dyDescent="0.3">
      <c r="A87" s="5"/>
      <c r="B87" s="6"/>
      <c r="C87" s="3"/>
      <c r="D87" s="86"/>
      <c r="E87" s="4"/>
      <c r="F87" s="1"/>
    </row>
    <row r="88" spans="1:6" ht="14.15" customHeight="1" x14ac:dyDescent="0.3">
      <c r="A88" s="5"/>
      <c r="B88" s="6"/>
      <c r="C88" s="3"/>
      <c r="D88" s="86"/>
      <c r="E88" s="4"/>
      <c r="F88" s="1"/>
    </row>
    <row r="89" spans="1:6" ht="14.15" customHeight="1" x14ac:dyDescent="0.3">
      <c r="A89" s="5"/>
      <c r="B89" s="6"/>
      <c r="C89" s="3"/>
      <c r="D89" s="86"/>
      <c r="E89" s="4"/>
      <c r="F89" s="1"/>
    </row>
    <row r="90" spans="1:6" ht="14.15" customHeight="1" x14ac:dyDescent="0.3">
      <c r="A90" s="5"/>
      <c r="B90" s="6"/>
      <c r="C90" s="3"/>
      <c r="D90" s="86"/>
      <c r="E90" s="4"/>
      <c r="F90" s="1"/>
    </row>
    <row r="91" spans="1:6" ht="14.15" customHeight="1" x14ac:dyDescent="0.3">
      <c r="A91" s="5"/>
      <c r="B91" s="6"/>
      <c r="C91" s="3"/>
      <c r="D91" s="86"/>
      <c r="E91" s="4"/>
      <c r="F91" s="1"/>
    </row>
    <row r="92" spans="1:6" ht="14.15" customHeight="1" x14ac:dyDescent="0.3">
      <c r="A92" s="5"/>
      <c r="B92" s="6"/>
      <c r="C92" s="3"/>
      <c r="D92" s="86"/>
      <c r="E92" s="4"/>
      <c r="F92" s="1"/>
    </row>
    <row r="93" spans="1:6" ht="14.15" customHeight="1" x14ac:dyDescent="0.3">
      <c r="A93" s="5"/>
      <c r="B93" s="6"/>
      <c r="C93" s="3"/>
      <c r="D93" s="86"/>
      <c r="E93" s="4"/>
      <c r="F93" s="1"/>
    </row>
    <row r="94" spans="1:6" ht="14.15" customHeight="1" x14ac:dyDescent="0.3">
      <c r="A94" s="5"/>
      <c r="B94" s="6"/>
      <c r="C94" s="3"/>
      <c r="D94" s="86"/>
      <c r="E94" s="4"/>
      <c r="F94" s="1"/>
    </row>
    <row r="95" spans="1:6" ht="14.15" customHeight="1" x14ac:dyDescent="0.3">
      <c r="A95" s="5"/>
      <c r="B95" s="6"/>
      <c r="C95" s="3"/>
      <c r="D95" s="86"/>
      <c r="E95" s="4"/>
      <c r="F95" s="1"/>
    </row>
    <row r="96" spans="1:6" ht="14.15" customHeight="1" x14ac:dyDescent="0.3">
      <c r="A96" s="5"/>
      <c r="B96" s="6"/>
      <c r="C96" s="3"/>
      <c r="D96" s="86"/>
      <c r="E96" s="4"/>
      <c r="F96" s="1"/>
    </row>
    <row r="97" spans="1:6" ht="14.15" customHeight="1" x14ac:dyDescent="0.3">
      <c r="A97" s="5"/>
      <c r="B97" s="6"/>
      <c r="C97" s="3"/>
      <c r="D97" s="86"/>
      <c r="E97" s="4"/>
      <c r="F97" s="1"/>
    </row>
    <row r="98" spans="1:6" ht="14.15" customHeight="1" x14ac:dyDescent="0.3">
      <c r="A98" s="5"/>
      <c r="B98" s="6"/>
      <c r="C98" s="3"/>
      <c r="D98" s="86"/>
      <c r="E98" s="4"/>
      <c r="F98" s="1"/>
    </row>
    <row r="99" spans="1:6" ht="14.15" customHeight="1" x14ac:dyDescent="0.3">
      <c r="A99" s="5"/>
      <c r="B99" s="6"/>
      <c r="C99" s="3"/>
      <c r="D99" s="86"/>
      <c r="E99" s="4"/>
      <c r="F99" s="1"/>
    </row>
    <row r="100" spans="1:6" ht="14.15" customHeight="1" thickBot="1" x14ac:dyDescent="0.35">
      <c r="A100" s="15"/>
      <c r="B100" s="16"/>
      <c r="C100" s="17"/>
      <c r="D100" s="88"/>
      <c r="E100" s="18"/>
      <c r="F100" s="19"/>
    </row>
    <row r="101" spans="1:6" ht="28.4" customHeight="1" thickBot="1" x14ac:dyDescent="0.35">
      <c r="A101" s="342" t="s">
        <v>1327</v>
      </c>
      <c r="B101" s="343"/>
      <c r="C101" s="343"/>
      <c r="D101" s="343"/>
      <c r="E101" s="344"/>
      <c r="F101" s="104">
        <f>SUM(F55:F100)</f>
        <v>0</v>
      </c>
    </row>
    <row r="102" spans="1:6" ht="14.15" customHeight="1" thickBot="1" x14ac:dyDescent="0.35">
      <c r="A102" s="27"/>
      <c r="B102" s="27"/>
      <c r="C102" s="27"/>
      <c r="D102" s="28"/>
      <c r="E102" s="27"/>
      <c r="F102" s="29"/>
    </row>
    <row r="103" spans="1:6" ht="28.4" customHeight="1" x14ac:dyDescent="0.3">
      <c r="A103" s="234" t="s">
        <v>1328</v>
      </c>
      <c r="B103" s="235"/>
      <c r="C103" s="235"/>
      <c r="D103" s="235"/>
      <c r="E103" s="281" t="s">
        <v>1329</v>
      </c>
      <c r="F103" s="282"/>
    </row>
    <row r="104" spans="1:6" ht="42" customHeight="1" thickBot="1" x14ac:dyDescent="0.35">
      <c r="A104" s="238"/>
      <c r="B104" s="239"/>
      <c r="C104" s="239"/>
      <c r="D104" s="239"/>
      <c r="E104" s="283"/>
      <c r="F104" s="284"/>
    </row>
    <row r="105" spans="1:6" ht="10.4" customHeight="1" x14ac:dyDescent="0.3">
      <c r="A105" s="30"/>
      <c r="B105" s="31"/>
      <c r="C105" s="31"/>
      <c r="D105" s="32"/>
      <c r="E105" s="33"/>
      <c r="F105" s="31"/>
    </row>
    <row r="106" spans="1:6" ht="28.4" customHeight="1" x14ac:dyDescent="0.3"/>
    <row r="107" spans="1:6" ht="14.15" customHeight="1" x14ac:dyDescent="0.3"/>
    <row r="108" spans="1:6" ht="14.15" customHeight="1" x14ac:dyDescent="0.3"/>
    <row r="109" spans="1:6" ht="14.15" customHeight="1" x14ac:dyDescent="0.3"/>
    <row r="110" spans="1:6" ht="14.15" customHeight="1" x14ac:dyDescent="0.3"/>
    <row r="111" spans="1:6" ht="14.15" customHeight="1" x14ac:dyDescent="0.3"/>
    <row r="112" spans="1:6" ht="14.15" customHeight="1" x14ac:dyDescent="0.3"/>
    <row r="113" ht="14.15" customHeight="1" x14ac:dyDescent="0.3"/>
    <row r="114" ht="14.15" customHeight="1" x14ac:dyDescent="0.3"/>
    <row r="115" ht="14.15" customHeight="1" x14ac:dyDescent="0.3"/>
    <row r="116" ht="14.15" customHeight="1" x14ac:dyDescent="0.3"/>
    <row r="117" ht="14.15" customHeight="1" x14ac:dyDescent="0.3"/>
    <row r="118" ht="14.15" customHeight="1" x14ac:dyDescent="0.3"/>
    <row r="119" ht="14.15" customHeight="1" x14ac:dyDescent="0.3"/>
    <row r="120" ht="14.15" customHeight="1" x14ac:dyDescent="0.3"/>
    <row r="121" ht="14.15" customHeight="1" x14ac:dyDescent="0.3"/>
    <row r="122" ht="14.15" customHeight="1" x14ac:dyDescent="0.3"/>
    <row r="123" ht="14.15" customHeight="1" x14ac:dyDescent="0.3"/>
    <row r="124" ht="14.15" customHeight="1" x14ac:dyDescent="0.3"/>
    <row r="125" ht="14.15" customHeight="1" x14ac:dyDescent="0.3"/>
    <row r="126" ht="14.15" customHeight="1" x14ac:dyDescent="0.3"/>
    <row r="127" ht="14.15" customHeight="1" x14ac:dyDescent="0.3"/>
    <row r="128" ht="14.15" customHeight="1" x14ac:dyDescent="0.3"/>
    <row r="129" ht="14.15" customHeight="1" x14ac:dyDescent="0.3"/>
    <row r="130" ht="14.15" customHeight="1" x14ac:dyDescent="0.3"/>
    <row r="131" ht="14.15" customHeight="1" x14ac:dyDescent="0.3"/>
    <row r="132" ht="14.15" customHeight="1" x14ac:dyDescent="0.3"/>
    <row r="133" ht="14.15" customHeight="1" x14ac:dyDescent="0.3"/>
    <row r="134" ht="14.15" customHeight="1" x14ac:dyDescent="0.3"/>
    <row r="135" ht="14.15" customHeight="1" x14ac:dyDescent="0.3"/>
    <row r="136" ht="14.15" customHeight="1" x14ac:dyDescent="0.3"/>
    <row r="137" ht="14.15" customHeight="1" x14ac:dyDescent="0.3"/>
    <row r="138" ht="14.15" customHeight="1" x14ac:dyDescent="0.3"/>
    <row r="139" ht="14.15" customHeight="1" x14ac:dyDescent="0.3"/>
    <row r="140" ht="14.15" customHeight="1" x14ac:dyDescent="0.3"/>
    <row r="141" ht="14.15" customHeight="1" x14ac:dyDescent="0.3"/>
    <row r="142" ht="14.15" customHeight="1" x14ac:dyDescent="0.3"/>
    <row r="143" ht="14.15" customHeight="1" x14ac:dyDescent="0.3"/>
    <row r="144" ht="14.15" customHeight="1" x14ac:dyDescent="0.3"/>
    <row r="145" ht="14.15" customHeight="1" x14ac:dyDescent="0.3"/>
    <row r="146" ht="14.15" customHeight="1" x14ac:dyDescent="0.3"/>
    <row r="147" ht="14.15" customHeight="1" x14ac:dyDescent="0.3"/>
    <row r="148" ht="14.15" customHeight="1" x14ac:dyDescent="0.3"/>
    <row r="149" ht="14.15" customHeight="1" x14ac:dyDescent="0.3"/>
    <row r="150" ht="14.15" customHeight="1" x14ac:dyDescent="0.3"/>
    <row r="151" ht="14.15" customHeight="1" x14ac:dyDescent="0.3"/>
    <row r="152" ht="28.4" customHeight="1" x14ac:dyDescent="0.3"/>
    <row r="153" ht="14.15" customHeight="1" x14ac:dyDescent="0.3"/>
    <row r="154" ht="28.4" customHeight="1" x14ac:dyDescent="0.3"/>
    <row r="155" ht="42" customHeight="1" x14ac:dyDescent="0.3"/>
    <row r="156" ht="10.4" customHeight="1" x14ac:dyDescent="0.3"/>
    <row r="157" ht="28.4" customHeight="1" x14ac:dyDescent="0.3"/>
    <row r="158" ht="28.4" customHeight="1" x14ac:dyDescent="0.3"/>
    <row r="159" ht="14.15" customHeight="1" x14ac:dyDescent="0.3"/>
    <row r="160" ht="14.15" customHeight="1" x14ac:dyDescent="0.3"/>
    <row r="161" ht="14.15" customHeight="1" x14ac:dyDescent="0.3"/>
    <row r="162" ht="14.15" customHeight="1" x14ac:dyDescent="0.3"/>
    <row r="163" ht="14.15" customHeight="1" x14ac:dyDescent="0.3"/>
    <row r="164" ht="14.15" customHeight="1" x14ac:dyDescent="0.3"/>
    <row r="165" ht="14.15" customHeight="1" x14ac:dyDescent="0.3"/>
    <row r="166" ht="14.15" customHeight="1" x14ac:dyDescent="0.3"/>
    <row r="167" ht="14.15" customHeight="1" x14ac:dyDescent="0.3"/>
    <row r="168" ht="14.15" customHeight="1" x14ac:dyDescent="0.3"/>
    <row r="169" ht="14.15" customHeight="1" x14ac:dyDescent="0.3"/>
    <row r="170" ht="14.15" customHeight="1" x14ac:dyDescent="0.3"/>
    <row r="171" ht="14.15" customHeight="1" x14ac:dyDescent="0.3"/>
    <row r="172" ht="14.15" customHeight="1" x14ac:dyDescent="0.3"/>
    <row r="173" ht="14.15" customHeight="1" x14ac:dyDescent="0.3"/>
    <row r="174" ht="14.15" customHeight="1" x14ac:dyDescent="0.3"/>
    <row r="175" ht="14.15" customHeight="1" x14ac:dyDescent="0.3"/>
    <row r="176" ht="14.15" customHeight="1" x14ac:dyDescent="0.3"/>
    <row r="177" ht="14.15" customHeight="1" x14ac:dyDescent="0.3"/>
    <row r="178" ht="14.15" customHeight="1" x14ac:dyDescent="0.3"/>
    <row r="179" ht="14.15" customHeight="1" x14ac:dyDescent="0.3"/>
    <row r="180" ht="14.15" customHeight="1" x14ac:dyDescent="0.3"/>
    <row r="181" ht="14.15" customHeight="1" x14ac:dyDescent="0.3"/>
    <row r="182" ht="14.15" customHeight="1" x14ac:dyDescent="0.3"/>
    <row r="183" ht="14.15" customHeight="1" x14ac:dyDescent="0.3"/>
    <row r="184" ht="14.15" customHeight="1" x14ac:dyDescent="0.3"/>
    <row r="185" ht="14.15" customHeight="1" x14ac:dyDescent="0.3"/>
    <row r="186" ht="14.15" customHeight="1" x14ac:dyDescent="0.3"/>
    <row r="187" ht="14.15" customHeight="1" x14ac:dyDescent="0.3"/>
    <row r="188" ht="14.15" customHeight="1" x14ac:dyDescent="0.3"/>
    <row r="189" ht="14.15" customHeight="1" x14ac:dyDescent="0.3"/>
    <row r="190" ht="14.15" customHeight="1" x14ac:dyDescent="0.3"/>
    <row r="191" ht="14.15" customHeight="1" x14ac:dyDescent="0.3"/>
    <row r="192" ht="14.15" customHeight="1" x14ac:dyDescent="0.3"/>
    <row r="193" ht="14.15" customHeight="1" x14ac:dyDescent="0.3"/>
    <row r="194" ht="14.15" customHeight="1" x14ac:dyDescent="0.3"/>
    <row r="195" ht="14.15" customHeight="1" x14ac:dyDescent="0.3"/>
    <row r="196" ht="14.15" customHeight="1" x14ac:dyDescent="0.3"/>
    <row r="197" ht="14.15" customHeight="1" x14ac:dyDescent="0.3"/>
    <row r="198" ht="14.15" customHeight="1" x14ac:dyDescent="0.3"/>
    <row r="199" ht="14.15" customHeight="1" x14ac:dyDescent="0.3"/>
    <row r="200" ht="14.15" customHeight="1" x14ac:dyDescent="0.3"/>
    <row r="201" ht="14.15" customHeight="1" x14ac:dyDescent="0.3"/>
    <row r="202" ht="14.15" customHeight="1" x14ac:dyDescent="0.3"/>
    <row r="203" ht="14.15" customHeight="1" x14ac:dyDescent="0.3"/>
    <row r="204" ht="28.4" customHeight="1" x14ac:dyDescent="0.3"/>
    <row r="205" ht="14.15" customHeight="1" x14ac:dyDescent="0.3"/>
    <row r="206" ht="28.4" customHeight="1" x14ac:dyDescent="0.3"/>
    <row r="207" ht="42" customHeight="1" x14ac:dyDescent="0.3"/>
    <row r="208" ht="10.4" customHeight="1" x14ac:dyDescent="0.3"/>
    <row r="209" ht="28.4" customHeight="1" x14ac:dyDescent="0.3"/>
    <row r="210" ht="28.4" customHeight="1" x14ac:dyDescent="0.3"/>
    <row r="211" ht="14.15" customHeight="1" x14ac:dyDescent="0.3"/>
    <row r="212" ht="14.15" customHeight="1" x14ac:dyDescent="0.3"/>
    <row r="213" ht="14.15" customHeight="1" x14ac:dyDescent="0.3"/>
    <row r="214" ht="14.15" customHeight="1" x14ac:dyDescent="0.3"/>
    <row r="215" ht="14.15" customHeight="1" x14ac:dyDescent="0.3"/>
    <row r="216" ht="14.15" customHeight="1" x14ac:dyDescent="0.3"/>
    <row r="217" ht="14.15" customHeight="1" x14ac:dyDescent="0.3"/>
    <row r="218" ht="14.15" customHeight="1" x14ac:dyDescent="0.3"/>
    <row r="219" ht="14.15" customHeight="1" x14ac:dyDescent="0.3"/>
    <row r="220" ht="14.15" customHeight="1" x14ac:dyDescent="0.3"/>
    <row r="221" ht="14.15" customHeight="1" x14ac:dyDescent="0.3"/>
    <row r="222" ht="14.15" customHeight="1" x14ac:dyDescent="0.3"/>
    <row r="223" ht="14.15" customHeight="1" x14ac:dyDescent="0.3"/>
    <row r="224" ht="14.15" customHeight="1" x14ac:dyDescent="0.3"/>
    <row r="225" ht="14.15" customHeight="1" x14ac:dyDescent="0.3"/>
    <row r="226" ht="14.15" customHeight="1" x14ac:dyDescent="0.3"/>
    <row r="227" ht="14.15" customHeight="1" x14ac:dyDescent="0.3"/>
    <row r="228" ht="14.15" customHeight="1" x14ac:dyDescent="0.3"/>
    <row r="229" ht="14.15" customHeight="1" x14ac:dyDescent="0.3"/>
    <row r="230" ht="14.15" customHeight="1" x14ac:dyDescent="0.3"/>
    <row r="231" ht="14.15" customHeight="1" x14ac:dyDescent="0.3"/>
    <row r="232" ht="14.15" customHeight="1" x14ac:dyDescent="0.3"/>
    <row r="233" ht="14.15" customHeight="1" x14ac:dyDescent="0.3"/>
    <row r="234" ht="14.15" customHeight="1" x14ac:dyDescent="0.3"/>
    <row r="235" ht="14.15" customHeight="1" x14ac:dyDescent="0.3"/>
    <row r="236" ht="14.15" customHeight="1" x14ac:dyDescent="0.3"/>
    <row r="237" ht="14.15" customHeight="1" x14ac:dyDescent="0.3"/>
    <row r="238" ht="14.15" customHeight="1" x14ac:dyDescent="0.3"/>
    <row r="239" ht="14.15" customHeight="1" x14ac:dyDescent="0.3"/>
    <row r="240" ht="14.15" customHeight="1" x14ac:dyDescent="0.3"/>
    <row r="241" ht="14.15" customHeight="1" x14ac:dyDescent="0.3"/>
    <row r="242" ht="14.15" customHeight="1" x14ac:dyDescent="0.3"/>
    <row r="243" ht="14.15" customHeight="1" x14ac:dyDescent="0.3"/>
    <row r="244" ht="14.15" customHeight="1" x14ac:dyDescent="0.3"/>
    <row r="245" ht="14.15" customHeight="1" x14ac:dyDescent="0.3"/>
    <row r="246" ht="14.15" customHeight="1" x14ac:dyDescent="0.3"/>
    <row r="247" ht="14.15" customHeight="1" x14ac:dyDescent="0.3"/>
    <row r="248" ht="14.15" customHeight="1" x14ac:dyDescent="0.3"/>
    <row r="249" ht="14.15" customHeight="1" x14ac:dyDescent="0.3"/>
    <row r="250" ht="14.15" customHeight="1" x14ac:dyDescent="0.3"/>
    <row r="251" ht="14.15" customHeight="1" x14ac:dyDescent="0.3"/>
    <row r="252" ht="14.15" customHeight="1" x14ac:dyDescent="0.3"/>
    <row r="253" ht="14.15" customHeight="1" x14ac:dyDescent="0.3"/>
    <row r="254" ht="14.15" customHeight="1" x14ac:dyDescent="0.3"/>
    <row r="255" ht="14.15" customHeight="1" x14ac:dyDescent="0.3"/>
    <row r="256" ht="28.4" customHeight="1" x14ac:dyDescent="0.3"/>
    <row r="257" ht="14.15" customHeight="1" x14ac:dyDescent="0.3"/>
    <row r="258" ht="28.4" customHeight="1" x14ac:dyDescent="0.3"/>
    <row r="259" ht="42" customHeight="1" x14ac:dyDescent="0.3"/>
    <row r="260" ht="10.4" customHeight="1" x14ac:dyDescent="0.3"/>
    <row r="261" ht="28.4" customHeight="1" x14ac:dyDescent="0.3"/>
    <row r="262" ht="28.4" customHeight="1" x14ac:dyDescent="0.3"/>
    <row r="263" ht="14.15" customHeight="1" x14ac:dyDescent="0.3"/>
    <row r="264" ht="14.15" customHeight="1" x14ac:dyDescent="0.3"/>
    <row r="265" ht="14.15" customHeight="1" x14ac:dyDescent="0.3"/>
    <row r="266" ht="14.15" customHeight="1" x14ac:dyDescent="0.3"/>
    <row r="267" ht="14.15" customHeight="1" x14ac:dyDescent="0.3"/>
    <row r="268" ht="14.15" customHeight="1" x14ac:dyDescent="0.3"/>
    <row r="269" ht="14.15" customHeight="1" x14ac:dyDescent="0.3"/>
    <row r="270" ht="14.15" customHeight="1" x14ac:dyDescent="0.3"/>
    <row r="271" ht="14.15" customHeight="1" x14ac:dyDescent="0.3"/>
    <row r="272" ht="14.15" customHeight="1" x14ac:dyDescent="0.3"/>
    <row r="273" ht="14.15" customHeight="1" x14ac:dyDescent="0.3"/>
    <row r="274" ht="14.15" customHeight="1" x14ac:dyDescent="0.3"/>
    <row r="275" ht="14.15" customHeight="1" x14ac:dyDescent="0.3"/>
    <row r="276" ht="14.15" customHeight="1" x14ac:dyDescent="0.3"/>
    <row r="277" ht="14.15" customHeight="1" x14ac:dyDescent="0.3"/>
    <row r="278" ht="14.15" customHeight="1" x14ac:dyDescent="0.3"/>
    <row r="279" ht="14.15" customHeight="1" x14ac:dyDescent="0.3"/>
    <row r="280" ht="14.15" customHeight="1" x14ac:dyDescent="0.3"/>
    <row r="281" ht="14.15" customHeight="1" x14ac:dyDescent="0.3"/>
    <row r="282" ht="14.15" customHeight="1" x14ac:dyDescent="0.3"/>
    <row r="283" ht="14.15" customHeight="1" x14ac:dyDescent="0.3"/>
    <row r="284" ht="14.15" customHeight="1" x14ac:dyDescent="0.3"/>
    <row r="285" ht="14.15" customHeight="1" x14ac:dyDescent="0.3"/>
    <row r="286" ht="14.15" customHeight="1" x14ac:dyDescent="0.3"/>
    <row r="287" ht="14.15" customHeight="1" x14ac:dyDescent="0.3"/>
    <row r="288" ht="14.15" customHeight="1" x14ac:dyDescent="0.3"/>
    <row r="289" ht="14.15" customHeight="1" x14ac:dyDescent="0.3"/>
    <row r="290" ht="14.15" customHeight="1" x14ac:dyDescent="0.3"/>
    <row r="291" ht="14.15" customHeight="1" x14ac:dyDescent="0.3"/>
    <row r="292" ht="14.15" customHeight="1" x14ac:dyDescent="0.3"/>
    <row r="293" ht="14.15" customHeight="1" x14ac:dyDescent="0.3"/>
    <row r="294" ht="14.15" customHeight="1" x14ac:dyDescent="0.3"/>
    <row r="295" ht="14.15" customHeight="1" x14ac:dyDescent="0.3"/>
    <row r="296" ht="14.15" customHeight="1" x14ac:dyDescent="0.3"/>
    <row r="297" ht="14.15" customHeight="1" x14ac:dyDescent="0.3"/>
    <row r="298" ht="14.15" customHeight="1" x14ac:dyDescent="0.3"/>
    <row r="299" ht="14.15" customHeight="1" x14ac:dyDescent="0.3"/>
    <row r="300" ht="14.15" customHeight="1" x14ac:dyDescent="0.3"/>
    <row r="301" ht="14.15" customHeight="1" x14ac:dyDescent="0.3"/>
    <row r="302" ht="14.15" customHeight="1" x14ac:dyDescent="0.3"/>
    <row r="303" ht="14.15" customHeight="1" x14ac:dyDescent="0.3"/>
    <row r="304" ht="14.15" customHeight="1" x14ac:dyDescent="0.3"/>
    <row r="305" ht="14.15" customHeight="1" x14ac:dyDescent="0.3"/>
    <row r="306" ht="14.15" customHeight="1" x14ac:dyDescent="0.3"/>
    <row r="307" ht="14.15" customHeight="1" x14ac:dyDescent="0.3"/>
    <row r="308" ht="28.4" customHeight="1" x14ac:dyDescent="0.3"/>
    <row r="309" ht="14.15" customHeight="1" x14ac:dyDescent="0.3"/>
    <row r="310" ht="28.4" customHeight="1" x14ac:dyDescent="0.3"/>
    <row r="311" ht="42" customHeight="1" x14ac:dyDescent="0.3"/>
    <row r="312" ht="10.4" customHeight="1" x14ac:dyDescent="0.3"/>
    <row r="313" ht="28.4" customHeight="1" x14ac:dyDescent="0.3"/>
    <row r="314" ht="28.4" customHeight="1" x14ac:dyDescent="0.3"/>
    <row r="315" ht="14.15" customHeight="1" x14ac:dyDescent="0.3"/>
    <row r="316" ht="14.15" customHeight="1" x14ac:dyDescent="0.3"/>
    <row r="317" ht="14.15" customHeight="1" x14ac:dyDescent="0.3"/>
    <row r="318" ht="14.15" customHeight="1" x14ac:dyDescent="0.3"/>
    <row r="319" ht="14.15" customHeight="1" x14ac:dyDescent="0.3"/>
    <row r="320" ht="14.15" customHeight="1" x14ac:dyDescent="0.3"/>
    <row r="321" ht="14.15" customHeight="1" x14ac:dyDescent="0.3"/>
    <row r="322" ht="14.15" customHeight="1" x14ac:dyDescent="0.3"/>
    <row r="323" ht="14.15" customHeight="1" x14ac:dyDescent="0.3"/>
    <row r="324" ht="14.15" customHeight="1" x14ac:dyDescent="0.3"/>
    <row r="325" ht="14.15" customHeight="1" x14ac:dyDescent="0.3"/>
    <row r="326" ht="14.15" customHeight="1" x14ac:dyDescent="0.3"/>
    <row r="327" ht="14.15" customHeight="1" x14ac:dyDescent="0.3"/>
    <row r="328" ht="14.15" customHeight="1" x14ac:dyDescent="0.3"/>
    <row r="329" ht="14.15" customHeight="1" x14ac:dyDescent="0.3"/>
    <row r="330" ht="14.15" customHeight="1" x14ac:dyDescent="0.3"/>
    <row r="331" ht="14.15" customHeight="1" x14ac:dyDescent="0.3"/>
    <row r="332" ht="14.15" customHeight="1" x14ac:dyDescent="0.3"/>
    <row r="333" ht="14.15" customHeight="1" x14ac:dyDescent="0.3"/>
    <row r="334" ht="14.15" customHeight="1" x14ac:dyDescent="0.3"/>
    <row r="335" ht="14.15" customHeight="1" x14ac:dyDescent="0.3"/>
    <row r="336" ht="14.15" customHeight="1" x14ac:dyDescent="0.3"/>
    <row r="337" ht="14.15" customHeight="1" x14ac:dyDescent="0.3"/>
    <row r="338" ht="14.15" customHeight="1" x14ac:dyDescent="0.3"/>
    <row r="339" ht="14.15" customHeight="1" x14ac:dyDescent="0.3"/>
    <row r="340" ht="14.15" customHeight="1" x14ac:dyDescent="0.3"/>
    <row r="341" ht="14.15" customHeight="1" x14ac:dyDescent="0.3"/>
    <row r="342" ht="14.15" customHeight="1" x14ac:dyDescent="0.3"/>
    <row r="343" ht="14.15" customHeight="1" x14ac:dyDescent="0.3"/>
    <row r="344" ht="14.15" customHeight="1" x14ac:dyDescent="0.3"/>
    <row r="345" ht="14.15" customHeight="1" x14ac:dyDescent="0.3"/>
    <row r="346" ht="14.15" customHeight="1" x14ac:dyDescent="0.3"/>
    <row r="347" ht="14.15" customHeight="1" x14ac:dyDescent="0.3"/>
    <row r="348" ht="14.15" customHeight="1" x14ac:dyDescent="0.3"/>
    <row r="349" ht="14.15" customHeight="1" x14ac:dyDescent="0.3"/>
    <row r="350" ht="14.15" customHeight="1" x14ac:dyDescent="0.3"/>
    <row r="351" ht="14.15" customHeight="1" x14ac:dyDescent="0.3"/>
    <row r="352" ht="14.15" customHeight="1" x14ac:dyDescent="0.3"/>
    <row r="353" ht="14.15" customHeight="1" x14ac:dyDescent="0.3"/>
    <row r="354" ht="14.15" customHeight="1" x14ac:dyDescent="0.3"/>
    <row r="355" ht="14.15" customHeight="1" x14ac:dyDescent="0.3"/>
    <row r="356" ht="14.15" customHeight="1" x14ac:dyDescent="0.3"/>
    <row r="357" ht="14.15" customHeight="1" x14ac:dyDescent="0.3"/>
    <row r="358" ht="14.15" customHeight="1" x14ac:dyDescent="0.3"/>
    <row r="359" ht="14.15" customHeight="1" x14ac:dyDescent="0.3"/>
    <row r="360" ht="28.4" customHeight="1" x14ac:dyDescent="0.3"/>
    <row r="361" ht="14.15" customHeight="1" x14ac:dyDescent="0.3"/>
    <row r="362" ht="28.4" customHeight="1" x14ac:dyDescent="0.3"/>
    <row r="363" ht="42" customHeight="1" x14ac:dyDescent="0.3"/>
    <row r="364" ht="10.4" customHeight="1" x14ac:dyDescent="0.3"/>
    <row r="365" ht="28.4" customHeight="1" x14ac:dyDescent="0.3"/>
    <row r="366" ht="28.4" customHeight="1" x14ac:dyDescent="0.3"/>
    <row r="367" ht="14.15" customHeight="1" x14ac:dyDescent="0.3"/>
    <row r="368" ht="14.15" customHeight="1" x14ac:dyDescent="0.3"/>
    <row r="369" ht="14.15" customHeight="1" x14ac:dyDescent="0.3"/>
    <row r="370" ht="14.15" customHeight="1" x14ac:dyDescent="0.3"/>
    <row r="371" ht="14.15" customHeight="1" x14ac:dyDescent="0.3"/>
    <row r="372" ht="14.15" customHeight="1" x14ac:dyDescent="0.3"/>
    <row r="373" ht="14.15" customHeight="1" x14ac:dyDescent="0.3"/>
    <row r="374" ht="14.15" customHeight="1" x14ac:dyDescent="0.3"/>
    <row r="375" ht="14.15" customHeight="1" x14ac:dyDescent="0.3"/>
    <row r="376" ht="14.15" customHeight="1" x14ac:dyDescent="0.3"/>
    <row r="377" ht="14.15" customHeight="1" x14ac:dyDescent="0.3"/>
    <row r="378" ht="14.15" customHeight="1" x14ac:dyDescent="0.3"/>
    <row r="379" ht="14.15" customHeight="1" x14ac:dyDescent="0.3"/>
    <row r="380" ht="14.15" customHeight="1" x14ac:dyDescent="0.3"/>
    <row r="381" ht="14.15" customHeight="1" x14ac:dyDescent="0.3"/>
    <row r="382" ht="14.15" customHeight="1" x14ac:dyDescent="0.3"/>
    <row r="383" ht="14.15" customHeight="1" x14ac:dyDescent="0.3"/>
    <row r="384" ht="14.15" customHeight="1" x14ac:dyDescent="0.3"/>
    <row r="385" ht="14.15" customHeight="1" x14ac:dyDescent="0.3"/>
    <row r="386" ht="14.15" customHeight="1" x14ac:dyDescent="0.3"/>
    <row r="387" ht="14.15" customHeight="1" x14ac:dyDescent="0.3"/>
    <row r="388" ht="14.15" customHeight="1" x14ac:dyDescent="0.3"/>
    <row r="389" ht="14.15" customHeight="1" x14ac:dyDescent="0.3"/>
    <row r="390" ht="14.15" customHeight="1" x14ac:dyDescent="0.3"/>
    <row r="391" ht="14.15" customHeight="1" x14ac:dyDescent="0.3"/>
    <row r="392" ht="14.15" customHeight="1" x14ac:dyDescent="0.3"/>
    <row r="393" ht="14.15" customHeight="1" x14ac:dyDescent="0.3"/>
    <row r="394" ht="14.15" customHeight="1" x14ac:dyDescent="0.3"/>
    <row r="395" ht="14.15" customHeight="1" x14ac:dyDescent="0.3"/>
    <row r="396" ht="14.15" customHeight="1" x14ac:dyDescent="0.3"/>
    <row r="397" ht="14.15" customHeight="1" x14ac:dyDescent="0.3"/>
    <row r="398" ht="14.15" customHeight="1" x14ac:dyDescent="0.3"/>
    <row r="399" ht="14.15" customHeight="1" x14ac:dyDescent="0.3"/>
    <row r="400" ht="14.15" customHeight="1" x14ac:dyDescent="0.3"/>
    <row r="401" ht="14.15" customHeight="1" x14ac:dyDescent="0.3"/>
    <row r="402" ht="14.15" customHeight="1" x14ac:dyDescent="0.3"/>
    <row r="403" ht="14.15" customHeight="1" x14ac:dyDescent="0.3"/>
    <row r="404" ht="14.15" customHeight="1" x14ac:dyDescent="0.3"/>
    <row r="405" ht="14.15" customHeight="1" x14ac:dyDescent="0.3"/>
    <row r="406" ht="14.15" customHeight="1" x14ac:dyDescent="0.3"/>
    <row r="407" ht="14.15" customHeight="1" x14ac:dyDescent="0.3"/>
    <row r="408" ht="14.15" customHeight="1" x14ac:dyDescent="0.3"/>
    <row r="409" ht="14.15" customHeight="1" x14ac:dyDescent="0.3"/>
    <row r="410" ht="14.15" customHeight="1" x14ac:dyDescent="0.3"/>
    <row r="411" ht="14.15" customHeight="1" x14ac:dyDescent="0.3"/>
    <row r="412" ht="28.4" customHeight="1" x14ac:dyDescent="0.3"/>
    <row r="413" ht="14.15" customHeight="1" x14ac:dyDescent="0.3"/>
    <row r="414" ht="28.4" customHeight="1" x14ac:dyDescent="0.3"/>
    <row r="415" ht="42" customHeight="1" x14ac:dyDescent="0.3"/>
    <row r="416" ht="10.4" customHeight="1" x14ac:dyDescent="0.3"/>
  </sheetData>
  <sheetProtection selectLockedCells="1"/>
  <mergeCells count="11">
    <mergeCell ref="A55:E55"/>
    <mergeCell ref="A49:E49"/>
    <mergeCell ref="A51:D51"/>
    <mergeCell ref="E51:F51"/>
    <mergeCell ref="A52:D52"/>
    <mergeCell ref="E52:F52"/>
    <mergeCell ref="A101:E101"/>
    <mergeCell ref="A103:D103"/>
    <mergeCell ref="E103:F103"/>
    <mergeCell ref="A104:D104"/>
    <mergeCell ref="E104:F104"/>
  </mergeCells>
  <conditionalFormatting sqref="D9">
    <cfRule type="cellIs" dxfId="15" priority="1" operator="greaterThan">
      <formula>0</formula>
    </cfRule>
  </conditionalFormatting>
  <conditionalFormatting sqref="E9">
    <cfRule type="cellIs" dxfId="14" priority="2" operator="greaterThan">
      <formula>0</formula>
    </cfRule>
  </conditionalFormatting>
  <conditionalFormatting sqref="F9">
    <cfRule type="cellIs" dxfId="13" priority="3" stopIfTrue="1" operator="equal">
      <formula>"ro"</formula>
    </cfRule>
    <cfRule type="cellIs" dxfId="12" priority="4" stopIfTrue="1" operator="equal">
      <formula>" "</formula>
    </cfRule>
  </conditionalFormatting>
  <printOptions horizontalCentered="1"/>
  <pageMargins left="0.78740157480314965" right="0.59055118110236227" top="0.98425196850393704" bottom="0.39370078740157483" header="0.39370078740157483" footer="0.19685039370078741"/>
  <pageSetup paperSize="9" scale="94" orientation="portrait" blackAndWhite="1" useFirstPageNumber="1" r:id="rId1"/>
  <headerFooter alignWithMargins="0">
    <oddHeader>&amp;L&amp;"-,Italic"&amp;8RTD01-2016/2017-TIDC32&amp;"-,Regular"
Part C2.2: Pricing Schedule&amp;R
&amp;"-,Regular"&amp;8Section ###: Page &amp;P of &amp;N</oddHeader>
  </headerFooter>
  <rowBreaks count="1" manualBreakCount="1">
    <brk id="5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6045F98A5AA24B90B197B6E1ADE4F6" ma:contentTypeVersion="2" ma:contentTypeDescription="Create a new document." ma:contentTypeScope="" ma:versionID="5b17ded41847b9d6cb8664996d7becd1">
  <xsd:schema xmlns:xsd="http://www.w3.org/2001/XMLSchema" xmlns:xs="http://www.w3.org/2001/XMLSchema" xmlns:p="http://schemas.microsoft.com/office/2006/metadata/properties" xmlns:ns1="http://schemas.microsoft.com/sharepoint/v3" targetNamespace="http://schemas.microsoft.com/office/2006/metadata/properties" ma:root="true" ma:fieldsID="4cb906caf4bfd79e59f63f14ed419af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535B437-4CAB-4E5D-9D24-2BC469E2BA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D799607-D531-4B2B-8AC1-FF25912DB64F}">
  <ds:schemaRefs>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purl.org/dc/dcmitype/"/>
    <ds:schemaRef ds:uri="http://purl.org/dc/terms/"/>
    <ds:schemaRef ds:uri="http://schemas.microsoft.com/office/infopath/2007/PartnerControls"/>
    <ds:schemaRef ds:uri="http://schemas.microsoft.com/sharepoint/v3"/>
    <ds:schemaRef ds:uri="http://www.w3.org/XML/1998/namespace"/>
  </ds:schemaRefs>
</ds:datastoreItem>
</file>

<file path=customXml/itemProps3.xml><?xml version="1.0" encoding="utf-8"?>
<ds:datastoreItem xmlns:ds="http://schemas.openxmlformats.org/officeDocument/2006/customXml" ds:itemID="{7E488B56-1129-477E-B176-DFCFDD4D104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36</vt:i4>
      </vt:variant>
      <vt:variant>
        <vt:lpstr>Named Ranges</vt:lpstr>
      </vt:variant>
      <vt:variant>
        <vt:i4>36</vt:i4>
      </vt:variant>
    </vt:vector>
  </HeadingPairs>
  <TitlesOfParts>
    <vt:vector size="72" baseType="lpstr">
      <vt:lpstr>Sheet1</vt:lpstr>
      <vt:lpstr>Earthworks-Layerworks</vt:lpstr>
      <vt:lpstr>Kerbs</vt:lpstr>
      <vt:lpstr>Section 001</vt:lpstr>
      <vt:lpstr>Section 002</vt:lpstr>
      <vt:lpstr>Section 101</vt:lpstr>
      <vt:lpstr>Section 102</vt:lpstr>
      <vt:lpstr>Section 103</vt:lpstr>
      <vt:lpstr>Section 104</vt:lpstr>
      <vt:lpstr>Section 105</vt:lpstr>
      <vt:lpstr>Section 106</vt:lpstr>
      <vt:lpstr>Section B107</vt:lpstr>
      <vt:lpstr>Section 201</vt:lpstr>
      <vt:lpstr>Section 202</vt:lpstr>
      <vt:lpstr>Section 203</vt:lpstr>
      <vt:lpstr>Section 501</vt:lpstr>
      <vt:lpstr>Section 502</vt:lpstr>
      <vt:lpstr>Section 503</vt:lpstr>
      <vt:lpstr>Section 504</vt:lpstr>
      <vt:lpstr>Section 505</vt:lpstr>
      <vt:lpstr>Section 601</vt:lpstr>
      <vt:lpstr>Section 602</vt:lpstr>
      <vt:lpstr>Section 603</vt:lpstr>
      <vt:lpstr>Section 604</vt:lpstr>
      <vt:lpstr>Section 605</vt:lpstr>
      <vt:lpstr>Section 606</vt:lpstr>
      <vt:lpstr>Section 607</vt:lpstr>
      <vt:lpstr>Section 608</vt:lpstr>
      <vt:lpstr>Section 609</vt:lpstr>
      <vt:lpstr>Section 610</vt:lpstr>
      <vt:lpstr>Section 611</vt:lpstr>
      <vt:lpstr>Section 612</vt:lpstr>
      <vt:lpstr>Section 613</vt:lpstr>
      <vt:lpstr>Section 903</vt:lpstr>
      <vt:lpstr>Summary</vt:lpstr>
      <vt:lpstr>Master Section</vt:lpstr>
      <vt:lpstr>'Earthworks-Layerworks'!Print_Area</vt:lpstr>
      <vt:lpstr>Kerbs!Print_Area</vt:lpstr>
      <vt:lpstr>'Master Section'!Print_Area</vt:lpstr>
      <vt:lpstr>'Section 001'!Print_Area</vt:lpstr>
      <vt:lpstr>'Section 002'!Print_Area</vt:lpstr>
      <vt:lpstr>'Section 101'!Print_Area</vt:lpstr>
      <vt:lpstr>'Section 102'!Print_Area</vt:lpstr>
      <vt:lpstr>'Section 103'!Print_Area</vt:lpstr>
      <vt:lpstr>'Section 104'!Print_Area</vt:lpstr>
      <vt:lpstr>'Section 105'!Print_Area</vt:lpstr>
      <vt:lpstr>'Section 106'!Print_Area</vt:lpstr>
      <vt:lpstr>'Section 201'!Print_Area</vt:lpstr>
      <vt:lpstr>'Section 202'!Print_Area</vt:lpstr>
      <vt:lpstr>'Section 203'!Print_Area</vt:lpstr>
      <vt:lpstr>'Section 501'!Print_Area</vt:lpstr>
      <vt:lpstr>'Section 502'!Print_Area</vt:lpstr>
      <vt:lpstr>'Section 503'!Print_Area</vt:lpstr>
      <vt:lpstr>'Section 504'!Print_Area</vt:lpstr>
      <vt:lpstr>'Section 505'!Print_Area</vt:lpstr>
      <vt:lpstr>'Section 601'!Print_Area</vt:lpstr>
      <vt:lpstr>'Section 602'!Print_Area</vt:lpstr>
      <vt:lpstr>'Section 603'!Print_Area</vt:lpstr>
      <vt:lpstr>'Section 604'!Print_Area</vt:lpstr>
      <vt:lpstr>'Section 605'!Print_Area</vt:lpstr>
      <vt:lpstr>'Section 606'!Print_Area</vt:lpstr>
      <vt:lpstr>'Section 607'!Print_Area</vt:lpstr>
      <vt:lpstr>'Section 608'!Print_Area</vt:lpstr>
      <vt:lpstr>'Section 609'!Print_Area</vt:lpstr>
      <vt:lpstr>'Section 610'!Print_Area</vt:lpstr>
      <vt:lpstr>'Section 611'!Print_Area</vt:lpstr>
      <vt:lpstr>'Section 612'!Print_Area</vt:lpstr>
      <vt:lpstr>'Section 613'!Print_Area</vt:lpstr>
      <vt:lpstr>'Section 903'!Print_Area</vt:lpstr>
      <vt:lpstr>'Section B107'!Print_Area</vt:lpstr>
      <vt:lpstr>Sheet1!Print_Area</vt:lpstr>
      <vt:lpstr>Summary!Print_Area</vt:lpstr>
    </vt:vector>
  </TitlesOfParts>
  <Company>CTMM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IMD</dc:creator>
  <cp:lastModifiedBy>Pauline L. Letsoalo</cp:lastModifiedBy>
  <cp:lastPrinted>2024-10-29T08:52:53Z</cp:lastPrinted>
  <dcterms:created xsi:type="dcterms:W3CDTF">2009-11-17T08:34:46Z</dcterms:created>
  <dcterms:modified xsi:type="dcterms:W3CDTF">2025-07-25T12:23:34Z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0x010100F46045F98A5AA24B90B197B6E1ADE4F6</vt:lpwstr>
  </property>
  <property fmtid="{D5CDD505-2E9C-101B-9397-08002B2CF9AE}" pid="3" name="MSIP_Label_40605f0a-13ce-4338-9c79-2ff34c6129f0_Enabled">
    <vt:lpwstr>True</vt:lpwstr>
  </property>
  <property fmtid="{D5CDD505-2E9C-101B-9397-08002B2CF9AE}" pid="4" name="MSIP_Label_40605f0a-13ce-4338-9c79-2ff34c6129f0_SiteId">
    <vt:lpwstr>dcd100a3-59ba-4913-bcd0-8e63c9c9f516</vt:lpwstr>
  </property>
  <property fmtid="{D5CDD505-2E9C-101B-9397-08002B2CF9AE}" pid="5" name="MSIP_Label_40605f0a-13ce-4338-9c79-2ff34c6129f0_Owner">
    <vt:lpwstr>HosanaM@TSHWANE.GOV.ZA</vt:lpwstr>
  </property>
  <property fmtid="{D5CDD505-2E9C-101B-9397-08002B2CF9AE}" pid="6" name="MSIP_Label_40605f0a-13ce-4338-9c79-2ff34c6129f0_SetDate">
    <vt:lpwstr>2020-08-17T08:29:38.7168465Z</vt:lpwstr>
  </property>
  <property fmtid="{D5CDD505-2E9C-101B-9397-08002B2CF9AE}" pid="7" name="MSIP_Label_40605f0a-13ce-4338-9c79-2ff34c6129f0_Name">
    <vt:lpwstr>COT-Personal</vt:lpwstr>
  </property>
  <property fmtid="{D5CDD505-2E9C-101B-9397-08002B2CF9AE}" pid="8" name="MSIP_Label_40605f0a-13ce-4338-9c79-2ff34c6129f0_Application">
    <vt:lpwstr>Microsoft Azure Information Protection</vt:lpwstr>
  </property>
  <property fmtid="{D5CDD505-2E9C-101B-9397-08002B2CF9AE}" pid="9" name="MSIP_Label_40605f0a-13ce-4338-9c79-2ff34c6129f0_ActionId">
    <vt:lpwstr>876f9248-3b9b-417a-b2c4-f74000e1d1d4</vt:lpwstr>
  </property>
  <property fmtid="{D5CDD505-2E9C-101B-9397-08002B2CF9AE}" pid="10" name="MSIP_Label_40605f0a-13ce-4338-9c79-2ff34c6129f0_Extended_MSFT_Method">
    <vt:lpwstr>Automatic</vt:lpwstr>
  </property>
  <property fmtid="{D5CDD505-2E9C-101B-9397-08002B2CF9AE}" pid="11" name="MSIP_Label_06b8b282-039c-4268-b238-c39b5146964b_Enabled">
    <vt:lpwstr>true</vt:lpwstr>
  </property>
  <property fmtid="{D5CDD505-2E9C-101B-9397-08002B2CF9AE}" pid="12" name="MSIP_Label_06b8b282-039c-4268-b238-c39b5146964b_SetDate">
    <vt:lpwstr>2024-11-13T07:57:35Z</vt:lpwstr>
  </property>
  <property fmtid="{D5CDD505-2E9C-101B-9397-08002B2CF9AE}" pid="13" name="MSIP_Label_06b8b282-039c-4268-b238-c39b5146964b_Method">
    <vt:lpwstr>Standard</vt:lpwstr>
  </property>
  <property fmtid="{D5CDD505-2E9C-101B-9397-08002B2CF9AE}" pid="14" name="MSIP_Label_06b8b282-039c-4268-b238-c39b5146964b_Name">
    <vt:lpwstr>COT General</vt:lpwstr>
  </property>
  <property fmtid="{D5CDD505-2E9C-101B-9397-08002B2CF9AE}" pid="15" name="MSIP_Label_06b8b282-039c-4268-b238-c39b5146964b_SiteId">
    <vt:lpwstr>611657a8-674f-4ffa-bf4b-95a387d65525</vt:lpwstr>
  </property>
  <property fmtid="{D5CDD505-2E9C-101B-9397-08002B2CF9AE}" pid="16" name="MSIP_Label_06b8b282-039c-4268-b238-c39b5146964b_ActionId">
    <vt:lpwstr>ab926be0-5246-410b-97b4-9b87d1f5ef71</vt:lpwstr>
  </property>
  <property fmtid="{D5CDD505-2E9C-101B-9397-08002B2CF9AE}" pid="17" name="MSIP_Label_06b8b282-039c-4268-b238-c39b5146964b_ContentBits">
    <vt:lpwstr>0</vt:lpwstr>
  </property>
</Properties>
</file>