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3.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comments1.xml" ContentType="application/vnd.openxmlformats-officedocument.spreadsheetml.comments+xml"/>
  <Override PartName="/xl/drawings/drawing4.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drawings/drawing5.xml" ContentType="application/vnd.openxmlformats-officedocument.drawing+xml"/>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drawings/drawing6.xml" ContentType="application/vnd.openxmlformats-officedocument.drawing+xml"/>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embeddings/oleObject30.bin" ContentType="application/vnd.openxmlformats-officedocument.oleObject"/>
  <Override PartName="/xl/drawings/drawing7.xml" ContentType="application/vnd.openxmlformats-officedocument.drawing+xml"/>
  <Override PartName="/xl/embeddings/oleObject31.bin" ContentType="application/vnd.openxmlformats-officedocument.oleObject"/>
  <Override PartName="/xl/embeddings/oleObject32.bin" ContentType="application/vnd.openxmlformats-officedocument.oleObject"/>
  <Override PartName="/xl/embeddings/oleObject33.bin" ContentType="application/vnd.openxmlformats-officedocument.oleObject"/>
  <Override PartName="/xl/embeddings/oleObject34.bin" ContentType="application/vnd.openxmlformats-officedocument.oleObject"/>
  <Override PartName="/xl/embeddings/oleObject35.bin" ContentType="application/vnd.openxmlformats-officedocument.oleObject"/>
  <Override PartName="/xl/embeddings/oleObject36.bin" ContentType="application/vnd.openxmlformats-officedocument.oleObject"/>
  <Override PartName="/xl/drawings/drawing8.xml" ContentType="application/vnd.openxmlformats-officedocument.drawing+xml"/>
  <Override PartName="/xl/embeddings/oleObject37.bin" ContentType="application/vnd.openxmlformats-officedocument.oleObject"/>
  <Override PartName="/xl/embeddings/oleObject38.bin" ContentType="application/vnd.openxmlformats-officedocument.oleObject"/>
  <Override PartName="/xl/embeddings/oleObject39.bin" ContentType="application/vnd.openxmlformats-officedocument.oleObject"/>
  <Override PartName="/xl/embeddings/oleObject40.bin" ContentType="application/vnd.openxmlformats-officedocument.oleObject"/>
  <Override PartName="/xl/embeddings/oleObject41.bin" ContentType="application/vnd.openxmlformats-officedocument.oleObject"/>
  <Override PartName="/xl/embeddings/oleObject42.bin" ContentType="application/vnd.openxmlformats-officedocument.oleObject"/>
  <Override PartName="/xl/drawings/drawing9.xml" ContentType="application/vnd.openxmlformats-officedocument.drawing+xml"/>
  <Override PartName="/xl/embeddings/oleObject43.bin" ContentType="application/vnd.openxmlformats-officedocument.oleObject"/>
  <Override PartName="/xl/embeddings/oleObject44.bin" ContentType="application/vnd.openxmlformats-officedocument.oleObject"/>
  <Override PartName="/xl/embeddings/oleObject45.bin" ContentType="application/vnd.openxmlformats-officedocument.oleObject"/>
  <Override PartName="/xl/embeddings/oleObject46.bin" ContentType="application/vnd.openxmlformats-officedocument.oleObject"/>
  <Override PartName="/xl/embeddings/oleObject47.bin" ContentType="application/vnd.openxmlformats-officedocument.oleObject"/>
  <Override PartName="/xl/embeddings/oleObject48.bin" ContentType="application/vnd.openxmlformats-officedocument.oleObject"/>
  <Override PartName="/xl/drawings/drawing10.xml" ContentType="application/vnd.openxmlformats-officedocument.drawing+xml"/>
  <Override PartName="/xl/embeddings/oleObject49.bin" ContentType="application/vnd.openxmlformats-officedocument.oleObject"/>
  <Override PartName="/xl/embeddings/oleObject50.bin" ContentType="application/vnd.openxmlformats-officedocument.oleObject"/>
  <Override PartName="/xl/embeddings/oleObject51.bin" ContentType="application/vnd.openxmlformats-officedocument.oleObject"/>
  <Override PartName="/xl/embeddings/oleObject52.bin" ContentType="application/vnd.openxmlformats-officedocument.oleObject"/>
  <Override PartName="/xl/embeddings/oleObject53.bin" ContentType="application/vnd.openxmlformats-officedocument.oleObject"/>
  <Override PartName="/xl/embeddings/oleObject54.bin" ContentType="application/vnd.openxmlformats-officedocument.oleObject"/>
  <Override PartName="/xl/drawings/drawing11.xml" ContentType="application/vnd.openxmlformats-officedocument.drawing+xml"/>
  <Override PartName="/xl/embeddings/oleObject55.bin" ContentType="application/vnd.openxmlformats-officedocument.oleObject"/>
  <Override PartName="/xl/embeddings/oleObject56.bin" ContentType="application/vnd.openxmlformats-officedocument.oleObject"/>
  <Override PartName="/xl/embeddings/oleObject57.bin" ContentType="application/vnd.openxmlformats-officedocument.oleObject"/>
  <Override PartName="/xl/embeddings/oleObject58.bin" ContentType="application/vnd.openxmlformats-officedocument.oleObject"/>
  <Override PartName="/xl/embeddings/oleObject59.bin" ContentType="application/vnd.openxmlformats-officedocument.oleObject"/>
  <Override PartName="/xl/embeddings/oleObject60.bin" ContentType="application/vnd.openxmlformats-officedocument.oleObject"/>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C:\Users\jonasba\Documents\"/>
    </mc:Choice>
  </mc:AlternateContent>
  <xr:revisionPtr revIDLastSave="0" documentId="8_{7FB6C416-5CB0-450A-9A2D-D7788AD37939}" xr6:coauthVersionLast="47" xr6:coauthVersionMax="47" xr10:uidLastSave="{00000000-0000-0000-0000-000000000000}"/>
  <bookViews>
    <workbookView xWindow="-110" yWindow="-110" windowWidth="19420" windowHeight="10300" tabRatio="952" activeTab="1" xr2:uid="{00000000-000D-0000-FFFF-FFFF00000000}"/>
  </bookViews>
  <sheets>
    <sheet name="Info" sheetId="19" r:id="rId1"/>
    <sheet name="Cover" sheetId="13" r:id="rId2"/>
    <sheet name="Sheet3" sheetId="20" r:id="rId3"/>
    <sheet name="Supplier1" sheetId="1" state="hidden" r:id="rId4"/>
    <sheet name="Supplier2" sheetId="2" state="hidden" r:id="rId5"/>
    <sheet name="Supplier3" sheetId="3" state="hidden" r:id="rId6"/>
    <sheet name="Supplier4" sheetId="4" state="hidden" r:id="rId7"/>
    <sheet name="Supplier5" sheetId="5" state="hidden" r:id="rId8"/>
    <sheet name="Supplier6" sheetId="6" state="hidden" r:id="rId9"/>
    <sheet name="Supplier7" sheetId="7" state="hidden" r:id="rId10"/>
    <sheet name="Supplier8" sheetId="8" state="hidden" r:id="rId11"/>
    <sheet name="Supplier9" sheetId="9" state="hidden" r:id="rId12"/>
    <sheet name="Supplier10" sheetId="10" state="hidden" r:id="rId13"/>
    <sheet name="Scorecard" sheetId="11" state="hidden" r:id="rId14"/>
    <sheet name="Evaluation Report" sheetId="12" state="hidden" r:id="rId15"/>
    <sheet name="Requirements" sheetId="14" state="hidden" r:id="rId16"/>
    <sheet name="Re-Evaluation " sheetId="15" state="hidden" r:id="rId17"/>
    <sheet name="Returnables" sheetId="18" r:id="rId18"/>
    <sheet name="Sheet1" sheetId="16" state="hidden" r:id="rId19"/>
    <sheet name="Sheet2" sheetId="17" state="hidden" r:id="rId20"/>
  </sheets>
  <definedNames>
    <definedName name="_xlnm.Print_Area" localSheetId="1">Cover!$A$1:$V$88</definedName>
    <definedName name="_xlnm.Print_Area" localSheetId="14">'Evaluation Report'!$B$1:$N$175</definedName>
    <definedName name="_xlnm.Print_Area" localSheetId="16">'Re-Evaluation '!$B$1:$L$48</definedName>
    <definedName name="_xlnm.Print_Area" localSheetId="17">Returnables!$D$1:$I$65</definedName>
    <definedName name="_xlnm.Print_Area" localSheetId="13">Scorecard!$A$1:$V$20</definedName>
    <definedName name="_xlnm.Print_Area" localSheetId="3">Supplier1!$A$1:$K$83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8" i="18" l="1"/>
  <c r="D5" i="18" l="1"/>
  <c r="D17" i="18" s="1"/>
  <c r="B6" i="14"/>
  <c r="E38" i="15"/>
  <c r="L11" i="15" a="1"/>
  <c r="L11" i="15" s="1"/>
  <c r="D15" i="18" l="1"/>
  <c r="L5" i="12"/>
  <c r="I5" i="1"/>
  <c r="F14" i="12"/>
  <c r="F13" i="12"/>
  <c r="BN1" i="13" l="1"/>
  <c r="J78" i="13" s="1"/>
  <c r="AU1" i="13"/>
  <c r="AQ1" i="13"/>
  <c r="J63" i="13" s="1"/>
  <c r="I32" i="18" s="1"/>
  <c r="AO1" i="13"/>
  <c r="AP1" i="13"/>
  <c r="J62" i="13" s="1"/>
  <c r="I31" i="18" s="1"/>
  <c r="G52" i="1" l="1"/>
  <c r="D26" i="15" l="1"/>
  <c r="E17" i="15" l="1"/>
  <c r="B52" i="1" l="1"/>
  <c r="B53" i="10" l="1"/>
  <c r="B53" i="9"/>
  <c r="B53" i="8"/>
  <c r="B53" i="7"/>
  <c r="B53" i="6"/>
  <c r="B53" i="5"/>
  <c r="B53" i="4"/>
  <c r="B53" i="3"/>
  <c r="B53" i="2"/>
  <c r="K29" i="15" l="1"/>
  <c r="B81" i="2"/>
  <c r="B74" i="2"/>
  <c r="B72" i="2"/>
  <c r="B64" i="2"/>
  <c r="B47" i="2"/>
  <c r="I3" i="2"/>
  <c r="F28" i="15"/>
  <c r="L9" i="15"/>
  <c r="H18" i="1" l="1"/>
  <c r="F29" i="15"/>
  <c r="G4" i="3" l="1"/>
  <c r="D169" i="12"/>
  <c r="F17" i="12" l="1"/>
  <c r="G6" i="6" l="1"/>
  <c r="D24" i="15" l="1"/>
  <c r="K19" i="15"/>
  <c r="F19" i="15"/>
  <c r="E16" i="15"/>
  <c r="E15" i="15"/>
  <c r="L7" i="15"/>
  <c r="L5" i="15"/>
  <c r="J5" i="15"/>
  <c r="E30" i="15"/>
  <c r="E31" i="15"/>
  <c r="E32" i="15"/>
  <c r="E33" i="15"/>
  <c r="E34" i="15"/>
  <c r="E35" i="15"/>
  <c r="E36" i="15"/>
  <c r="E37" i="15"/>
  <c r="E39" i="15"/>
  <c r="E143" i="12" l="1"/>
  <c r="E158" i="12" l="1"/>
  <c r="E157" i="12"/>
  <c r="E156" i="12"/>
  <c r="E155" i="12"/>
  <c r="E154" i="12"/>
  <c r="E153" i="12"/>
  <c r="E152" i="12"/>
  <c r="E151" i="12"/>
  <c r="E150" i="12"/>
  <c r="E149" i="12"/>
  <c r="I8" i="2" l="1"/>
  <c r="I8" i="3" s="1"/>
  <c r="I8" i="4" s="1"/>
  <c r="I8" i="5" s="1"/>
  <c r="I8" i="6" s="1"/>
  <c r="I8" i="7" s="1"/>
  <c r="I8" i="8" s="1"/>
  <c r="I8" i="9" s="1"/>
  <c r="I8" i="10" s="1"/>
  <c r="L4" i="12" s="1"/>
  <c r="G8" i="2"/>
  <c r="G8" i="3" s="1"/>
  <c r="G8" i="4" s="1"/>
  <c r="G8" i="5" s="1"/>
  <c r="G8" i="6" s="1"/>
  <c r="G8" i="7" s="1"/>
  <c r="G8" i="8" s="1"/>
  <c r="G8" i="9" s="1"/>
  <c r="G8" i="10" s="1"/>
  <c r="J4" i="12" s="1"/>
  <c r="G7" i="3" l="1"/>
  <c r="G7" i="4" s="1"/>
  <c r="G7" i="5" s="1"/>
  <c r="G7" i="6" s="1"/>
  <c r="G7" i="7" s="1"/>
  <c r="G7" i="8" s="1"/>
  <c r="G7" i="9" s="1"/>
  <c r="G7" i="10" s="1"/>
  <c r="G7" i="2"/>
  <c r="E145" i="12" l="1"/>
  <c r="E144" i="12"/>
  <c r="E142" i="12"/>
  <c r="E141" i="12"/>
  <c r="E140" i="12"/>
  <c r="E139" i="12"/>
  <c r="E138" i="12"/>
  <c r="E137" i="12"/>
  <c r="E136" i="12"/>
  <c r="E132" i="12"/>
  <c r="E131" i="12"/>
  <c r="E130" i="12"/>
  <c r="E129" i="12"/>
  <c r="E128" i="12"/>
  <c r="E127" i="12"/>
  <c r="E126" i="12"/>
  <c r="E125" i="12"/>
  <c r="E124" i="12"/>
  <c r="E123" i="12"/>
  <c r="E119" i="12"/>
  <c r="E118" i="12"/>
  <c r="E117" i="12"/>
  <c r="E116" i="12"/>
  <c r="E115" i="12"/>
  <c r="E114" i="12"/>
  <c r="E113" i="12"/>
  <c r="E112" i="12"/>
  <c r="E111" i="12"/>
  <c r="E110" i="12"/>
  <c r="E106" i="12"/>
  <c r="E105" i="12"/>
  <c r="E104" i="12"/>
  <c r="E103" i="12"/>
  <c r="E102" i="12"/>
  <c r="E101" i="12"/>
  <c r="E100" i="12"/>
  <c r="E99" i="12"/>
  <c r="E98" i="12"/>
  <c r="E97" i="12"/>
  <c r="E93" i="12"/>
  <c r="E92" i="12"/>
  <c r="E91" i="12"/>
  <c r="E90" i="12"/>
  <c r="E89" i="12"/>
  <c r="E88" i="12"/>
  <c r="E87" i="12"/>
  <c r="E86" i="12"/>
  <c r="E85" i="12"/>
  <c r="E84" i="12"/>
  <c r="E18" i="2" l="1"/>
  <c r="E18" i="3" s="1"/>
  <c r="E18" i="4" s="1"/>
  <c r="E18" i="5" s="1"/>
  <c r="E18" i="6" s="1"/>
  <c r="E18" i="7" s="1"/>
  <c r="E18" i="8" s="1"/>
  <c r="E18" i="9" s="1"/>
  <c r="E18" i="10" s="1"/>
  <c r="G5" i="14" l="1"/>
  <c r="W8" i="13" l="1"/>
  <c r="G4" i="14"/>
  <c r="I3" i="3"/>
  <c r="I3" i="4" s="1"/>
  <c r="I3" i="5" s="1"/>
  <c r="I3" i="6" s="1"/>
  <c r="I3" i="7" s="1"/>
  <c r="I3" i="8" s="1"/>
  <c r="I3" i="9" s="1"/>
  <c r="I3" i="10" s="1"/>
  <c r="L6" i="12" s="1"/>
  <c r="I2" i="2"/>
  <c r="I2" i="3" s="1"/>
  <c r="I2" i="4" s="1"/>
  <c r="I2" i="5" s="1"/>
  <c r="I2" i="6" s="1"/>
  <c r="I2" i="7" s="1"/>
  <c r="I2" i="8" s="1"/>
  <c r="I2" i="9" l="1"/>
  <c r="I2" i="10" s="1"/>
  <c r="L2" i="12" s="1"/>
  <c r="AV1" i="13"/>
  <c r="AW1" i="13"/>
  <c r="AX1" i="13"/>
  <c r="AY1" i="13"/>
  <c r="AZ1" i="13"/>
  <c r="BA1" i="13"/>
  <c r="BB1" i="13"/>
  <c r="BC1" i="13"/>
  <c r="BD1" i="13"/>
  <c r="BE1" i="13"/>
  <c r="BF1" i="13"/>
  <c r="BG1" i="13"/>
  <c r="BH1" i="13"/>
  <c r="BI1" i="13"/>
  <c r="BJ1" i="13"/>
  <c r="BK1" i="13"/>
  <c r="BL1" i="13"/>
  <c r="BM1" i="13"/>
  <c r="G3" i="14" l="1"/>
  <c r="G6" i="10" l="1"/>
  <c r="G6" i="9"/>
  <c r="G6" i="8"/>
  <c r="G6" i="7"/>
  <c r="G6" i="5"/>
  <c r="G6" i="4"/>
  <c r="G6" i="3"/>
  <c r="G6" i="2"/>
  <c r="L8" i="12" l="1"/>
  <c r="CA28" i="13" l="1"/>
  <c r="R30" i="13"/>
  <c r="CA30" i="13" l="1"/>
  <c r="CA3" i="13" s="1"/>
  <c r="Q29" i="13" s="1"/>
  <c r="BD30" i="13"/>
  <c r="BD3" i="13" s="1"/>
  <c r="AT30" i="13"/>
  <c r="BS30" i="13"/>
  <c r="AF30" i="13"/>
  <c r="BZ1" i="13"/>
  <c r="BY1" i="13"/>
  <c r="BX1" i="13"/>
  <c r="BW1" i="13"/>
  <c r="BV1" i="13"/>
  <c r="J84" i="13" s="1"/>
  <c r="I57" i="18" s="1"/>
  <c r="BU1" i="13"/>
  <c r="BT1" i="13"/>
  <c r="BS1" i="13"/>
  <c r="BR1" i="13"/>
  <c r="BQ1" i="13"/>
  <c r="BP1" i="13"/>
  <c r="BO1" i="13"/>
  <c r="G53" i="14"/>
  <c r="G54" i="14" s="1"/>
  <c r="J72" i="13"/>
  <c r="I36" i="18" s="1"/>
  <c r="I55" i="18" s="1"/>
  <c r="AT1" i="13"/>
  <c r="G38" i="14" s="1"/>
  <c r="AS1" i="13"/>
  <c r="G37" i="14" s="1"/>
  <c r="AR1" i="13"/>
  <c r="G36" i="14" s="1"/>
  <c r="G35" i="14"/>
  <c r="G34" i="14"/>
  <c r="G51" i="1" s="1"/>
  <c r="AN1" i="13"/>
  <c r="J60" i="13" s="1"/>
  <c r="AM1" i="13"/>
  <c r="J59" i="13" s="1"/>
  <c r="I28" i="18" s="1"/>
  <c r="AL1" i="13"/>
  <c r="J54" i="13" s="1"/>
  <c r="G26" i="14" s="1"/>
  <c r="G41" i="1" s="1"/>
  <c r="AK1" i="13"/>
  <c r="J53" i="13" s="1"/>
  <c r="AJ1" i="13"/>
  <c r="J52" i="13" s="1"/>
  <c r="AI1" i="13"/>
  <c r="J51" i="13" s="1"/>
  <c r="I20" i="18" s="1"/>
  <c r="AH1" i="13"/>
  <c r="G22" i="14" s="1"/>
  <c r="AG1" i="13"/>
  <c r="J49" i="13" s="1"/>
  <c r="I19" i="18" s="1"/>
  <c r="AF1" i="13"/>
  <c r="AE1" i="13"/>
  <c r="J47" i="13" s="1"/>
  <c r="I17" i="18" s="1"/>
  <c r="AD1" i="13"/>
  <c r="J43" i="13" s="1"/>
  <c r="AC1" i="13"/>
  <c r="J42" i="13" s="1"/>
  <c r="AB1" i="13"/>
  <c r="J41" i="13" s="1"/>
  <c r="AA1" i="13"/>
  <c r="J40" i="13" s="1"/>
  <c r="I9" i="18" s="1"/>
  <c r="C22" i="13"/>
  <c r="C8" i="13"/>
  <c r="B8" i="13"/>
  <c r="B22" i="13"/>
  <c r="I59" i="18" l="1"/>
  <c r="G12" i="14"/>
  <c r="G27" i="1" s="1"/>
  <c r="G27" i="3" s="1"/>
  <c r="I11" i="18"/>
  <c r="G25" i="14"/>
  <c r="G40" i="1" s="1"/>
  <c r="G41" i="8" s="1"/>
  <c r="I23" i="18"/>
  <c r="G13" i="14"/>
  <c r="G28" i="1" s="1"/>
  <c r="G28" i="3" s="1"/>
  <c r="I12" i="18"/>
  <c r="G23" i="14"/>
  <c r="G38" i="1" s="1"/>
  <c r="G39" i="8" s="1"/>
  <c r="I21" i="18"/>
  <c r="G11" i="14"/>
  <c r="G26" i="1" s="1"/>
  <c r="G26" i="3" s="1"/>
  <c r="I10" i="18"/>
  <c r="G24" i="14"/>
  <c r="G39" i="1" s="1"/>
  <c r="G40" i="9" s="1"/>
  <c r="I22" i="18"/>
  <c r="G32" i="14"/>
  <c r="G49" i="1" s="1"/>
  <c r="I29" i="18"/>
  <c r="G53" i="9"/>
  <c r="G53" i="5"/>
  <c r="G53" i="8"/>
  <c r="G53" i="4"/>
  <c r="G53" i="7"/>
  <c r="G53" i="3"/>
  <c r="G53" i="10"/>
  <c r="G53" i="6"/>
  <c r="G53" i="2"/>
  <c r="J61" i="13"/>
  <c r="J48" i="13"/>
  <c r="G21" i="14"/>
  <c r="G36" i="1" s="1"/>
  <c r="G10" i="14"/>
  <c r="G60" i="14"/>
  <c r="G80" i="1" s="1"/>
  <c r="G38" i="10"/>
  <c r="G38" i="9"/>
  <c r="G38" i="8"/>
  <c r="G38" i="7"/>
  <c r="G38" i="6"/>
  <c r="G38" i="5"/>
  <c r="G38" i="4"/>
  <c r="G38" i="3"/>
  <c r="G42" i="10"/>
  <c r="G42" i="9"/>
  <c r="G42" i="8"/>
  <c r="G42" i="7"/>
  <c r="G42" i="6"/>
  <c r="G42" i="5"/>
  <c r="G42" i="4"/>
  <c r="G42" i="3"/>
  <c r="G42" i="2"/>
  <c r="O29" i="13"/>
  <c r="I59" i="1"/>
  <c r="I47" i="14" s="1"/>
  <c r="AF3" i="13"/>
  <c r="M29" i="13" s="1"/>
  <c r="I21" i="1"/>
  <c r="I20" i="14" s="1"/>
  <c r="BS3" i="13"/>
  <c r="P29" i="13" s="1"/>
  <c r="I67" i="1"/>
  <c r="I53" i="14" s="1"/>
  <c r="AT3" i="13"/>
  <c r="N29" i="13" s="1"/>
  <c r="I46" i="1"/>
  <c r="I35" i="14" s="1"/>
  <c r="G47" i="14"/>
  <c r="G48" i="14" s="1"/>
  <c r="G14" i="14"/>
  <c r="G29" i="3" s="1"/>
  <c r="G31" i="14"/>
  <c r="G48" i="1" s="1"/>
  <c r="G71" i="1"/>
  <c r="H72" i="1" s="1"/>
  <c r="G59" i="14"/>
  <c r="G79" i="1" s="1"/>
  <c r="J44" i="13"/>
  <c r="J73" i="13"/>
  <c r="J79" i="13"/>
  <c r="J86" i="13"/>
  <c r="I13" i="18" l="1"/>
  <c r="G40" i="8"/>
  <c r="G39" i="9"/>
  <c r="G41" i="7"/>
  <c r="G41" i="9"/>
  <c r="G39" i="3"/>
  <c r="G40" i="4"/>
  <c r="G41" i="3"/>
  <c r="G40" i="6"/>
  <c r="G41" i="5"/>
  <c r="G39" i="5"/>
  <c r="G40" i="10"/>
  <c r="G39" i="7"/>
  <c r="G40" i="3"/>
  <c r="G40" i="7"/>
  <c r="G41" i="6"/>
  <c r="G41" i="10"/>
  <c r="G39" i="6"/>
  <c r="G39" i="10"/>
  <c r="G40" i="5"/>
  <c r="G41" i="4"/>
  <c r="G39" i="4"/>
  <c r="G20" i="14"/>
  <c r="G35" i="1" s="1"/>
  <c r="G36" i="3" s="1"/>
  <c r="I18" i="18"/>
  <c r="I24" i="18" s="1"/>
  <c r="G33" i="14"/>
  <c r="G50" i="1" s="1"/>
  <c r="G55" i="1" s="1"/>
  <c r="I30" i="18"/>
  <c r="I33" i="18" s="1"/>
  <c r="J67" i="13"/>
  <c r="J55" i="13"/>
  <c r="G37" i="10"/>
  <c r="G37" i="8"/>
  <c r="G37" i="6"/>
  <c r="G37" i="4"/>
  <c r="G37" i="9"/>
  <c r="G37" i="7"/>
  <c r="G37" i="5"/>
  <c r="G37" i="3"/>
  <c r="G61" i="14"/>
  <c r="G50" i="10"/>
  <c r="G50" i="9"/>
  <c r="G50" i="8"/>
  <c r="G50" i="7"/>
  <c r="G50" i="6"/>
  <c r="G50" i="5"/>
  <c r="G50" i="4"/>
  <c r="G50" i="3"/>
  <c r="G52" i="10"/>
  <c r="G52" i="9"/>
  <c r="G52" i="8"/>
  <c r="G52" i="7"/>
  <c r="G52" i="6"/>
  <c r="G52" i="5"/>
  <c r="G52" i="4"/>
  <c r="G52" i="3"/>
  <c r="H81" i="1"/>
  <c r="G62" i="1"/>
  <c r="H63" i="1" s="1"/>
  <c r="G25" i="1"/>
  <c r="G15" i="14"/>
  <c r="G38" i="2"/>
  <c r="G37" i="2"/>
  <c r="G40" i="2"/>
  <c r="G39" i="2"/>
  <c r="G52" i="2"/>
  <c r="G50" i="2"/>
  <c r="G19" i="14"/>
  <c r="I72" i="1"/>
  <c r="G72" i="1"/>
  <c r="H73" i="1" s="1"/>
  <c r="I12" i="14"/>
  <c r="G85" i="9"/>
  <c r="G85" i="5"/>
  <c r="G85" i="10"/>
  <c r="G85" i="6"/>
  <c r="G85" i="7"/>
  <c r="G85" i="3"/>
  <c r="G85" i="8"/>
  <c r="G85" i="4"/>
  <c r="B24" i="13"/>
  <c r="B20" i="13"/>
  <c r="B18" i="13"/>
  <c r="B16" i="13"/>
  <c r="B14" i="13"/>
  <c r="B12" i="13"/>
  <c r="B10" i="13"/>
  <c r="C24" i="13"/>
  <c r="C20" i="13"/>
  <c r="C18" i="13"/>
  <c r="C16" i="13"/>
  <c r="C14" i="13"/>
  <c r="C12" i="13"/>
  <c r="C10" i="13"/>
  <c r="C6" i="13"/>
  <c r="G51" i="5" l="1"/>
  <c r="G51" i="6"/>
  <c r="G51" i="2"/>
  <c r="G51" i="9"/>
  <c r="G51" i="10"/>
  <c r="G27" i="14"/>
  <c r="G36" i="5"/>
  <c r="G51" i="3"/>
  <c r="G51" i="7"/>
  <c r="G42" i="14"/>
  <c r="I55" i="1"/>
  <c r="G51" i="4"/>
  <c r="G51" i="8"/>
  <c r="G36" i="7"/>
  <c r="G36" i="6"/>
  <c r="G36" i="8"/>
  <c r="G36" i="2"/>
  <c r="G36" i="10"/>
  <c r="G36" i="9"/>
  <c r="G36" i="4"/>
  <c r="H55" i="1"/>
  <c r="G84" i="5"/>
  <c r="I86" i="5" s="1"/>
  <c r="G84" i="3"/>
  <c r="I86" i="3" s="1"/>
  <c r="G25" i="3"/>
  <c r="H30" i="3" s="1"/>
  <c r="G29" i="1"/>
  <c r="H30" i="1" s="1"/>
  <c r="G84" i="6"/>
  <c r="H86" i="6" s="1"/>
  <c r="G84" i="4"/>
  <c r="H86" i="4" s="1"/>
  <c r="I81" i="1"/>
  <c r="G84" i="7"/>
  <c r="H86" i="7" s="1"/>
  <c r="G84" i="10"/>
  <c r="H86" i="10" s="1"/>
  <c r="G84" i="9"/>
  <c r="H86" i="9" s="1"/>
  <c r="G84" i="8"/>
  <c r="I86" i="8" s="1"/>
  <c r="G81" i="1"/>
  <c r="G63" i="1"/>
  <c r="H64" i="1" s="1"/>
  <c r="I63" i="1"/>
  <c r="I29" i="1"/>
  <c r="I73" i="1"/>
  <c r="G34" i="1"/>
  <c r="W20" i="13"/>
  <c r="B6" i="13"/>
  <c r="W24" i="13"/>
  <c r="W18" i="13"/>
  <c r="W14" i="13"/>
  <c r="W12" i="13"/>
  <c r="W10" i="13"/>
  <c r="W6" i="13"/>
  <c r="I72" i="10"/>
  <c r="I64" i="10"/>
  <c r="I47" i="10"/>
  <c r="I21" i="10"/>
  <c r="D10" i="10"/>
  <c r="D9" i="10"/>
  <c r="D8" i="10"/>
  <c r="D7" i="10"/>
  <c r="D6" i="10"/>
  <c r="I4" i="10"/>
  <c r="G4" i="10"/>
  <c r="I72" i="9"/>
  <c r="I64" i="9"/>
  <c r="I47" i="9"/>
  <c r="I21" i="9"/>
  <c r="D10" i="9"/>
  <c r="D9" i="9"/>
  <c r="D8" i="9"/>
  <c r="D7" i="9"/>
  <c r="D6" i="9"/>
  <c r="I4" i="9"/>
  <c r="G4" i="9"/>
  <c r="I72" i="8"/>
  <c r="I64" i="8"/>
  <c r="I47" i="8"/>
  <c r="I21" i="8"/>
  <c r="D10" i="8"/>
  <c r="D9" i="8"/>
  <c r="D8" i="8"/>
  <c r="D7" i="8"/>
  <c r="D6" i="8"/>
  <c r="I4" i="8"/>
  <c r="G4" i="8"/>
  <c r="I72" i="7"/>
  <c r="I64" i="7"/>
  <c r="I47" i="7"/>
  <c r="I21" i="7"/>
  <c r="D10" i="7"/>
  <c r="D9" i="7"/>
  <c r="D8" i="7"/>
  <c r="D7" i="7"/>
  <c r="D6" i="7"/>
  <c r="I4" i="7"/>
  <c r="G4" i="7"/>
  <c r="I72" i="6"/>
  <c r="I64" i="6"/>
  <c r="I47" i="6"/>
  <c r="I21" i="6"/>
  <c r="D10" i="6"/>
  <c r="D9" i="6"/>
  <c r="D8" i="6"/>
  <c r="D7" i="6"/>
  <c r="D6" i="6"/>
  <c r="I4" i="6"/>
  <c r="G4" i="6"/>
  <c r="I72" i="5"/>
  <c r="I64" i="5"/>
  <c r="I47" i="5"/>
  <c r="I21" i="5"/>
  <c r="D10" i="5"/>
  <c r="D9" i="5"/>
  <c r="D8" i="5"/>
  <c r="D7" i="5"/>
  <c r="D6" i="5"/>
  <c r="I4" i="5"/>
  <c r="G4" i="5"/>
  <c r="I72" i="4"/>
  <c r="I64" i="4"/>
  <c r="I47" i="4"/>
  <c r="I21" i="4"/>
  <c r="D10" i="4"/>
  <c r="D9" i="4"/>
  <c r="D8" i="4"/>
  <c r="D7" i="4"/>
  <c r="D6" i="4"/>
  <c r="I4" i="4"/>
  <c r="G4" i="4"/>
  <c r="I72" i="3"/>
  <c r="I64" i="3"/>
  <c r="I47" i="3"/>
  <c r="I21" i="3"/>
  <c r="D10" i="3"/>
  <c r="D9" i="3"/>
  <c r="D8" i="3"/>
  <c r="D7" i="3"/>
  <c r="D6" i="3"/>
  <c r="I4" i="3"/>
  <c r="J67" i="12"/>
  <c r="I67" i="12"/>
  <c r="H67" i="12"/>
  <c r="G67" i="12"/>
  <c r="D32" i="12"/>
  <c r="D31" i="12"/>
  <c r="D30" i="12"/>
  <c r="D29" i="12"/>
  <c r="D28" i="12"/>
  <c r="D27" i="12"/>
  <c r="D26" i="12"/>
  <c r="D25" i="12"/>
  <c r="D24" i="12"/>
  <c r="D23" i="12"/>
  <c r="D21" i="12"/>
  <c r="B13" i="11"/>
  <c r="C39" i="15" s="1"/>
  <c r="B12" i="11"/>
  <c r="C38" i="15" s="1"/>
  <c r="B11" i="11"/>
  <c r="C37" i="15" s="1"/>
  <c r="B10" i="11"/>
  <c r="C36" i="15" s="1"/>
  <c r="B9" i="11"/>
  <c r="C35" i="15" s="1"/>
  <c r="B8" i="11"/>
  <c r="C34" i="15" s="1"/>
  <c r="B7" i="11"/>
  <c r="C33" i="15" s="1"/>
  <c r="B6" i="11"/>
  <c r="C32" i="15" s="1"/>
  <c r="B5" i="11"/>
  <c r="C31" i="15" s="1"/>
  <c r="B4" i="11"/>
  <c r="C30" i="15" s="1"/>
  <c r="Q2" i="11"/>
  <c r="N2" i="11"/>
  <c r="K2" i="11"/>
  <c r="G2" i="11"/>
  <c r="S1" i="11"/>
  <c r="I72" i="2"/>
  <c r="I64" i="2"/>
  <c r="I47" i="2"/>
  <c r="I22" i="2"/>
  <c r="D10" i="2"/>
  <c r="D9" i="2"/>
  <c r="D8" i="2"/>
  <c r="D7" i="2"/>
  <c r="D6" i="2"/>
  <c r="I4" i="2"/>
  <c r="G4" i="2"/>
  <c r="G85" i="2"/>
  <c r="G49" i="2"/>
  <c r="G84" i="2"/>
  <c r="I76" i="1"/>
  <c r="I59" i="14" s="1"/>
  <c r="H86" i="3" l="1"/>
  <c r="H56" i="1"/>
  <c r="H86" i="5"/>
  <c r="G42" i="1"/>
  <c r="H42" i="1"/>
  <c r="I42" i="1"/>
  <c r="I86" i="7"/>
  <c r="I86" i="4"/>
  <c r="I86" i="9"/>
  <c r="I86" i="10"/>
  <c r="H86" i="8"/>
  <c r="G30" i="3"/>
  <c r="H31" i="3" s="1"/>
  <c r="I30" i="3"/>
  <c r="P4" i="11"/>
  <c r="I86" i="6"/>
  <c r="I64" i="1"/>
  <c r="I30" i="1"/>
  <c r="H82" i="1"/>
  <c r="I82" i="1"/>
  <c r="G41" i="2"/>
  <c r="I86" i="2"/>
  <c r="H86" i="2"/>
  <c r="G35" i="2"/>
  <c r="C87" i="12"/>
  <c r="C72" i="12"/>
  <c r="C152" i="12"/>
  <c r="C113" i="12"/>
  <c r="C126" i="12"/>
  <c r="C139" i="12"/>
  <c r="C100" i="12"/>
  <c r="C91" i="12"/>
  <c r="C76" i="12"/>
  <c r="C156" i="12"/>
  <c r="C117" i="12"/>
  <c r="C104" i="12"/>
  <c r="C130" i="12"/>
  <c r="C143" i="12"/>
  <c r="C88" i="12"/>
  <c r="C73" i="12"/>
  <c r="C127" i="12"/>
  <c r="C140" i="12"/>
  <c r="C101" i="12"/>
  <c r="C153" i="12"/>
  <c r="C114" i="12"/>
  <c r="C92" i="12"/>
  <c r="C77" i="12"/>
  <c r="C118" i="12"/>
  <c r="C131" i="12"/>
  <c r="C144" i="12"/>
  <c r="C105" i="12"/>
  <c r="C157" i="12"/>
  <c r="C89" i="12"/>
  <c r="C74" i="12"/>
  <c r="C128" i="12"/>
  <c r="C141" i="12"/>
  <c r="C102" i="12"/>
  <c r="C154" i="12"/>
  <c r="C115" i="12"/>
  <c r="C85" i="12"/>
  <c r="C70" i="12"/>
  <c r="C150" i="12"/>
  <c r="C111" i="12"/>
  <c r="C124" i="12"/>
  <c r="C98" i="12"/>
  <c r="C137" i="12"/>
  <c r="C93" i="12"/>
  <c r="C78" i="12"/>
  <c r="C132" i="12"/>
  <c r="C145" i="12"/>
  <c r="C106" i="12"/>
  <c r="C158" i="12"/>
  <c r="C119" i="12"/>
  <c r="C86" i="12"/>
  <c r="C71" i="12"/>
  <c r="C138" i="12"/>
  <c r="C99" i="12"/>
  <c r="C151" i="12"/>
  <c r="C112" i="12"/>
  <c r="C125" i="12"/>
  <c r="C90" i="12"/>
  <c r="C75" i="12"/>
  <c r="C142" i="12"/>
  <c r="C103" i="12"/>
  <c r="C155" i="12"/>
  <c r="C116" i="12"/>
  <c r="C129" i="12"/>
  <c r="C84" i="12"/>
  <c r="C69" i="12"/>
  <c r="C97" i="12"/>
  <c r="C123" i="12"/>
  <c r="C110" i="12"/>
  <c r="C149" i="12"/>
  <c r="C136" i="12"/>
  <c r="I81" i="2"/>
  <c r="I81" i="3"/>
  <c r="I81" i="4"/>
  <c r="I81" i="5"/>
  <c r="I81" i="6"/>
  <c r="I81" i="10"/>
  <c r="T2" i="11"/>
  <c r="K67" i="12"/>
  <c r="I81" i="8"/>
  <c r="I81" i="7"/>
  <c r="L4" i="11"/>
  <c r="G67" i="5"/>
  <c r="G67" i="10"/>
  <c r="G67" i="7"/>
  <c r="G67" i="4"/>
  <c r="G67" i="9"/>
  <c r="G67" i="8"/>
  <c r="G67" i="6"/>
  <c r="G67" i="3"/>
  <c r="G27" i="10"/>
  <c r="G27" i="9"/>
  <c r="G27" i="8"/>
  <c r="G27" i="5"/>
  <c r="G27" i="7"/>
  <c r="G27" i="4"/>
  <c r="G27" i="6"/>
  <c r="G59" i="7"/>
  <c r="G76" i="5"/>
  <c r="G76" i="10"/>
  <c r="G76" i="9"/>
  <c r="G76" i="8"/>
  <c r="G76" i="7"/>
  <c r="G76" i="4"/>
  <c r="G76" i="6"/>
  <c r="G76" i="3"/>
  <c r="G28" i="2"/>
  <c r="G67" i="2"/>
  <c r="G76" i="2"/>
  <c r="G28" i="8"/>
  <c r="G28" i="5"/>
  <c r="G28" i="7"/>
  <c r="G28" i="4"/>
  <c r="G28" i="10"/>
  <c r="G28" i="6"/>
  <c r="G28" i="9"/>
  <c r="R4" i="11"/>
  <c r="G29" i="2"/>
  <c r="C4" i="11"/>
  <c r="G25" i="7"/>
  <c r="G25" i="10"/>
  <c r="G25" i="9"/>
  <c r="G25" i="6"/>
  <c r="G25" i="4"/>
  <c r="G25" i="8"/>
  <c r="G25" i="5"/>
  <c r="G29" i="7"/>
  <c r="G29" i="10"/>
  <c r="G29" i="9"/>
  <c r="G29" i="4"/>
  <c r="G29" i="6"/>
  <c r="G29" i="8"/>
  <c r="G29" i="5"/>
  <c r="G57" i="7"/>
  <c r="G26" i="2"/>
  <c r="G26" i="6"/>
  <c r="G26" i="5"/>
  <c r="G26" i="10"/>
  <c r="G26" i="8"/>
  <c r="G26" i="9"/>
  <c r="G26" i="7"/>
  <c r="G26" i="4"/>
  <c r="G35" i="6"/>
  <c r="G35" i="5"/>
  <c r="G35" i="10"/>
  <c r="G35" i="7"/>
  <c r="G35" i="9"/>
  <c r="G35" i="8"/>
  <c r="G35" i="4"/>
  <c r="G35" i="3"/>
  <c r="G49" i="10"/>
  <c r="G49" i="9"/>
  <c r="G49" i="8"/>
  <c r="G49" i="7"/>
  <c r="G49" i="6"/>
  <c r="G49" i="4"/>
  <c r="G49" i="3"/>
  <c r="G49" i="5"/>
  <c r="G58" i="7"/>
  <c r="G27" i="2"/>
  <c r="I81" i="9"/>
  <c r="O4" i="11"/>
  <c r="H30" i="2" l="1"/>
  <c r="H43" i="4"/>
  <c r="I43" i="4"/>
  <c r="H43" i="9"/>
  <c r="I43" i="9"/>
  <c r="H43" i="10"/>
  <c r="I43" i="10"/>
  <c r="H43" i="6"/>
  <c r="I43" i="6"/>
  <c r="H43" i="3"/>
  <c r="I43" i="3"/>
  <c r="H43" i="8"/>
  <c r="I43" i="8"/>
  <c r="H43" i="7"/>
  <c r="I43" i="7"/>
  <c r="H43" i="5"/>
  <c r="I43" i="5"/>
  <c r="H43" i="2"/>
  <c r="I43" i="2"/>
  <c r="I31" i="3"/>
  <c r="D6" i="11" s="1"/>
  <c r="D4" i="11"/>
  <c r="M4" i="11"/>
  <c r="S4" i="11"/>
  <c r="I60" i="2"/>
  <c r="E4" i="11"/>
  <c r="I43" i="1"/>
  <c r="H43" i="1"/>
  <c r="H60" i="3"/>
  <c r="I60" i="3"/>
  <c r="H60" i="6"/>
  <c r="I60" i="6"/>
  <c r="H60" i="8"/>
  <c r="I60" i="8"/>
  <c r="H60" i="10"/>
  <c r="I60" i="10"/>
  <c r="H30" i="8"/>
  <c r="I30" i="8"/>
  <c r="G30" i="8"/>
  <c r="C11" i="11" s="1"/>
  <c r="H30" i="6"/>
  <c r="G30" i="6"/>
  <c r="C9" i="11" s="1"/>
  <c r="I30" i="6"/>
  <c r="H30" i="10"/>
  <c r="I30" i="10"/>
  <c r="I68" i="2"/>
  <c r="H68" i="2"/>
  <c r="H77" i="3"/>
  <c r="I77" i="3"/>
  <c r="H77" i="4"/>
  <c r="I77" i="4"/>
  <c r="H77" i="8"/>
  <c r="I77" i="8"/>
  <c r="H77" i="10"/>
  <c r="I77" i="10"/>
  <c r="H68" i="3"/>
  <c r="I68" i="3"/>
  <c r="H68" i="8"/>
  <c r="I68" i="8"/>
  <c r="H68" i="4"/>
  <c r="I68" i="4"/>
  <c r="H68" i="10"/>
  <c r="I68" i="10"/>
  <c r="H60" i="2"/>
  <c r="H60" i="5"/>
  <c r="I60" i="5"/>
  <c r="H60" i="4"/>
  <c r="I60" i="4"/>
  <c r="H60" i="7"/>
  <c r="I60" i="7"/>
  <c r="H60" i="9"/>
  <c r="I60" i="9"/>
  <c r="H30" i="5"/>
  <c r="G30" i="5"/>
  <c r="C8" i="11" s="1"/>
  <c r="I30" i="5"/>
  <c r="H30" i="4"/>
  <c r="G30" i="4"/>
  <c r="C7" i="11" s="1"/>
  <c r="I30" i="4"/>
  <c r="G30" i="9"/>
  <c r="C12" i="11" s="1"/>
  <c r="H30" i="9"/>
  <c r="I30" i="9"/>
  <c r="G30" i="7"/>
  <c r="H30" i="7"/>
  <c r="I30" i="7"/>
  <c r="I77" i="2"/>
  <c r="H77" i="2"/>
  <c r="H77" i="6"/>
  <c r="I77" i="6"/>
  <c r="H77" i="7"/>
  <c r="I77" i="7"/>
  <c r="H77" i="9"/>
  <c r="I77" i="9"/>
  <c r="H77" i="5"/>
  <c r="I77" i="5"/>
  <c r="H68" i="6"/>
  <c r="I68" i="6"/>
  <c r="H68" i="9"/>
  <c r="I68" i="9"/>
  <c r="H68" i="7"/>
  <c r="I68" i="7"/>
  <c r="H68" i="5"/>
  <c r="I68" i="5"/>
  <c r="I30" i="2"/>
  <c r="I4" i="11"/>
  <c r="I56" i="1"/>
  <c r="G30" i="10"/>
  <c r="C13" i="11" s="1"/>
  <c r="G86" i="4"/>
  <c r="G86" i="9"/>
  <c r="G86" i="3"/>
  <c r="G86" i="6"/>
  <c r="G86" i="2"/>
  <c r="G86" i="7"/>
  <c r="G86" i="10"/>
  <c r="G86" i="5"/>
  <c r="G86" i="8"/>
  <c r="G68" i="5"/>
  <c r="G68" i="8"/>
  <c r="G77" i="2"/>
  <c r="G68" i="7"/>
  <c r="G68" i="9"/>
  <c r="G43" i="3"/>
  <c r="G68" i="3"/>
  <c r="G68" i="4"/>
  <c r="G68" i="6"/>
  <c r="G43" i="7"/>
  <c r="G68" i="10"/>
  <c r="G60" i="6"/>
  <c r="G60" i="10"/>
  <c r="G43" i="8"/>
  <c r="G43" i="5"/>
  <c r="G77" i="3"/>
  <c r="G77" i="8"/>
  <c r="G60" i="2"/>
  <c r="G60" i="7"/>
  <c r="G43" i="9"/>
  <c r="G43" i="6"/>
  <c r="G60" i="8"/>
  <c r="G77" i="6"/>
  <c r="G77" i="9"/>
  <c r="G43" i="2"/>
  <c r="G60" i="5"/>
  <c r="G60" i="9"/>
  <c r="G77" i="4"/>
  <c r="G77" i="10"/>
  <c r="G68" i="2"/>
  <c r="G60" i="4"/>
  <c r="G43" i="4"/>
  <c r="G43" i="10"/>
  <c r="G30" i="2"/>
  <c r="G60" i="3"/>
  <c r="G77" i="7"/>
  <c r="G77" i="5"/>
  <c r="F4" i="11" l="1"/>
  <c r="H78" i="7"/>
  <c r="I78" i="7"/>
  <c r="H44" i="4"/>
  <c r="I44" i="4"/>
  <c r="H78" i="5"/>
  <c r="I78" i="5"/>
  <c r="H61" i="3"/>
  <c r="I61" i="3"/>
  <c r="E13" i="11"/>
  <c r="I44" i="10"/>
  <c r="H44" i="10"/>
  <c r="I61" i="4"/>
  <c r="H61" i="4"/>
  <c r="I78" i="10"/>
  <c r="H78" i="10"/>
  <c r="I61" i="9"/>
  <c r="H61" i="9"/>
  <c r="I44" i="2"/>
  <c r="H44" i="2"/>
  <c r="H78" i="6"/>
  <c r="I78" i="6"/>
  <c r="E9" i="11"/>
  <c r="H44" i="6"/>
  <c r="I44" i="6"/>
  <c r="I61" i="7"/>
  <c r="H61" i="7"/>
  <c r="H78" i="8"/>
  <c r="I78" i="8"/>
  <c r="E8" i="11"/>
  <c r="I44" i="5"/>
  <c r="H44" i="5"/>
  <c r="H61" i="10"/>
  <c r="I61" i="10"/>
  <c r="L13" i="11"/>
  <c r="H69" i="10"/>
  <c r="I69" i="10"/>
  <c r="L9" i="11"/>
  <c r="H69" i="6"/>
  <c r="I69" i="6"/>
  <c r="L6" i="11"/>
  <c r="H69" i="3"/>
  <c r="I69" i="3"/>
  <c r="L12" i="11"/>
  <c r="H69" i="9"/>
  <c r="I69" i="9"/>
  <c r="O5" i="11"/>
  <c r="I78" i="2"/>
  <c r="H78" i="2"/>
  <c r="L8" i="11"/>
  <c r="H69" i="5"/>
  <c r="I69" i="5"/>
  <c r="R8" i="11"/>
  <c r="I87" i="5"/>
  <c r="H87" i="5"/>
  <c r="I87" i="7"/>
  <c r="H87" i="7"/>
  <c r="H87" i="6"/>
  <c r="I87" i="6"/>
  <c r="R12" i="11"/>
  <c r="I87" i="9"/>
  <c r="H87" i="9"/>
  <c r="I31" i="10"/>
  <c r="H31" i="10"/>
  <c r="J4" i="11"/>
  <c r="K4" i="11" s="1"/>
  <c r="I31" i="7"/>
  <c r="H31" i="7"/>
  <c r="H31" i="5"/>
  <c r="I31" i="5"/>
  <c r="H31" i="6"/>
  <c r="I31" i="6"/>
  <c r="H31" i="8"/>
  <c r="I31" i="8"/>
  <c r="I31" i="2"/>
  <c r="H31" i="2"/>
  <c r="I69" i="2"/>
  <c r="H69" i="2"/>
  <c r="H78" i="4"/>
  <c r="I78" i="4"/>
  <c r="H61" i="5"/>
  <c r="I61" i="5"/>
  <c r="I78" i="9"/>
  <c r="H78" i="9"/>
  <c r="H61" i="8"/>
  <c r="I61" i="8"/>
  <c r="I44" i="9"/>
  <c r="H44" i="9"/>
  <c r="I61" i="2"/>
  <c r="H61" i="2"/>
  <c r="H78" i="3"/>
  <c r="I78" i="3"/>
  <c r="H44" i="8"/>
  <c r="I44" i="8"/>
  <c r="H61" i="6"/>
  <c r="I61" i="6"/>
  <c r="H44" i="7"/>
  <c r="I44" i="7"/>
  <c r="L7" i="11"/>
  <c r="H69" i="4"/>
  <c r="I69" i="4"/>
  <c r="E6" i="11"/>
  <c r="H44" i="3"/>
  <c r="I44" i="3"/>
  <c r="L10" i="11"/>
  <c r="I69" i="7"/>
  <c r="H69" i="7"/>
  <c r="L11" i="11"/>
  <c r="H69" i="8"/>
  <c r="I69" i="8"/>
  <c r="I87" i="8"/>
  <c r="H87" i="8"/>
  <c r="I87" i="10"/>
  <c r="H87" i="10"/>
  <c r="R5" i="11"/>
  <c r="I87" i="2"/>
  <c r="H87" i="2"/>
  <c r="H87" i="3"/>
  <c r="I87" i="3"/>
  <c r="R7" i="11"/>
  <c r="H87" i="4"/>
  <c r="I87" i="4"/>
  <c r="I31" i="9"/>
  <c r="H31" i="9"/>
  <c r="I31" i="4"/>
  <c r="H31" i="4"/>
  <c r="N4" i="11"/>
  <c r="I69" i="12" s="1"/>
  <c r="R11" i="11"/>
  <c r="T4" i="11"/>
  <c r="E10" i="11"/>
  <c r="R9" i="11"/>
  <c r="O8" i="11"/>
  <c r="O7" i="11"/>
  <c r="E5" i="11"/>
  <c r="O12" i="11"/>
  <c r="C10" i="11"/>
  <c r="O11" i="11"/>
  <c r="I9" i="11"/>
  <c r="O10" i="11"/>
  <c r="E7" i="11"/>
  <c r="L5" i="11"/>
  <c r="C6" i="11"/>
  <c r="O9" i="11"/>
  <c r="O6" i="11"/>
  <c r="R13" i="11"/>
  <c r="O13" i="11"/>
  <c r="I12" i="11"/>
  <c r="E12" i="11"/>
  <c r="I5" i="11"/>
  <c r="R6" i="11"/>
  <c r="E11" i="11"/>
  <c r="R10" i="11"/>
  <c r="I6" i="11"/>
  <c r="C5" i="11"/>
  <c r="I7" i="11"/>
  <c r="I8" i="11"/>
  <c r="I11" i="11"/>
  <c r="I10" i="11"/>
  <c r="I13" i="11"/>
  <c r="I5" i="10"/>
  <c r="L9" i="12" s="1"/>
  <c r="F12" i="11" l="1"/>
  <c r="F10" i="11"/>
  <c r="J5" i="11"/>
  <c r="K5" i="11" s="1"/>
  <c r="P12" i="11"/>
  <c r="M5" i="11"/>
  <c r="N5" i="11" s="1"/>
  <c r="I70" i="12" s="1"/>
  <c r="D11" i="11"/>
  <c r="D9" i="11"/>
  <c r="D8" i="11"/>
  <c r="S12" i="11"/>
  <c r="T12" i="11" s="1"/>
  <c r="S9" i="11"/>
  <c r="T9" i="11" s="1"/>
  <c r="S8" i="11"/>
  <c r="T8" i="11" s="1"/>
  <c r="M8" i="11"/>
  <c r="N8" i="11" s="1"/>
  <c r="I73" i="12" s="1"/>
  <c r="M6" i="11"/>
  <c r="N6" i="11" s="1"/>
  <c r="I71" i="12" s="1"/>
  <c r="P11" i="11"/>
  <c r="Q11" i="11" s="1"/>
  <c r="J76" i="12" s="1"/>
  <c r="F9" i="11"/>
  <c r="F5" i="11"/>
  <c r="J12" i="11"/>
  <c r="K12" i="11" s="1"/>
  <c r="H77" i="12" s="1"/>
  <c r="J7" i="11"/>
  <c r="K7" i="11" s="1"/>
  <c r="H72" i="12" s="1"/>
  <c r="F13" i="11"/>
  <c r="J6" i="11"/>
  <c r="K6" i="11" s="1"/>
  <c r="P8" i="11"/>
  <c r="F7" i="11"/>
  <c r="P10" i="11"/>
  <c r="D12" i="11"/>
  <c r="S6" i="11"/>
  <c r="T6" i="11" s="1"/>
  <c r="S11" i="11"/>
  <c r="T11" i="11" s="1"/>
  <c r="M7" i="11"/>
  <c r="S7" i="11"/>
  <c r="T7" i="11" s="1"/>
  <c r="S5" i="11"/>
  <c r="T5" i="11" s="1"/>
  <c r="S13" i="11"/>
  <c r="T13" i="11" s="1"/>
  <c r="M11" i="11"/>
  <c r="N11" i="11" s="1"/>
  <c r="I76" i="12" s="1"/>
  <c r="M10" i="11"/>
  <c r="N10" i="11" s="1"/>
  <c r="I75" i="12" s="1"/>
  <c r="P6" i="11"/>
  <c r="Q6" i="11" s="1"/>
  <c r="P7" i="11"/>
  <c r="Q7" i="11" s="1"/>
  <c r="S10" i="11"/>
  <c r="T10" i="11" s="1"/>
  <c r="P5" i="11"/>
  <c r="Q5" i="11" s="1"/>
  <c r="J70" i="12" s="1"/>
  <c r="M12" i="11"/>
  <c r="N12" i="11" s="1"/>
  <c r="I77" i="12" s="1"/>
  <c r="M9" i="11"/>
  <c r="N9" i="11" s="1"/>
  <c r="I74" i="12" s="1"/>
  <c r="P9" i="11"/>
  <c r="P13" i="11"/>
  <c r="Q13" i="11" s="1"/>
  <c r="M13" i="11"/>
  <c r="N13" i="11" s="1"/>
  <c r="I78" i="12" s="1"/>
  <c r="D13" i="11"/>
  <c r="J13" i="11"/>
  <c r="K13" i="11" s="1"/>
  <c r="H78" i="12" s="1"/>
  <c r="F8" i="11"/>
  <c r="D7" i="11"/>
  <c r="F6" i="11"/>
  <c r="J9" i="11"/>
  <c r="K9" i="11" s="1"/>
  <c r="H74" i="12" s="1"/>
  <c r="F11" i="11"/>
  <c r="J11" i="11"/>
  <c r="K11" i="11" s="1"/>
  <c r="H76" i="12" s="1"/>
  <c r="J8" i="11"/>
  <c r="K8" i="11" s="1"/>
  <c r="H73" i="12" s="1"/>
  <c r="D10" i="11"/>
  <c r="J10" i="11"/>
  <c r="K10" i="11" s="1"/>
  <c r="H75" i="12" s="1"/>
  <c r="D5" i="11"/>
  <c r="K69" i="12"/>
  <c r="H4" i="11"/>
  <c r="G4" i="11" s="1"/>
  <c r="H69" i="12"/>
  <c r="Q4" i="11"/>
  <c r="J69" i="12" s="1"/>
  <c r="I5" i="8"/>
  <c r="I5" i="9"/>
  <c r="I5" i="6"/>
  <c r="I5" i="7"/>
  <c r="I5" i="4"/>
  <c r="I5" i="5"/>
  <c r="I5" i="2"/>
  <c r="I5" i="3"/>
  <c r="U4" i="11" l="1"/>
  <c r="K71" i="12"/>
  <c r="K78" i="12"/>
  <c r="K77" i="12"/>
  <c r="K75" i="12"/>
  <c r="K74" i="12"/>
  <c r="K73" i="12"/>
  <c r="K72" i="12"/>
  <c r="K70" i="12"/>
  <c r="K76" i="12"/>
  <c r="G69" i="12"/>
  <c r="H7" i="11"/>
  <c r="G7" i="11" s="1"/>
  <c r="G72" i="12" s="1"/>
  <c r="H11" i="11"/>
  <c r="G11" i="11" s="1"/>
  <c r="U11" i="11" s="1"/>
  <c r="H12" i="11"/>
  <c r="G12" i="11" s="1"/>
  <c r="G77" i="12" s="1"/>
  <c r="H8" i="11"/>
  <c r="G8" i="11" s="1"/>
  <c r="H70" i="12"/>
  <c r="N7" i="11"/>
  <c r="I72" i="12" s="1"/>
  <c r="H71" i="12"/>
  <c r="H13" i="11"/>
  <c r="G13" i="11" s="1"/>
  <c r="G78" i="12" s="1"/>
  <c r="H5" i="11"/>
  <c r="H6" i="11"/>
  <c r="H9" i="11"/>
  <c r="Q10" i="11"/>
  <c r="J75" i="12" s="1"/>
  <c r="J78" i="12"/>
  <c r="J72" i="12"/>
  <c r="Q8" i="11"/>
  <c r="J73" i="12" s="1"/>
  <c r="Q12" i="11"/>
  <c r="J77" i="12" s="1"/>
  <c r="Q9" i="11"/>
  <c r="J74" i="12" s="1"/>
  <c r="J71" i="12"/>
  <c r="H10" i="11"/>
  <c r="U13" i="11" l="1"/>
  <c r="L78" i="12" s="1"/>
  <c r="M78" i="12" s="1"/>
  <c r="U7" i="11"/>
  <c r="L72" i="12" s="1"/>
  <c r="M72" i="12" s="1"/>
  <c r="L76" i="12"/>
  <c r="M76" i="12" s="1"/>
  <c r="U8" i="11"/>
  <c r="L73" i="12" s="1"/>
  <c r="M73" i="12" s="1"/>
  <c r="U12" i="11"/>
  <c r="L77" i="12" s="1"/>
  <c r="M77" i="12" s="1"/>
  <c r="L69" i="12"/>
  <c r="M69" i="12" s="1"/>
  <c r="G76" i="12"/>
  <c r="G73" i="12"/>
  <c r="G9" i="11"/>
  <c r="G6" i="11"/>
  <c r="G5" i="11"/>
  <c r="G10" i="11"/>
  <c r="U5" i="11" l="1"/>
  <c r="L70" i="12" s="1"/>
  <c r="M70" i="12" s="1"/>
  <c r="G75" i="12"/>
  <c r="U10" i="11"/>
  <c r="L75" i="12" s="1"/>
  <c r="M75" i="12" s="1"/>
  <c r="U6" i="11"/>
  <c r="L71" i="12" s="1"/>
  <c r="M71" i="12" s="1"/>
  <c r="U9" i="11"/>
  <c r="L74" i="12" s="1"/>
  <c r="M74" i="12" s="1"/>
  <c r="G74" i="12"/>
  <c r="G71" i="12"/>
  <c r="G70" i="12"/>
  <c r="C38" i="12" l="1"/>
  <c r="C26"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Sipho Sambo</author>
  </authors>
  <commentList>
    <comment ref="B35" authorId="0" shapeId="0" xr:uid="{00000000-0006-0000-0400-000001000000}">
      <text>
        <r>
          <rPr>
            <b/>
            <sz val="9"/>
            <color indexed="81"/>
            <rFont val="Tahoma"/>
            <family val="2"/>
          </rPr>
          <t>Sipho Sambo:</t>
        </r>
        <r>
          <rPr>
            <sz val="9"/>
            <color indexed="81"/>
            <rFont val="Tahoma"/>
            <family val="2"/>
          </rPr>
          <t xml:space="preserve">
A1-A8 Category 2 and 3
A1-A3 Category 4</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<sst xmlns="http://schemas.openxmlformats.org/spreadsheetml/2006/main" count="1902" uniqueCount="464">
  <si>
    <t>Scoring criteria</t>
  </si>
  <si>
    <t>n/a</t>
  </si>
  <si>
    <t>A.1</t>
  </si>
  <si>
    <t>A.2</t>
  </si>
  <si>
    <t>A3</t>
  </si>
  <si>
    <t>A4</t>
  </si>
  <si>
    <t>A.6</t>
  </si>
  <si>
    <t>A.7</t>
  </si>
  <si>
    <t>A.8</t>
  </si>
  <si>
    <t>B.1</t>
  </si>
  <si>
    <t>B.2</t>
  </si>
  <si>
    <t>B3</t>
  </si>
  <si>
    <t>B4</t>
  </si>
  <si>
    <t>B5</t>
  </si>
  <si>
    <t>B.6</t>
  </si>
  <si>
    <t>B.7</t>
  </si>
  <si>
    <t>B.8</t>
  </si>
  <si>
    <t>C.1</t>
  </si>
  <si>
    <t>C.2</t>
  </si>
  <si>
    <t>C.3</t>
  </si>
  <si>
    <t>C.4</t>
  </si>
  <si>
    <t>C.5</t>
  </si>
  <si>
    <t>C.6</t>
  </si>
  <si>
    <t>C.7</t>
  </si>
  <si>
    <t>C.8</t>
  </si>
  <si>
    <t>C.9</t>
  </si>
  <si>
    <t>C.10</t>
  </si>
  <si>
    <t>C.11</t>
  </si>
  <si>
    <t>C.12</t>
  </si>
  <si>
    <t>C.13</t>
  </si>
  <si>
    <t>C.14</t>
  </si>
  <si>
    <t>C.15</t>
  </si>
  <si>
    <t>C.16</t>
  </si>
  <si>
    <t>C.17</t>
  </si>
  <si>
    <t>C.18</t>
  </si>
  <si>
    <t>C.19</t>
  </si>
  <si>
    <t>D.1</t>
  </si>
  <si>
    <t>D.2</t>
  </si>
  <si>
    <t>D3</t>
  </si>
  <si>
    <t>D4</t>
  </si>
  <si>
    <t>D5</t>
  </si>
  <si>
    <t>D.6</t>
  </si>
  <si>
    <t>D.7</t>
  </si>
  <si>
    <t>D.8</t>
  </si>
  <si>
    <t>E.1</t>
  </si>
  <si>
    <t>E.2</t>
  </si>
  <si>
    <t>E3</t>
  </si>
  <si>
    <t>E4</t>
  </si>
  <si>
    <t>E5</t>
  </si>
  <si>
    <t>E.6</t>
  </si>
  <si>
    <t>E.7</t>
  </si>
  <si>
    <t>E.8</t>
  </si>
  <si>
    <t>Unique ID</t>
  </si>
  <si>
    <t>Select 0 if N/A</t>
  </si>
  <si>
    <t>Score</t>
  </si>
  <si>
    <t>Access only to                                      
UNPROTECTED INPUT FIELDS</t>
  </si>
  <si>
    <t>Evaluation done on…</t>
  </si>
  <si>
    <t>Tender No</t>
  </si>
  <si>
    <t>PQA Representative(s):</t>
  </si>
  <si>
    <t xml:space="preserve"> </t>
  </si>
  <si>
    <t>Eskom Buyer</t>
  </si>
  <si>
    <t>Important Notice</t>
  </si>
  <si>
    <t>Eskom Project Manager</t>
  </si>
  <si>
    <t>Scoring for Section A</t>
  </si>
  <si>
    <t>Project</t>
  </si>
  <si>
    <t>Choose only the relevant</t>
  </si>
  <si>
    <t>Scope of Work</t>
  </si>
  <si>
    <t>option 1 or 2, to do the rating.</t>
  </si>
  <si>
    <t>(If more options of Section A has</t>
  </si>
  <si>
    <t>scores ,  then the score column G</t>
  </si>
  <si>
    <t>CONTRACTOR / SUPPLIER</t>
  </si>
  <si>
    <t xml:space="preserve"> in the Integrated scorecard matrix </t>
  </si>
  <si>
    <t>Contractor/Supplier Name</t>
  </si>
  <si>
    <t>Quality Representative</t>
  </si>
  <si>
    <t xml:space="preserve"> will display value = FALSE</t>
  </si>
  <si>
    <t>Project Manager Name</t>
  </si>
  <si>
    <t xml:space="preserve"> or if all scores = 0 then value = 0</t>
  </si>
  <si>
    <t>Supplier Address</t>
  </si>
  <si>
    <t>Contact details:           email</t>
  </si>
  <si>
    <t>Phone &amp; Fax:</t>
  </si>
  <si>
    <t>Reference Documents</t>
  </si>
  <si>
    <t xml:space="preserve">Supplier Contract Quality Requirements Specification </t>
  </si>
  <si>
    <t>QM28 request Y/N</t>
  </si>
  <si>
    <t>Y</t>
  </si>
  <si>
    <t>Valuation report Y/N</t>
  </si>
  <si>
    <t>The tender evaluation weighted scores below indicate the criteria to be used for the evaluation of quality documentation to be submitted with tender</t>
  </si>
  <si>
    <t>DOCUMENT REQUIREMENTS</t>
  </si>
  <si>
    <t>WEIGHT AND SCORE % RESULTS</t>
  </si>
  <si>
    <t>Please list your observations during evaluation of the tender deliverables</t>
  </si>
  <si>
    <r>
      <rPr>
        <b/>
        <u/>
        <sz val="11"/>
        <color theme="1"/>
        <rFont val="Calibri"/>
        <family val="2"/>
        <scheme val="minor"/>
      </rPr>
      <t xml:space="preserve">(Option 1) </t>
    </r>
    <r>
      <rPr>
        <b/>
        <sz val="11"/>
        <color theme="1"/>
        <rFont val="Calibri"/>
        <family val="2"/>
        <scheme val="minor"/>
      </rPr>
      <t xml:space="preserve">     Valid certification of Quality Management System by an ISO accredited body as per the scope of works</t>
    </r>
  </si>
  <si>
    <t>Apply Yes=1</t>
  </si>
  <si>
    <t>First score</t>
  </si>
  <si>
    <t>Final</t>
  </si>
  <si>
    <t>Observations from tender deliverables</t>
  </si>
  <si>
    <t xml:space="preserve">A.1 Product / Service Scoping on ISO certificate is defined and relevant </t>
  </si>
  <si>
    <t>A.2 Certificate by Approved and Authorized certification authority</t>
  </si>
  <si>
    <t>A.4 Validity (expiry date) of certificate</t>
  </si>
  <si>
    <t>A.5  Quality Policy signed by top management.</t>
  </si>
  <si>
    <t>Sub-Section A Score</t>
  </si>
  <si>
    <t>Sub-Section A (Option 1) Result as Percentage = Score Obtained over Maximum Score Allocated x 100 % X Weight</t>
  </si>
  <si>
    <r>
      <t>Sub-Section A (Option 2) Result as Percentage = Score Obtained</t>
    </r>
    <r>
      <rPr>
        <sz val="11"/>
        <color theme="1"/>
        <rFont val="Calibri"/>
        <family val="2"/>
        <scheme val="minor"/>
      </rPr>
      <t xml:space="preserve"> </t>
    </r>
    <r>
      <rPr>
        <b/>
        <sz val="11"/>
        <color theme="1"/>
        <rFont val="Calibri"/>
        <family val="2"/>
        <scheme val="minor"/>
      </rPr>
      <t>over Maximum Score Allocated x 100 % X Weight</t>
    </r>
  </si>
  <si>
    <t>B.2 Signed Organisational structure &amp; Quality dept reporting structure.</t>
  </si>
  <si>
    <t>Section B Score</t>
  </si>
  <si>
    <r>
      <t>Section B:       Result Percentage = Score obtained</t>
    </r>
    <r>
      <rPr>
        <sz val="11"/>
        <color theme="1"/>
        <rFont val="Calibri"/>
        <family val="2"/>
        <scheme val="minor"/>
      </rPr>
      <t xml:space="preserve"> </t>
    </r>
    <r>
      <rPr>
        <b/>
        <sz val="11"/>
        <color theme="1"/>
        <rFont val="Calibri"/>
        <family val="2"/>
        <scheme val="minor"/>
      </rPr>
      <t>over Maximum Score allocated X 100 % X Weight</t>
    </r>
  </si>
  <si>
    <t>Section C Score</t>
  </si>
  <si>
    <r>
      <t>Section C:       Result Percentage = Score obtained</t>
    </r>
    <r>
      <rPr>
        <sz val="11"/>
        <color theme="1"/>
        <rFont val="Calibri"/>
        <family val="2"/>
        <scheme val="minor"/>
      </rPr>
      <t xml:space="preserve"> </t>
    </r>
    <r>
      <rPr>
        <b/>
        <sz val="11"/>
        <color theme="1"/>
        <rFont val="Calibri"/>
        <family val="2"/>
        <scheme val="minor"/>
      </rPr>
      <t>over Maximum Score allocated X 100 % X Weight</t>
    </r>
  </si>
  <si>
    <t>Section D Score</t>
  </si>
  <si>
    <t>Section D:    Result Percentage = Score obtained over Maximum Score allocated X 100 % X Weight</t>
  </si>
  <si>
    <t>Customer specific requirements &amp; other standards and required can be listed and evaluated here</t>
  </si>
  <si>
    <t>Section E Score</t>
  </si>
  <si>
    <t>(Option 1)      Valid certification of Quality Management System by an ISO accredited body as per the scope of works</t>
  </si>
  <si>
    <t>Sub-Section A (Option 2) Result as Percentage = Score Obtained over Maximum Score Allocated x 100 % X Weight</t>
  </si>
  <si>
    <t>Quality Management</t>
  </si>
  <si>
    <t xml:space="preserve">Tender Evaluation Scorecard </t>
  </si>
  <si>
    <t>Contractor  Supplier Details</t>
  </si>
  <si>
    <t>Project manager</t>
  </si>
  <si>
    <t>N</t>
  </si>
  <si>
    <t>Apply Y/N</t>
  </si>
  <si>
    <t xml:space="preserve">A.3 Certification  Authority is has Recognized International Accreditation </t>
  </si>
  <si>
    <t>QM 58   Scorecard</t>
  </si>
  <si>
    <t>(NO Access  All fields are protected fields)</t>
  </si>
  <si>
    <t>Tender Nr:</t>
  </si>
  <si>
    <t>Supplier Info</t>
  </si>
  <si>
    <r>
      <rPr>
        <b/>
        <sz val="11"/>
        <color theme="1"/>
        <rFont val="Arial"/>
        <family val="2"/>
      </rPr>
      <t>SECTION  B</t>
    </r>
    <r>
      <rPr>
        <b/>
        <sz val="10"/>
        <color theme="1"/>
        <rFont val="Arial"/>
        <family val="2"/>
      </rPr>
      <t xml:space="preserve">                                                                      Additional Tender Requirements</t>
    </r>
  </si>
  <si>
    <r>
      <rPr>
        <b/>
        <sz val="11"/>
        <color theme="1"/>
        <rFont val="Arial"/>
        <family val="2"/>
      </rPr>
      <t xml:space="preserve">SECTION  C </t>
    </r>
    <r>
      <rPr>
        <b/>
        <sz val="10"/>
        <color theme="1"/>
        <rFont val="Arial"/>
        <family val="2"/>
      </rPr>
      <t xml:space="preserve">                              Contract Quality Plan</t>
    </r>
  </si>
  <si>
    <r>
      <rPr>
        <b/>
        <sz val="11"/>
        <color theme="1"/>
        <rFont val="Arial"/>
        <family val="2"/>
      </rPr>
      <t xml:space="preserve">SECTION  D </t>
    </r>
    <r>
      <rPr>
        <b/>
        <sz val="10"/>
        <color theme="1"/>
        <rFont val="Arial"/>
        <family val="2"/>
      </rPr>
      <t xml:space="preserve">                            Quality Control Plan </t>
    </r>
  </si>
  <si>
    <r>
      <rPr>
        <b/>
        <sz val="11"/>
        <color theme="1"/>
        <rFont val="Arial"/>
        <family val="2"/>
      </rPr>
      <t>SECTION  E</t>
    </r>
    <r>
      <rPr>
        <b/>
        <sz val="10"/>
        <color theme="1"/>
        <rFont val="Arial"/>
        <family val="2"/>
      </rPr>
      <t xml:space="preserve">                           Miscellaneous Quality Requirements</t>
    </r>
  </si>
  <si>
    <r>
      <rPr>
        <b/>
        <sz val="11"/>
        <color theme="1"/>
        <rFont val="Arial"/>
        <family val="2"/>
      </rPr>
      <t>Total</t>
    </r>
    <r>
      <rPr>
        <b/>
        <sz val="12"/>
        <color theme="1"/>
        <rFont val="Arial"/>
        <family val="2"/>
      </rPr>
      <t xml:space="preserve"> </t>
    </r>
    <r>
      <rPr>
        <b/>
        <sz val="14"/>
        <color theme="1"/>
        <rFont val="Arial"/>
        <family val="2"/>
      </rPr>
      <t>100%</t>
    </r>
  </si>
  <si>
    <r>
      <t xml:space="preserve">Clause 3.2 </t>
    </r>
    <r>
      <rPr>
        <b/>
        <sz val="10"/>
        <color rgb="FF7030A0"/>
        <rFont val="Arial"/>
        <family val="2"/>
      </rPr>
      <t>Option 1</t>
    </r>
  </si>
  <si>
    <r>
      <t xml:space="preserve">Clause 3.2 </t>
    </r>
    <r>
      <rPr>
        <b/>
        <sz val="10"/>
        <color rgb="FF7030A0"/>
        <rFont val="Arial"/>
        <family val="2"/>
      </rPr>
      <t>Option 2</t>
    </r>
    <r>
      <rPr>
        <b/>
        <sz val="10"/>
        <color theme="1"/>
        <rFont val="Arial"/>
        <family val="2"/>
      </rPr>
      <t xml:space="preserve"> </t>
    </r>
  </si>
  <si>
    <t>Total for Section A</t>
  </si>
  <si>
    <t>logic for Section A</t>
  </si>
  <si>
    <t>Clause 3.2.1</t>
  </si>
  <si>
    <t>Total for Section B</t>
  </si>
  <si>
    <t>Clause 3.2.2</t>
  </si>
  <si>
    <t>Total for Section C</t>
  </si>
  <si>
    <t xml:space="preserve">Clause 3.2.2 </t>
  </si>
  <si>
    <t>Total for Section D</t>
  </si>
  <si>
    <t xml:space="preserve">Clause 3.2 </t>
  </si>
  <si>
    <t>Total for Section E</t>
  </si>
  <si>
    <t>Total score</t>
  </si>
  <si>
    <t>NB      Score only one of the options out of 2 options in Section A</t>
  </si>
  <si>
    <t xml:space="preserve">  Section B: Historic &amp; </t>
  </si>
  <si>
    <t>Section C: Contract Quality Plan</t>
  </si>
  <si>
    <t>See below for explanation of options</t>
  </si>
  <si>
    <t xml:space="preserve">       other information</t>
  </si>
  <si>
    <t>(CQP)</t>
  </si>
  <si>
    <t>Section D: Quality Contol Plan</t>
  </si>
  <si>
    <t>Option 1</t>
  </si>
  <si>
    <t>Supplier has a valid ISO 9001 certificate by an accredited body.</t>
  </si>
  <si>
    <t xml:space="preserve">         </t>
  </si>
  <si>
    <t>(QCP/ITP)</t>
  </si>
  <si>
    <t xml:space="preserve">Section E:   Miscellaneous Quality </t>
  </si>
  <si>
    <t>Option 2</t>
  </si>
  <si>
    <t>Supplier doesn't have ISO 9001 certificate but documented QMS compliant with ISO 9001.</t>
  </si>
  <si>
    <t>Requirements, (NDE, AIA etc)</t>
  </si>
  <si>
    <t>Unique Identifier</t>
  </si>
  <si>
    <t>To Print the report:</t>
  </si>
  <si>
    <t>Revision</t>
  </si>
  <si>
    <t>Effective Date</t>
  </si>
  <si>
    <t>Tender Nr.</t>
  </si>
  <si>
    <t xml:space="preserve">DISCIPLINE/AREA: </t>
  </si>
  <si>
    <t xml:space="preserve">DATE of Evaluation: </t>
  </si>
  <si>
    <t xml:space="preserve">Title: </t>
  </si>
  <si>
    <t>AUTHORIZED BY</t>
  </si>
  <si>
    <t>Signature</t>
  </si>
  <si>
    <t>Name</t>
  </si>
  <si>
    <t>Name:</t>
  </si>
  <si>
    <t>Position</t>
  </si>
  <si>
    <t>Procurement Officer:</t>
  </si>
  <si>
    <t>1. Introduction</t>
  </si>
  <si>
    <t xml:space="preserve">Quality Evaluations were performed on the tenders returnables received for the following scope of works/works information:  </t>
  </si>
  <si>
    <t>Scope:</t>
  </si>
  <si>
    <t>Evaluations were therefore performed on the tender submissions of the following Suppliers:</t>
  </si>
  <si>
    <t>2. Quality Scoring Criteria</t>
  </si>
  <si>
    <t>In the approved contract strategy, the following allocations were made in respect of evaluation of tender deliverables. The weightings allocated for the separate evaluations are as follows:</t>
  </si>
  <si>
    <t>The following evaluation criteria were establish during the contract strategy and applied during tender evaluation.</t>
  </si>
  <si>
    <t>Description</t>
  </si>
  <si>
    <t>Section A:</t>
  </si>
  <si>
    <t>Quality Management System. (ISO 9001 or other QMS implimented)</t>
  </si>
  <si>
    <t>3.2.1.5</t>
  </si>
  <si>
    <t>Section B:</t>
  </si>
  <si>
    <t>3.2.1.4/6/7/9/10</t>
  </si>
  <si>
    <t>Section C:</t>
  </si>
  <si>
    <t>Section D:</t>
  </si>
  <si>
    <t>Section E:</t>
  </si>
  <si>
    <t>3.2.1.1 / 2/13</t>
  </si>
  <si>
    <t>The criteria used to evaluate the tenders regarding Quality are as per tables below.</t>
  </si>
  <si>
    <t>2.1  Evaluation scoring of individual  quality deliverables:</t>
  </si>
  <si>
    <r>
      <rPr>
        <sz val="12"/>
        <color theme="1"/>
        <rFont val="Arial"/>
        <family val="2"/>
      </rPr>
      <t>Deliverable</t>
    </r>
    <r>
      <rPr>
        <b/>
        <sz val="12"/>
        <color theme="1"/>
        <rFont val="Arial"/>
        <family val="2"/>
      </rPr>
      <t xml:space="preserve"> </t>
    </r>
    <r>
      <rPr>
        <sz val="12"/>
        <color theme="1"/>
        <rFont val="Arial"/>
        <family val="2"/>
      </rPr>
      <t>meets Employer's Quality Requirements .</t>
    </r>
  </si>
  <si>
    <r>
      <rPr>
        <sz val="12"/>
        <color theme="1"/>
        <rFont val="Arial"/>
        <family val="2"/>
      </rPr>
      <t>Deliverable</t>
    </r>
    <r>
      <rPr>
        <b/>
        <sz val="12"/>
        <color theme="1"/>
        <rFont val="Arial"/>
        <family val="2"/>
      </rPr>
      <t xml:space="preserve"> </t>
    </r>
    <r>
      <rPr>
        <sz val="12"/>
        <color theme="1"/>
        <rFont val="Arial"/>
        <family val="2"/>
      </rPr>
      <t>meets Employer's Quality Requirements with some qualifications.</t>
    </r>
  </si>
  <si>
    <t>Rating</t>
  </si>
  <si>
    <t>3. Summary of Evaluation Results:</t>
  </si>
  <si>
    <t>The following results are not presented in rank order;</t>
  </si>
  <si>
    <t>Name of Tenderer</t>
  </si>
  <si>
    <t>Section  Quality Criteria</t>
  </si>
  <si>
    <t>Total Weighted % Score</t>
  </si>
  <si>
    <t>Section A</t>
  </si>
  <si>
    <t>Section B</t>
  </si>
  <si>
    <t>Section C</t>
  </si>
  <si>
    <t>Section D</t>
  </si>
  <si>
    <t>Section E</t>
  </si>
  <si>
    <t>Criteria weights</t>
  </si>
  <si>
    <t>Criteria description</t>
  </si>
  <si>
    <t>QMS Requirements</t>
  </si>
  <si>
    <t>Contract Quality plan</t>
  </si>
  <si>
    <t>Quality Control plan</t>
  </si>
  <si>
    <t>Customised Requirements</t>
  </si>
  <si>
    <r>
      <t>4.</t>
    </r>
    <r>
      <rPr>
        <b/>
        <sz val="7"/>
        <color theme="1"/>
        <rFont val="Times New Roman"/>
        <family val="1"/>
      </rPr>
      <t>  </t>
    </r>
    <r>
      <rPr>
        <b/>
        <sz val="14"/>
        <color theme="1"/>
        <rFont val="Arial"/>
        <family val="2"/>
      </rPr>
      <t>Summary of evaluation findings:</t>
    </r>
  </si>
  <si>
    <t>Section A: Quality Management system</t>
  </si>
  <si>
    <t xml:space="preserve">A provisional CQP for the project. The CQP provide a comprehensive strategy to demonstrate how consistency of design and philosophies across all the units during the overall project implementation will be ensured. Clearly identify roles, responsibilities and expectations throughout the project and the tenderer to demonstrate correct allocation of experienced resources throughout the project period. </t>
  </si>
  <si>
    <t>Section D: Quality Control Plan</t>
  </si>
  <si>
    <t>____________________________________</t>
  </si>
  <si>
    <t>Position:</t>
  </si>
  <si>
    <t>QUALITY REQUIREMENTS</t>
  </si>
  <si>
    <t>Apply (Yes=1)</t>
  </si>
  <si>
    <t>Sub-Section A Score Option 1</t>
  </si>
  <si>
    <t>Sub-Section A Score Option 2</t>
  </si>
  <si>
    <t>Weights</t>
  </si>
  <si>
    <t>NB!!!!    draft QCP/ITP (jobcards)  haves important QC deliverables</t>
  </si>
  <si>
    <t>Deliverables to be evaluated indicator = 1</t>
  </si>
  <si>
    <t>OR</t>
  </si>
  <si>
    <t>NB!!!!    draft Contract/Project Quality Plan has important QA deliverables</t>
  </si>
  <si>
    <t>A.3 Certification  Authority is has Recognized International Accreditation.</t>
  </si>
  <si>
    <t>(Select only one box or you will see "Error" in colum B)</t>
  </si>
  <si>
    <t>QMS Evidence Requirements</t>
  </si>
  <si>
    <t>SECTIONS</t>
  </si>
  <si>
    <t>A</t>
  </si>
  <si>
    <t>B</t>
  </si>
  <si>
    <t>C</t>
  </si>
  <si>
    <t>D</t>
  </si>
  <si>
    <t>E</t>
  </si>
  <si>
    <t>New weights</t>
  </si>
  <si>
    <t>Do you need to change the weights of any of the sections</t>
  </si>
  <si>
    <t>Standard weights</t>
  </si>
  <si>
    <t>Revised weights</t>
  </si>
  <si>
    <t>Do you need to change any scoring indicators</t>
  </si>
  <si>
    <t>Deliverables to be submitted = 1</t>
  </si>
  <si>
    <r>
      <t xml:space="preserve">Select 0 to use normal weights. </t>
    </r>
    <r>
      <rPr>
        <b/>
        <u/>
        <sz val="12"/>
        <color rgb="FF0070C0"/>
        <rFont val="Calibri"/>
        <family val="2"/>
        <scheme val="minor"/>
      </rPr>
      <t>Select 1 to modify section weights</t>
    </r>
    <r>
      <rPr>
        <b/>
        <sz val="12"/>
        <color rgb="FF0070C0"/>
        <rFont val="Calibri"/>
        <family val="2"/>
        <scheme val="minor"/>
      </rPr>
      <t>:</t>
    </r>
  </si>
  <si>
    <t>then you need to select 0 to the relevant boxes below that is not relevant</t>
  </si>
  <si>
    <t xml:space="preserve">Important </t>
  </si>
  <si>
    <t>Please ensure that you can explain to auditors why you excluded any of the indicators</t>
  </si>
  <si>
    <r>
      <t xml:space="preserve">Select 0 to use applicable indicatiors. </t>
    </r>
    <r>
      <rPr>
        <b/>
        <u/>
        <sz val="12"/>
        <color theme="9" tint="-0.249977111117893"/>
        <rFont val="Calibri"/>
        <family val="2"/>
        <scheme val="minor"/>
      </rPr>
      <t>Select 1 to modify scoring indicators</t>
    </r>
    <r>
      <rPr>
        <b/>
        <sz val="12"/>
        <color theme="9" tint="-0.249977111117893"/>
        <rFont val="Calibri"/>
        <family val="2"/>
        <scheme val="minor"/>
      </rPr>
      <t>:</t>
    </r>
  </si>
  <si>
    <t>If you have selected 1 to change scoring indicators,</t>
  </si>
  <si>
    <t xml:space="preserve">(Option 1)      Valid certification of Quality Management System by an ISO accredited body </t>
  </si>
  <si>
    <t>EVALUATION REPORT COMPILED BY</t>
  </si>
  <si>
    <t xml:space="preserve">Supplier Quality Assurance </t>
  </si>
  <si>
    <t>Procurement Quality Assurance:                 List of tender deliverables</t>
  </si>
  <si>
    <t xml:space="preserve">A.3 Certification  Authority has Recognized International Accreditation </t>
  </si>
  <si>
    <t>The following are the standard weightings per Section that would apply unless  altered ==&gt;</t>
  </si>
  <si>
    <t>240-51544462 clauses</t>
  </si>
  <si>
    <t>Total weight score(%)</t>
  </si>
  <si>
    <t>(Option 2) Objective evidence of documented QMS that is not certified but complies with ISO9001</t>
  </si>
  <si>
    <t>SECTION B :    Evidence of QMS in operation (Tender Quality Requirements -Ref QM-58 or 240-51544462)</t>
  </si>
  <si>
    <t>E.2 Preliminary manufacturing/installation schedule includes quality events</t>
  </si>
  <si>
    <t>A provisional QCP for the project. The QCP provide a comprehensive Quality control process, to ensure world-class engineering practice will be achieved during the implementation of the project, by others to be overseen by the tenderer as well as any subcontractors forming part of the project. Methodologies must be provided to demonstrate how installation practices will be managed and  carried out to ensure compliance to the details designs and the Employer’s requirements.</t>
  </si>
  <si>
    <t>Section E: User defined &amp; addional Quality requirements</t>
  </si>
  <si>
    <t>E.9</t>
  </si>
  <si>
    <t>E.10</t>
  </si>
  <si>
    <t>7.1.3</t>
  </si>
  <si>
    <t>7.1.5, 7.1.6, 7.1.29, 7.1.30, 7.1.31</t>
  </si>
  <si>
    <t>7.1.3 c), 7.4.3</t>
  </si>
  <si>
    <t>7.4.5, 7.5.2</t>
  </si>
  <si>
    <t>7.1, 7.2, 7.3, 7.4, 7.5</t>
  </si>
  <si>
    <t>Supplier 1</t>
  </si>
  <si>
    <t>Supplier 2</t>
  </si>
  <si>
    <t>Supplier 3</t>
  </si>
  <si>
    <t>Supplier 4</t>
  </si>
  <si>
    <t>Supplier 5</t>
  </si>
  <si>
    <t>Supplier 6</t>
  </si>
  <si>
    <t>Supplier 7</t>
  </si>
  <si>
    <t>Supplier 8</t>
  </si>
  <si>
    <t>Supplier 9</t>
  </si>
  <si>
    <t>Supplier 10</t>
  </si>
  <si>
    <r>
      <t xml:space="preserve">Please print only area from B1 to L198 or use </t>
    </r>
    <r>
      <rPr>
        <b/>
        <sz val="12"/>
        <color rgb="FF0070C0"/>
        <rFont val="Calibri"/>
        <family val="2"/>
        <scheme val="minor"/>
      </rPr>
      <t>Print_Area</t>
    </r>
    <r>
      <rPr>
        <b/>
        <sz val="12"/>
        <color theme="1"/>
        <rFont val="Calibri"/>
        <family val="2"/>
        <scheme val="minor"/>
      </rPr>
      <t xml:space="preserve">.
 To select the </t>
    </r>
    <r>
      <rPr>
        <b/>
        <sz val="12"/>
        <color rgb="FF0070C0"/>
        <rFont val="Calibri"/>
        <family val="2"/>
        <scheme val="minor"/>
      </rPr>
      <t>print_area</t>
    </r>
    <r>
      <rPr>
        <b/>
        <sz val="12"/>
        <color theme="1"/>
        <rFont val="Calibri"/>
        <family val="2"/>
        <scheme val="minor"/>
      </rPr>
      <t>, you click on little black down arrow in the white box above cell address A1</t>
    </r>
  </si>
  <si>
    <t>3.5.1.2</t>
  </si>
  <si>
    <t>3.2.1.8/11/12/14 &amp; 3.2.2</t>
  </si>
  <si>
    <t>Extensive list of similar projects</t>
  </si>
  <si>
    <t>This report contains the results of these evaluations and is to be submitted to the User/Project Manager as one of the required disciplines for evaluation of OBJECTIVE CRITERIA.</t>
  </si>
  <si>
    <t>B.1 Copy of appointment letter &amp; CV/ resume of a Quality Representative for the project</t>
  </si>
  <si>
    <t>B.3 Copy of procedure for control of suppliers &amp; subcontractors</t>
  </si>
  <si>
    <t>B.6 Copy of Customer satisfaction surveys</t>
  </si>
  <si>
    <r>
      <t xml:space="preserve">Proposed project/contract quality plan (ISO 10005 guidelines) </t>
    </r>
    <r>
      <rPr>
        <b/>
        <sz val="12"/>
        <color theme="1"/>
        <rFont val="Arial"/>
        <family val="2"/>
      </rPr>
      <t/>
    </r>
  </si>
  <si>
    <t>Contract Quality Plan as per Scope of Works (Ref ISO 10005)</t>
  </si>
  <si>
    <t>Supplier Quality Management</t>
  </si>
  <si>
    <t>Category 1</t>
  </si>
  <si>
    <t>Category 2</t>
  </si>
  <si>
    <t>Category 3</t>
  </si>
  <si>
    <t>Category 4</t>
  </si>
  <si>
    <t>B.7 Copy of a Quality Plan (incl ITP's) on previous project &lt; 2yrs</t>
  </si>
  <si>
    <t>B.8 Historical Information (list) of similar work performed &lt; 2yrs</t>
  </si>
  <si>
    <r>
      <t xml:space="preserve">B.4 Copy of an </t>
    </r>
    <r>
      <rPr>
        <b/>
        <sz val="12"/>
        <color theme="1"/>
        <rFont val="Calibri"/>
        <family val="2"/>
        <scheme val="minor"/>
      </rPr>
      <t>internal</t>
    </r>
    <r>
      <rPr>
        <sz val="12"/>
        <color theme="1"/>
        <rFont val="Calibri"/>
        <family val="2"/>
        <scheme val="minor"/>
      </rPr>
      <t xml:space="preserve"> management system audit report (with NCR, corrective &amp; preventive report)</t>
    </r>
  </si>
  <si>
    <r>
      <t xml:space="preserve">B.5 Copy of an </t>
    </r>
    <r>
      <rPr>
        <b/>
        <sz val="12"/>
        <color theme="1"/>
        <rFont val="Calibri"/>
        <family val="2"/>
        <scheme val="minor"/>
      </rPr>
      <t>external</t>
    </r>
    <r>
      <rPr>
        <sz val="12"/>
        <color theme="1"/>
        <rFont val="Calibri"/>
        <family val="2"/>
        <scheme val="minor"/>
      </rPr>
      <t xml:space="preserve"> management system audit report (with NCR, corrective &amp; preventive report)</t>
    </r>
  </si>
  <si>
    <t>E.1 Form A is completed and signed.</t>
  </si>
  <si>
    <t>A.3</t>
  </si>
  <si>
    <t>A.4</t>
  </si>
  <si>
    <t>A.5</t>
  </si>
  <si>
    <r>
      <t>5. Clarification Items list  (</t>
    </r>
    <r>
      <rPr>
        <sz val="14"/>
        <color theme="1"/>
        <rFont val="Times New Roman"/>
        <family val="1"/>
      </rPr>
      <t>List  clarifications requested and response of suppliers</t>
    </r>
    <r>
      <rPr>
        <b/>
        <sz val="14"/>
        <color theme="1"/>
        <rFont val="Times New Roman"/>
        <family val="1"/>
      </rPr>
      <t>)</t>
    </r>
  </si>
  <si>
    <t>TYPES OF CATEGORY</t>
  </si>
  <si>
    <t xml:space="preserve">Type 1 in the block to select the applicable  type of Category </t>
  </si>
  <si>
    <t>Additional Specification</t>
  </si>
  <si>
    <t xml:space="preserve">A.1 Quality Manual /or Quality Method statement </t>
  </si>
  <si>
    <t>A.2  Copy of Quality Policy signed by top management.</t>
  </si>
  <si>
    <t>A.3 Procedure for Control of Documents</t>
  </si>
  <si>
    <t>A.4 Procedure for Control of Records</t>
  </si>
  <si>
    <t>A.5 Internal Audits Procedure</t>
  </si>
  <si>
    <t xml:space="preserve">A.7 Corrective Action Procedure </t>
  </si>
  <si>
    <t>A.6 Procedures for Control of Nonconforming product or services</t>
  </si>
  <si>
    <t>A.8 Preventive Action Procedure.</t>
  </si>
  <si>
    <t>Tender Quality Requirements -Ref QM-58 or 240-51544462</t>
  </si>
  <si>
    <t>Supplier Quality Management:         
Tender Evaluation Report</t>
  </si>
  <si>
    <t>240-12248652</t>
  </si>
  <si>
    <r>
      <t>Supplier meets Employer's Quality Requirements: No errors, risks, weaknesses or omissions.</t>
    </r>
    <r>
      <rPr>
        <b/>
        <sz val="12"/>
        <color theme="1"/>
        <rFont val="Arial"/>
        <family val="2"/>
      </rPr>
      <t xml:space="preserve"> Fully Compliant </t>
    </r>
  </si>
  <si>
    <r>
      <t xml:space="preserve">Supplier meets Employer's Quality Requirements with qualifications (Some qualifications required from tenderer to eliminate the errors, risks, weaknesses or omissions. </t>
    </r>
    <r>
      <rPr>
        <b/>
        <sz val="12"/>
        <color theme="1"/>
        <rFont val="Arial"/>
        <family val="2"/>
      </rPr>
      <t xml:space="preserve">Partially Compliant </t>
    </r>
  </si>
  <si>
    <t>6.  Conclusion:</t>
  </si>
  <si>
    <t>Summary of Evaluation Results</t>
  </si>
  <si>
    <t>Please list your Summary of Evaluation Results</t>
  </si>
  <si>
    <t>Clarifications requests are to clarify information not submitted and tenderer (s) should be offered an opportunity to submit deliverables that haven't been submitted. Improper conduct in clarifications may make the tender non-responsive.</t>
  </si>
  <si>
    <t>DOCUMENT TYPE:</t>
  </si>
  <si>
    <t xml:space="preserve">SECTION A : Quality Management System Requirements ISO 9001 </t>
  </si>
  <si>
    <t>SECTION A : Quality Management System Requirements ISO 9001</t>
  </si>
  <si>
    <t>SECTION D       : Quality Control Plan Requirements (Ref QM-58 or 240-109253302 ITP)</t>
  </si>
  <si>
    <t>QCP /Checklist/ ITP (Quality Control Plans) as per Scope of Works (Ref ISO 10005 &amp; QM 58)</t>
  </si>
  <si>
    <t>Report Revision</t>
  </si>
  <si>
    <t>Rev 1 for 1st Desktop Evaluation</t>
  </si>
  <si>
    <t>Rev 2 for 2nd Desktop Evaluation (Clarifications)</t>
  </si>
  <si>
    <t>SECTION   E  : User defined additional Requirements &amp; miscellaneous (Ref QM-58)</t>
  </si>
  <si>
    <t xml:space="preserve">SECTION C :               Contract Quality Plan Requirements (Ref QM-58 and 240-109253698 CQP). </t>
  </si>
  <si>
    <t>Clarification Items list  (List  clarifications requested and response of suppliers)</t>
  </si>
  <si>
    <t>Date</t>
  </si>
  <si>
    <t>Supplier Name</t>
  </si>
  <si>
    <t>Evaluator's Name</t>
  </si>
  <si>
    <t>Evaluation Date</t>
  </si>
  <si>
    <r>
      <t>Clarification Items list from 1</t>
    </r>
    <r>
      <rPr>
        <vertAlign val="superscript"/>
        <sz val="11"/>
        <color theme="1"/>
        <rFont val="Calibri"/>
        <family val="2"/>
        <scheme val="minor"/>
      </rPr>
      <t>st</t>
    </r>
    <r>
      <rPr>
        <sz val="11"/>
        <color theme="1"/>
        <rFont val="Calibri"/>
        <family val="2"/>
        <scheme val="minor"/>
      </rPr>
      <t xml:space="preserve"> Evaluation</t>
    </r>
  </si>
  <si>
    <t>Supplier Quality Management, Tender Evaluation, Section A</t>
  </si>
  <si>
    <t>A.3 Quality Objectives Approved by top management.</t>
  </si>
  <si>
    <t>A.4 Records required by ISO 9001 standard (List of Records)</t>
  </si>
  <si>
    <t>A.2 Quality Policy Approved by top management.</t>
  </si>
  <si>
    <t>B.1 Documented information for defined roles, responsibilities and authorities</t>
  </si>
  <si>
    <t>B.2 Documented information for Control of Externally Provided Processes, Products and Services</t>
  </si>
  <si>
    <t>B.3 Latest copy of an internal management system audit report (with Nonconformity, Correction and/ or Corrective Action Reports)</t>
  </si>
  <si>
    <t>B.4 Latest copy of an external management system audit report (with Nonconformity, Correction and/ or Corrective Action Reports)</t>
  </si>
  <si>
    <t>Section B: Result Percentage = Score obtained over Maximum Score allocated X 100 % X Weight</t>
  </si>
  <si>
    <r>
      <rPr>
        <b/>
        <sz val="11"/>
        <color rgb="FF0000FF"/>
        <rFont val="Calibri"/>
        <family val="2"/>
        <scheme val="minor"/>
      </rPr>
      <t>(Option 1)</t>
    </r>
    <r>
      <rPr>
        <b/>
        <sz val="11"/>
        <color theme="1"/>
        <rFont val="Calibri"/>
        <family val="2"/>
        <scheme val="minor"/>
      </rPr>
      <t xml:space="preserve">      Valid certification of Quality Management System by an ISO accredited body as per the scope of works</t>
    </r>
  </si>
  <si>
    <r>
      <rPr>
        <b/>
        <sz val="16"/>
        <color rgb="FF0000FF"/>
        <rFont val="Calibri"/>
        <family val="2"/>
        <scheme val="minor"/>
      </rPr>
      <t xml:space="preserve">Supplier Quality Management, Tender Evaluation, </t>
    </r>
    <r>
      <rPr>
        <b/>
        <sz val="16"/>
        <color theme="1"/>
        <rFont val="Calibri"/>
        <family val="2"/>
        <scheme val="minor"/>
      </rPr>
      <t>Section B</t>
    </r>
  </si>
  <si>
    <t>Supplier Quality Management, Tender Evaluation, Section C</t>
  </si>
  <si>
    <t>Supplier Quality Management, Tender Evaluation, Section D</t>
  </si>
  <si>
    <t>Supplier Quality Management, Tender Evaluation, Section E</t>
  </si>
  <si>
    <t>Section C: Result Percentage = Score obtained over Maximum Score allocated X 100 % X Weight</t>
  </si>
  <si>
    <t>E.2 Add other requirements (if applicable) as per the scope of work and/ or specification</t>
  </si>
  <si>
    <t>Section E: Result Percentage = Score obtained over Maximum Score allocated X 100 % X Weight</t>
  </si>
  <si>
    <t>Draft Contract Quality Plan specific to the scope of work as described in the tender documents (Ref ISO 10005)</t>
  </si>
  <si>
    <t>QCP/ITP (jobcards)  haves important QC deliverables</t>
  </si>
  <si>
    <t>NB! Example of an Inspection and Test Plan (ITP) or Quality Control Plan (QCP) on similar and/ or previous work done</t>
  </si>
  <si>
    <t>NB!   Draft Contract/Project Quality Plan has important QA deliverables</t>
  </si>
  <si>
    <t>A.1 QMS Manual or a document that defines and describes the QMS and its scope or Quality Method statement.</t>
  </si>
  <si>
    <t>Form A, Implemented Quality Management System, Internal management system audit report (with Nonconformity, Correction and/ or Corrective Action Reports), Draft CQP and IPT  as per Scope of Works (Ref ISO 10005),  information for defined roles, responsibilities and authorities.</t>
  </si>
  <si>
    <t>Form A,  ISO certificate, Internal and External management system audit report (with Nonconformity, Correction and/ or Corrective Action Reports), Draft CQP and IPT as per Scope of Works (Ref ISO 10005),   information for defined roles, responsibilities and authorities.</t>
  </si>
  <si>
    <t>Form A,  Method Statement based on Scope of Work, information for defined roles, responsibilities and authorities, Quality Objectives and Quality Policy</t>
  </si>
  <si>
    <r>
      <t xml:space="preserve">A.1 QMS Manual </t>
    </r>
    <r>
      <rPr>
        <b/>
        <sz val="12"/>
        <rFont val="Calibri"/>
        <family val="2"/>
        <scheme val="minor"/>
      </rPr>
      <t>or</t>
    </r>
    <r>
      <rPr>
        <sz val="12"/>
        <rFont val="Calibri"/>
        <family val="2"/>
        <scheme val="minor"/>
      </rPr>
      <t xml:space="preserve"> a document that defines and describes the QMS and its scope </t>
    </r>
    <r>
      <rPr>
        <b/>
        <sz val="12"/>
        <rFont val="Calibri"/>
        <family val="2"/>
        <scheme val="minor"/>
      </rPr>
      <t>or</t>
    </r>
    <r>
      <rPr>
        <sz val="12"/>
        <rFont val="Calibri"/>
        <family val="2"/>
        <scheme val="minor"/>
      </rPr>
      <t xml:space="preserve"> Quality Method statement based on scope.</t>
    </r>
  </si>
  <si>
    <t>Supplier Quality Management, Tender Evaluation, Section B</t>
  </si>
  <si>
    <t>Customer specific requirements &amp; other standards and required can be listed and evaluated in this section</t>
  </si>
  <si>
    <t>Section B: Additional Quality requirements (structure, suppliers, audits)</t>
  </si>
  <si>
    <t>Clarification Items list from 2nd Evaluation</t>
  </si>
  <si>
    <r>
      <t>For 2</t>
    </r>
    <r>
      <rPr>
        <b/>
        <vertAlign val="superscript"/>
        <sz val="11"/>
        <color theme="1"/>
        <rFont val="Calibri"/>
        <family val="2"/>
        <scheme val="minor"/>
      </rPr>
      <t>nd</t>
    </r>
    <r>
      <rPr>
        <b/>
        <sz val="11"/>
        <color theme="1"/>
        <rFont val="Calibri"/>
        <family val="2"/>
        <scheme val="minor"/>
      </rPr>
      <t xml:space="preserve">  evaluation, Please indicate if Supplier has submitted all outstanding documents and or list the outstanding documents.</t>
    </r>
  </si>
  <si>
    <t>240-105658000</t>
  </si>
  <si>
    <r>
      <rPr>
        <b/>
        <sz val="11"/>
        <color rgb="FF0000FF"/>
        <rFont val="Calibri"/>
        <family val="2"/>
        <scheme val="minor"/>
      </rPr>
      <t>(Option 2)</t>
    </r>
    <r>
      <rPr>
        <b/>
        <sz val="11"/>
        <color theme="1"/>
        <rFont val="Calibri"/>
        <family val="2"/>
        <scheme val="minor"/>
      </rPr>
      <t xml:space="preserve">    Evidence of QMS in operation (Tender Quality Requirements: Ref 240-105658000)</t>
    </r>
  </si>
  <si>
    <t>SECTION B: Evidence of QMS in operation (Tender Quality Requirements: Ref 240-105658000)</t>
  </si>
  <si>
    <t xml:space="preserve">SECTION C: Contract Quality Plan Requirements (Ref 240-109253698 CQP). </t>
  </si>
  <si>
    <t>SECTION D : Quality Control Plan Requirements (Ref 240-105658000 or 240-109253302 ITP)</t>
  </si>
  <si>
    <t>QCP /Checklist/ ITP (Quality Control Plans) as per Scope of Works (Ref ISO 10005 &amp; 240-105658000)</t>
  </si>
  <si>
    <t>SECTION E: User defined additional Requirements &amp; miscellaneous (Ref 240-105658000 )</t>
  </si>
  <si>
    <t>Contractual Requirements Evaluations</t>
  </si>
  <si>
    <t>Evaluation Report of Quality deliverables on tender submissions.</t>
  </si>
  <si>
    <t xml:space="preserve"> 240-105658000 Quality assessment criteria</t>
  </si>
  <si>
    <t>SECTION B
Evidence of QMS in operation (Tender Quality Requirements -Ref 240-105658000 or 240-51544462)</t>
  </si>
  <si>
    <t xml:space="preserve">SECTION C
Contract Quality Plan Requirements (Ref 240-105658000 and 240-109253698). </t>
  </si>
  <si>
    <t>SECTION D
Quality Control Plan Requirements (Ref 240-105658000 Annexure I or 240-51544462)</t>
  </si>
  <si>
    <t>SECTION E
User defined additional Requirements &amp; miscellaneous (Ref 240-105658000)
Customer specific requirements &amp; other standards and required can be listed and evaluated here</t>
  </si>
  <si>
    <t>240-105658000 References</t>
  </si>
  <si>
    <t>Draft Quality Control plan (QCP) as per  and ISO 10005</t>
  </si>
  <si>
    <t>Customized requirements. 240-105658000  Form A, and other requirements as per Scope of work</t>
  </si>
  <si>
    <t>2.2  Evaluation scoring for the selected quality criteria.</t>
  </si>
  <si>
    <t xml:space="preserve">The evaluation of Quality Requirements has NO individual threshold, since it forms part of the Contractual Requirements. The outcomes of this evaluation will not influence the ranking.
</t>
  </si>
  <si>
    <t>Evaluation Report of Quality deliverables of tender  submissions for Contractual Requirements.</t>
  </si>
  <si>
    <t>*</t>
  </si>
  <si>
    <t xml:space="preserve">Signed enquiry/contract/order quality requirements form (240-105658000  Form A). Any other quality requirements such as transportation and shipping or storage and preservation, quality management accreditations  that are specically required, such as AIA, NDE, PSIRA , CIDB or RBI auditor certification etc. Provide a list of standards that exceeds the standards referenced in the Works Information to which the works provided by the Tenderer, adheres to. </t>
  </si>
  <si>
    <t>(Option 2)    Evidence of QMS in operation (Tender Quality Requirements -Ref 240-105658000 or 240-51544462)</t>
  </si>
  <si>
    <t>SECTION B :           Evidence of QMS in operation (Tender Quality Requirements -Ref 240-105658000 or 240-51544462)</t>
  </si>
  <si>
    <t xml:space="preserve">SECTION C: Contract Quality Plan Requirements (Ref 240-105658000 and 240-109253698 CQP). </t>
  </si>
  <si>
    <t>SECTION A
Quality Management System Requirements ISO 9001:2015 (Ref 240-105658000 or 240-51544462)</t>
  </si>
  <si>
    <t>SECTION A
Quality Management System Requirements ISO 9001 2015 (Ref 240-105658000 or 240-51544462)</t>
  </si>
  <si>
    <t xml:space="preserve">SECTION A                                                                                                                                                              ISO 9001 : 2015 or documented QMS that is ISO 9001 compliant                                                                                                                               You can only score one of the options, others must be zero </t>
  </si>
  <si>
    <t>Conclusion:</t>
  </si>
  <si>
    <t>B.5 Records of Management Review meetings (minutes, attendance registers etc)</t>
  </si>
  <si>
    <t>A.4 Control of documented information</t>
  </si>
  <si>
    <t>A.5 Documented information for Control of nonconforming outputs</t>
  </si>
  <si>
    <t xml:space="preserve">A.6 Documented information for Nonconformity and Corrective action </t>
  </si>
  <si>
    <t xml:space="preserve">A.7 Documented information for Internal audit </t>
  </si>
  <si>
    <t>A.4Control of documented information</t>
  </si>
  <si>
    <t>Quality forms part of the Contractual Requirements that suppliers have to meet. The suppliers that have submitted all the outsanding documention and meet the quality requirements may be considered for further negotiations (if applicable), and contract award. If required an on-site assessment for the suppliers can be performed by Eskom Quality department, to established whether the submitted documentation/ requirements are the true reflection of the QMS on site.</t>
  </si>
  <si>
    <t>Quality Scorecard
Rev 7</t>
  </si>
  <si>
    <t>8</t>
  </si>
  <si>
    <t xml:space="preserve">Division: </t>
  </si>
  <si>
    <t>Number of reports:</t>
  </si>
  <si>
    <t>Signature:</t>
  </si>
  <si>
    <t>Date:</t>
  </si>
  <si>
    <t>Outcome</t>
  </si>
  <si>
    <t>eg: Senior Advisor: Supplier Quality Management</t>
  </si>
  <si>
    <t>Evidence of QMS in operation: defined roles, responsibilities &amp; authorities; Control of Externally Provided Processes, Products and Services;  Audit reports,NCR's, CA and Records of management reviews.</t>
  </si>
  <si>
    <t>3.1, 3.5</t>
  </si>
  <si>
    <t>3.2,  3.3, 3.5</t>
  </si>
  <si>
    <t>3.2, 3.4, 3.5</t>
  </si>
  <si>
    <t>3 and 3.5</t>
  </si>
  <si>
    <t>3.1,  3.5</t>
  </si>
  <si>
    <t>0%&lt;100%</t>
  </si>
  <si>
    <r>
      <rPr>
        <b/>
        <sz val="12"/>
        <color theme="1"/>
        <rFont val="Arial"/>
        <family val="2"/>
      </rPr>
      <t>Non-Compliant</t>
    </r>
    <r>
      <rPr>
        <sz val="12"/>
        <color theme="1"/>
        <rFont val="Arial"/>
        <family val="2"/>
      </rPr>
      <t>/non-responsive</t>
    </r>
  </si>
  <si>
    <t>A valid  ISO 9001:2015 Certificate with relevant scope of work. If not ISO 9001 certified, a credible proof of ISO 9001:2015 compliant Quality Management System including, a specimen of the Quality Manual or a document that defines and describes the QMS and its scope or Quality Method statement based on the scope of this tender;  Quality Policy and Quality Objectives signed  by Top Management(MD/CEO),  Control of documented information, Nonconforming outputs, Nonconformity and Corrective Action and Internal Audit.</t>
  </si>
  <si>
    <t>Defined roles, responsibilities &amp; authorities; Control of Externally Provided Processes, Products and Services(A copy of process/procedure regarding the assessment, selection, management and auditing of suppliers and subcontractors) ; Audit reports,NCR's, CA and records of Management Review meetings (minutes, attendance registers etc)</t>
  </si>
  <si>
    <t>Effective Date 21/01/2022</t>
  </si>
  <si>
    <t>Position/ Designation:</t>
  </si>
  <si>
    <t>Deliverable doesn't meets Employer's Quality Requirements / No submission.</t>
  </si>
  <si>
    <t>Quality forms part of the Contractual Requirements that suppliers have to meet. From a Quality perspective: The suppliers to be considered for further negotiations (if applicable) and contract award, are the suppliers that meet the Quality requirements. However, further clarifications must be offered to all suppliers in this report to resubmit any outstanding documentation to improve on the results before contract award. Also if required an on-site assessment for the suppliers can be performed by Eskom Quality department, to established whether the submitted documentation/ requirements are the true reflection of the QMS on site.</t>
  </si>
  <si>
    <t>21/01/2022</t>
  </si>
  <si>
    <t>Supplier Quality Management:         
Tender Re-Evaluation Report</t>
  </si>
  <si>
    <t>Division</t>
  </si>
  <si>
    <t>240-xxxxxxx</t>
  </si>
  <si>
    <t>REVIEWED BY(where applicable)</t>
  </si>
  <si>
    <t xml:space="preserve">Date of Evaluation: </t>
  </si>
  <si>
    <t>Document Type:</t>
  </si>
  <si>
    <t xml:space="preserve"> Discipline /Area:</t>
  </si>
  <si>
    <t xml:space="preserve"> *eg. 1 of 3</t>
  </si>
  <si>
    <r>
      <t xml:space="preserve">Supplier Quality Management:                 </t>
    </r>
    <r>
      <rPr>
        <b/>
        <sz val="14"/>
        <color rgb="FF0000FF"/>
        <rFont val="Arial"/>
        <family val="2"/>
      </rPr>
      <t>List of Tender Returnables Documents</t>
    </r>
  </si>
  <si>
    <t>Specification</t>
  </si>
  <si>
    <r>
      <rPr>
        <b/>
        <sz val="11"/>
        <color rgb="FF0000FF"/>
        <rFont val="Calibri"/>
        <family val="2"/>
        <scheme val="minor"/>
      </rPr>
      <t>(Option 1)</t>
    </r>
    <r>
      <rPr>
        <b/>
        <sz val="11"/>
        <color theme="1"/>
        <rFont val="Calibri"/>
        <family val="2"/>
        <scheme val="minor"/>
      </rPr>
      <t xml:space="preserve">  Valid certification of Quality Management System by an ISO accredited body </t>
    </r>
  </si>
  <si>
    <t>Apply =1</t>
  </si>
  <si>
    <t xml:space="preserve">A.1 Product / Service Scoping on ISO 9001 certificate is defined and relevant </t>
  </si>
  <si>
    <t>Section A Score  Option 1</t>
  </si>
  <si>
    <t>Section A Score Option 2</t>
  </si>
  <si>
    <t>SECTION B :    Evidence of QMS in operation (Tender Quality Requirements -Ref 240-105658000)</t>
  </si>
  <si>
    <t>B.5 Records of Management Review meetings (minutes, attendance registers e.t.c)</t>
  </si>
  <si>
    <t>NAME OF ESKOM REPPRESENTATIVE</t>
  </si>
  <si>
    <t>DATE ISSUED</t>
  </si>
  <si>
    <t xml:space="preserve">PROJECT: TENDER TITLE </t>
  </si>
  <si>
    <t>SIGNATURE</t>
  </si>
  <si>
    <t>: Quality Requirements</t>
  </si>
  <si>
    <t>A.5 Documented information for Control of nonconforming outputs 
Clause 8.7 of ISO 9001:2015</t>
  </si>
  <si>
    <t>A.6 Documented information for Nonconformity and Corrective action 
Clause 10.2 of ISO 9001:2015</t>
  </si>
  <si>
    <t>A.7 Documented information for Internal audit 
Clause 9.2 of ISO 9001:2015</t>
  </si>
  <si>
    <t xml:space="preserve">B.1 Documented information for defined roles, responsibilities and authorities - Organization chart and Responsibility matrix (must include but not limitted to quality management function/role) 
(Clause 5.3 of ISO 9001:2015) </t>
  </si>
  <si>
    <t>B.2 Documented information for Control of Externally Provided Processes, Products and Services  - Must include criteria for evaluation, selection, monitoring of performance, and re-evaluation of external providers (Clause 8.4 of ISO 9001:2015)</t>
  </si>
  <si>
    <t>B.3 Latest copy of an internal management system audit report (with Nonconformity, Correction and/ or Corrective Action Reports) - Report must include but not limited to Objective, Scope, Criteria and outcomes  of the audit.  
(Clause 9.2 of ISO 9001:2015)</t>
  </si>
  <si>
    <t>B.4 Latest copy of a certification management system audit report not older  than 12 months (with Nonconformity, Correction and/ or Corrective Action Reports)B.4 Latest copy of a certification management system audit report not older  than 12 months (with Nonconformity, Correction and/ or Corrective Action Reports)</t>
  </si>
  <si>
    <t>B.4 Latest copy of a certification management system audit report not older  than 12 months (with Nonconformity, Correction and/ or Corrective Action Reports)</t>
  </si>
  <si>
    <t>A.1 Quality Method statement based on scope.(Method Statement Template-Ref  240-126469599)</t>
  </si>
  <si>
    <t xml:space="preserve">A.1 QMS Manual or a document that defines and describes the QMS and its scope </t>
  </si>
  <si>
    <t>1 _3</t>
  </si>
  <si>
    <t>A.4 Control of documented information (i.e. document and record control) 
Clause 7.5 of ISO 9001:2015</t>
  </si>
  <si>
    <r>
      <rPr>
        <b/>
        <sz val="11"/>
        <color rgb="FF0000FF"/>
        <rFont val="Calibri"/>
        <family val="2"/>
        <scheme val="minor"/>
      </rPr>
      <t>(Option 2)</t>
    </r>
    <r>
      <rPr>
        <b/>
        <sz val="11"/>
        <color theme="1"/>
        <rFont val="Calibri"/>
        <family val="2"/>
        <scheme val="minor"/>
      </rPr>
      <t xml:space="preserve"> </t>
    </r>
  </si>
  <si>
    <t>Objective evidence of documented QMS that is not certified but complies with ISO 9001</t>
  </si>
  <si>
    <r>
      <rPr>
        <b/>
        <sz val="14"/>
        <color theme="1"/>
        <rFont val="Calibri"/>
        <family val="2"/>
        <scheme val="minor"/>
      </rPr>
      <t>Information on how to use this template:</t>
    </r>
    <r>
      <rPr>
        <b/>
        <sz val="11"/>
        <color theme="1"/>
        <rFont val="Calibri"/>
        <family val="2"/>
        <scheme val="minor"/>
      </rPr>
      <t xml:space="preserve">
</t>
    </r>
    <r>
      <rPr>
        <sz val="11"/>
        <color theme="1"/>
        <rFont val="Calibri"/>
        <family val="2"/>
        <scheme val="minor"/>
      </rPr>
      <t>1) On '</t>
    </r>
    <r>
      <rPr>
        <b/>
        <sz val="11"/>
        <color rgb="FFFF0000"/>
        <rFont val="Calibri"/>
        <family val="2"/>
        <scheme val="minor"/>
      </rPr>
      <t>Cover' Tab</t>
    </r>
    <r>
      <rPr>
        <sz val="11"/>
        <color theme="1"/>
        <rFont val="Calibri"/>
        <family val="2"/>
        <scheme val="minor"/>
      </rPr>
      <t>, please select the relevant  Category by typing a 1 on one of the marked boxes (</t>
    </r>
    <r>
      <rPr>
        <b/>
        <sz val="11"/>
        <color rgb="FFFF0000"/>
        <rFont val="Calibri"/>
        <family val="2"/>
        <scheme val="minor"/>
      </rPr>
      <t>on Column D</t>
    </r>
    <r>
      <rPr>
        <sz val="11"/>
        <color theme="1"/>
        <rFont val="Calibri"/>
        <family val="2"/>
        <scheme val="minor"/>
      </rPr>
      <t>). Only one box at a time, otherwise there will be an error. 
2) Move to</t>
    </r>
    <r>
      <rPr>
        <b/>
        <sz val="11"/>
        <color rgb="FFFF0000"/>
        <rFont val="Calibri"/>
        <family val="2"/>
        <scheme val="minor"/>
      </rPr>
      <t xml:space="preserve"> 'Returnables' Tab</t>
    </r>
    <r>
      <rPr>
        <sz val="11"/>
        <color theme="1"/>
        <rFont val="Calibri"/>
        <family val="2"/>
        <scheme val="minor"/>
      </rPr>
      <t>.  Applicable  requirements for the selected category will automatically be denoted by 1, whereas  the un-applicable requirements  will be denoted  by 0.(</t>
    </r>
    <r>
      <rPr>
        <b/>
        <sz val="11"/>
        <color rgb="FFFF0000"/>
        <rFont val="Calibri"/>
        <family val="2"/>
        <scheme val="minor"/>
      </rPr>
      <t>on Column D</t>
    </r>
    <r>
      <rPr>
        <sz val="11"/>
        <color theme="1"/>
        <rFont val="Calibri"/>
        <family val="2"/>
        <scheme val="minor"/>
      </rPr>
      <t xml:space="preserve">)
3) You may hide the rows with un-applicable requirements.
4) Complete  the  rest of the required details. 
5) Save in </t>
    </r>
    <r>
      <rPr>
        <b/>
        <sz val="11"/>
        <color rgb="FFFF0000"/>
        <rFont val="Calibri"/>
        <family val="2"/>
        <scheme val="minor"/>
      </rPr>
      <t>PDF and sign</t>
    </r>
    <r>
      <rPr>
        <sz val="11"/>
        <color theme="1"/>
        <rFont val="Calibri"/>
        <family val="2"/>
        <scheme val="minor"/>
      </rPr>
      <t xml:space="preserve">. Or preferably  you may sign and </t>
    </r>
    <r>
      <rPr>
        <b/>
        <sz val="11"/>
        <color rgb="FFFF0000"/>
        <rFont val="Calibri"/>
        <family val="2"/>
        <scheme val="minor"/>
      </rPr>
      <t>lock the sheet</t>
    </r>
    <r>
      <rPr>
        <sz val="11"/>
        <color theme="1"/>
        <rFont val="Calibri"/>
        <family val="2"/>
        <scheme val="minor"/>
      </rPr>
      <t xml:space="preserve"> before sending to the buyer.
NB: Print-area might shift as information is populated. Adjustment may be made  to fit to 1  page.</t>
    </r>
  </si>
  <si>
    <t>Quality Method statement based on scope.(Method statement Template - Ref 240-126469599)</t>
  </si>
  <si>
    <t xml:space="preserve">B.1 Documented information for defined roles, responsibilities and authorities - Organization chart and Responsibility matrix (must include but not limited to quality management function/role) 
(Clause 5.3 of ISO 9001:2015) </t>
  </si>
  <si>
    <t>Certification of accredited workshop or an agreement that confirms access to an accredited workshop with capacity to provide service to Gauteng, Limpopo and Mpumalanga regions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</si>
</sst>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800]dddd\,\ mmmm\ dd\,\ yyyy"/>
    <numFmt numFmtId="165" formatCode="0.0%"/>
    <numFmt numFmtId="166" formatCode="[$-1C09]dd\ mmmm\ yyyy;@"/>
  </numFmts>
  <fonts count="82"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Arial"/>
      <family val="2"/>
    </font>
    <font>
      <b/>
      <sz val="18"/>
      <color theme="1"/>
      <name val="Calibri"/>
      <family val="2"/>
      <scheme val="minor"/>
    </font>
    <font>
      <b/>
      <sz val="14"/>
      <color theme="1"/>
      <name val="Arial"/>
      <family val="2"/>
    </font>
    <font>
      <b/>
      <sz val="12"/>
      <color theme="1"/>
      <name val="Arial"/>
      <family val="2"/>
    </font>
    <font>
      <b/>
      <sz val="14"/>
      <color theme="1"/>
      <name val="Calibri"/>
      <family val="2"/>
      <scheme val="minor"/>
    </font>
    <font>
      <sz val="16"/>
      <color theme="1"/>
      <name val="Calibri"/>
      <family val="2"/>
      <scheme val="minor"/>
    </font>
    <font>
      <b/>
      <sz val="12"/>
      <color theme="1"/>
      <name val="Calibri"/>
      <family val="2"/>
      <scheme val="minor"/>
    </font>
    <font>
      <sz val="12"/>
      <color theme="1"/>
      <name val="Calibri"/>
      <family val="2"/>
      <scheme val="minor"/>
    </font>
    <font>
      <b/>
      <sz val="16"/>
      <color theme="1"/>
      <name val="Calibri"/>
      <family val="2"/>
      <scheme val="minor"/>
    </font>
    <font>
      <b/>
      <sz val="11"/>
      <color rgb="FF002060"/>
      <name val="Calibri"/>
      <family val="2"/>
      <scheme val="minor"/>
    </font>
    <font>
      <sz val="11"/>
      <color rgb="FF002060"/>
      <name val="Calibri"/>
      <family val="2"/>
      <scheme val="minor"/>
    </font>
    <font>
      <sz val="11"/>
      <name val="Calibri"/>
      <family val="2"/>
      <scheme val="minor"/>
    </font>
    <font>
      <b/>
      <u/>
      <sz val="14"/>
      <color theme="1"/>
      <name val="Calibri"/>
      <family val="2"/>
      <scheme val="minor"/>
    </font>
    <font>
      <sz val="14"/>
      <color theme="1"/>
      <name val="Calibri"/>
      <family val="2"/>
      <scheme val="minor"/>
    </font>
    <font>
      <i/>
      <sz val="14"/>
      <color theme="1"/>
      <name val="Calibri"/>
      <family val="2"/>
      <scheme val="minor"/>
    </font>
    <font>
      <b/>
      <sz val="11"/>
      <name val="Calibri"/>
      <family val="2"/>
      <scheme val="minor"/>
    </font>
    <font>
      <b/>
      <sz val="14"/>
      <name val="Calibri"/>
      <family val="2"/>
      <scheme val="minor"/>
    </font>
    <font>
      <b/>
      <u/>
      <sz val="11"/>
      <color theme="1"/>
      <name val="Calibri"/>
      <family val="2"/>
      <scheme val="minor"/>
    </font>
    <font>
      <b/>
      <sz val="11"/>
      <color rgb="FFFF0000"/>
      <name val="Calibri"/>
      <family val="2"/>
      <scheme val="minor"/>
    </font>
    <font>
      <b/>
      <sz val="12"/>
      <color rgb="FFC00000"/>
      <name val="Calibri"/>
      <family val="2"/>
      <scheme val="minor"/>
    </font>
    <font>
      <sz val="12"/>
      <color rgb="FFC00000"/>
      <name val="Calibri"/>
      <family val="2"/>
      <scheme val="minor"/>
    </font>
    <font>
      <b/>
      <sz val="11"/>
      <color rgb="FFC00000"/>
      <name val="Calibri"/>
      <family val="2"/>
      <scheme val="minor"/>
    </font>
    <font>
      <sz val="36"/>
      <color theme="1"/>
      <name val="Calibri"/>
      <family val="2"/>
      <scheme val="minor"/>
    </font>
    <font>
      <sz val="18"/>
      <color theme="1"/>
      <name val="Calibri"/>
      <family val="2"/>
      <scheme val="minor"/>
    </font>
    <font>
      <b/>
      <sz val="10"/>
      <color theme="1"/>
      <name val="Arial"/>
      <family val="2"/>
    </font>
    <font>
      <b/>
      <sz val="11"/>
      <color theme="1"/>
      <name val="Arial"/>
      <family val="2"/>
    </font>
    <font>
      <sz val="10"/>
      <color theme="1"/>
      <name val="Arial"/>
      <family val="2"/>
    </font>
    <font>
      <b/>
      <sz val="10"/>
      <color rgb="FF7030A0"/>
      <name val="Arial"/>
      <family val="2"/>
    </font>
    <font>
      <b/>
      <sz val="9"/>
      <color rgb="FF000000"/>
      <name val="Arial"/>
      <family val="2"/>
    </font>
    <font>
      <sz val="10"/>
      <color rgb="FFFF0000"/>
      <name val="Arial"/>
      <family val="2"/>
    </font>
    <font>
      <b/>
      <sz val="11"/>
      <color rgb="FF7030A0"/>
      <name val="Calibri"/>
      <family val="2"/>
      <scheme val="minor"/>
    </font>
    <font>
      <sz val="11"/>
      <color theme="1"/>
      <name val="Arial"/>
      <family val="2"/>
    </font>
    <font>
      <sz val="12"/>
      <color theme="1"/>
      <name val="Arial"/>
      <family val="2"/>
    </font>
    <font>
      <sz val="10"/>
      <color theme="1"/>
      <name val="Times New Roman"/>
      <family val="1"/>
    </font>
    <font>
      <sz val="9"/>
      <color theme="1"/>
      <name val="Arial"/>
      <family val="2"/>
    </font>
    <font>
      <b/>
      <sz val="13"/>
      <color theme="1"/>
      <name val="Calibri"/>
      <family val="2"/>
      <scheme val="minor"/>
    </font>
    <font>
      <b/>
      <sz val="16"/>
      <color theme="1"/>
      <name val="Arial"/>
      <family val="2"/>
    </font>
    <font>
      <b/>
      <sz val="7"/>
      <color theme="1"/>
      <name val="Times New Roman"/>
      <family val="1"/>
    </font>
    <font>
      <sz val="14"/>
      <color rgb="FF0070C0"/>
      <name val="Calibri"/>
      <family val="2"/>
      <scheme val="minor"/>
    </font>
    <font>
      <b/>
      <sz val="14"/>
      <color rgb="FF0070C0"/>
      <name val="Calibri"/>
      <family val="2"/>
      <scheme val="minor"/>
    </font>
    <font>
      <b/>
      <sz val="12"/>
      <color rgb="FF0070C0"/>
      <name val="Calibri"/>
      <family val="2"/>
      <scheme val="minor"/>
    </font>
    <font>
      <sz val="11"/>
      <color rgb="FF0070C0"/>
      <name val="Calibri"/>
      <family val="2"/>
      <scheme val="minor"/>
    </font>
    <font>
      <sz val="11"/>
      <color theme="9" tint="-0.249977111117893"/>
      <name val="Calibri"/>
      <family val="2"/>
      <scheme val="minor"/>
    </font>
    <font>
      <b/>
      <sz val="12"/>
      <color theme="9" tint="-0.249977111117893"/>
      <name val="Calibri"/>
      <family val="2"/>
      <scheme val="minor"/>
    </font>
    <font>
      <b/>
      <u/>
      <sz val="12"/>
      <color rgb="FF0070C0"/>
      <name val="Calibri"/>
      <family val="2"/>
      <scheme val="minor"/>
    </font>
    <font>
      <b/>
      <u/>
      <sz val="12"/>
      <color theme="9" tint="-0.249977111117893"/>
      <name val="Calibri"/>
      <family val="2"/>
      <scheme val="minor"/>
    </font>
    <font>
      <u/>
      <sz val="11"/>
      <color theme="1"/>
      <name val="Calibri"/>
      <family val="2"/>
      <scheme val="minor"/>
    </font>
    <font>
      <b/>
      <u/>
      <sz val="12"/>
      <color theme="1"/>
      <name val="Calibri"/>
      <family val="2"/>
      <scheme val="minor"/>
    </font>
    <font>
      <u/>
      <sz val="12"/>
      <color theme="1"/>
      <name val="Calibri"/>
      <family val="2"/>
      <scheme val="minor"/>
    </font>
    <font>
      <b/>
      <sz val="14"/>
      <color rgb="FF0070C0"/>
      <name val="Arial"/>
      <family val="2"/>
    </font>
    <font>
      <b/>
      <sz val="14"/>
      <color theme="9" tint="-0.249977111117893"/>
      <name val="Arial"/>
      <family val="2"/>
    </font>
    <font>
      <sz val="12"/>
      <color theme="1"/>
      <name val="Times New Roman"/>
      <family val="1"/>
    </font>
    <font>
      <sz val="14"/>
      <color theme="1"/>
      <name val="Times New Roman"/>
      <family val="1"/>
    </font>
    <font>
      <b/>
      <sz val="14"/>
      <color theme="1"/>
      <name val="Times New Roman"/>
      <family val="1"/>
    </font>
    <font>
      <i/>
      <sz val="14"/>
      <color theme="1"/>
      <name val="Times New Roman"/>
      <family val="1"/>
    </font>
    <font>
      <u/>
      <sz val="14"/>
      <color theme="1"/>
      <name val="Times New Roman"/>
      <family val="1"/>
    </font>
    <font>
      <b/>
      <sz val="12"/>
      <color rgb="FFFF0000"/>
      <name val="Calibri"/>
      <family val="2"/>
      <scheme val="minor"/>
    </font>
    <font>
      <u/>
      <sz val="11"/>
      <color theme="10"/>
      <name val="Calibri"/>
      <family val="2"/>
      <scheme val="minor"/>
    </font>
    <font>
      <sz val="13"/>
      <color theme="1"/>
      <name val="Times New Roman"/>
      <family val="1"/>
    </font>
    <font>
      <vertAlign val="superscript"/>
      <sz val="11"/>
      <color theme="1"/>
      <name val="Calibri"/>
      <family val="2"/>
      <scheme val="minor"/>
    </font>
    <font>
      <b/>
      <vertAlign val="superscript"/>
      <sz val="11"/>
      <color theme="1"/>
      <name val="Calibri"/>
      <family val="2"/>
      <scheme val="minor"/>
    </font>
    <font>
      <b/>
      <sz val="9"/>
      <color theme="1"/>
      <name val="Arial"/>
      <family val="2"/>
    </font>
    <font>
      <sz val="12"/>
      <color rgb="FF0000FF"/>
      <name val="Calibri"/>
      <family val="2"/>
      <scheme val="minor"/>
    </font>
    <font>
      <b/>
      <sz val="12"/>
      <color rgb="FF0000FF"/>
      <name val="Calibri"/>
      <family val="2"/>
      <scheme val="minor"/>
    </font>
    <font>
      <b/>
      <sz val="16"/>
      <color rgb="FF0000FF"/>
      <name val="Calibri"/>
      <family val="2"/>
      <scheme val="minor"/>
    </font>
    <font>
      <b/>
      <sz val="11"/>
      <color rgb="FF0000FF"/>
      <name val="Calibri"/>
      <family val="2"/>
      <scheme val="minor"/>
    </font>
    <font>
      <sz val="11"/>
      <color rgb="FFFF0000"/>
      <name val="Calibri"/>
      <family val="2"/>
      <scheme val="minor"/>
    </font>
    <font>
      <sz val="9"/>
      <color indexed="81"/>
      <name val="Tahoma"/>
      <family val="2"/>
    </font>
    <font>
      <b/>
      <sz val="9"/>
      <color indexed="81"/>
      <name val="Tahoma"/>
      <family val="2"/>
    </font>
    <font>
      <sz val="12"/>
      <name val="Calibri"/>
      <family val="2"/>
      <scheme val="minor"/>
    </font>
    <font>
      <b/>
      <sz val="12"/>
      <name val="Calibri"/>
      <family val="2"/>
      <scheme val="minor"/>
    </font>
    <font>
      <sz val="14"/>
      <name val="Times New Roman"/>
      <family val="1"/>
    </font>
    <font>
      <sz val="12"/>
      <name val="Arial"/>
      <family val="2"/>
    </font>
    <font>
      <b/>
      <sz val="12"/>
      <name val="Arial"/>
      <family val="2"/>
    </font>
    <font>
      <sz val="12"/>
      <color rgb="FF1E1E1E"/>
      <name val="Segoe UI"/>
      <family val="2"/>
    </font>
    <font>
      <b/>
      <sz val="11"/>
      <name val="Arial"/>
      <family val="2"/>
    </font>
    <font>
      <sz val="11"/>
      <name val="Arial"/>
      <family val="2"/>
    </font>
    <font>
      <b/>
      <sz val="14"/>
      <color rgb="FF0000FF"/>
      <name val="Arial"/>
      <family val="2"/>
    </font>
    <font>
      <b/>
      <sz val="12"/>
      <color rgb="FFFF0000"/>
      <name val="Arial"/>
      <family val="2"/>
    </font>
  </fonts>
  <fills count="21">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rgb="FFFFFF99"/>
        <bgColor indexed="64"/>
      </patternFill>
    </fill>
    <fill>
      <patternFill patternType="solid">
        <fgColor rgb="FFD9D9D9"/>
        <bgColor indexed="64"/>
      </patternFill>
    </fill>
    <fill>
      <patternFill patternType="solid">
        <fgColor rgb="FFFFFFFF"/>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66FFFF"/>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C0C0C0"/>
        <bgColor indexed="64"/>
      </patternFill>
    </fill>
    <fill>
      <patternFill patternType="solid">
        <fgColor theme="9" tint="0.59999389629810485"/>
        <bgColor indexed="64"/>
      </patternFill>
    </fill>
    <fill>
      <patternFill patternType="solid">
        <fgColor rgb="FFB3FD99"/>
        <bgColor indexed="64"/>
      </patternFill>
    </fill>
    <fill>
      <patternFill patternType="solid">
        <fgColor rgb="FFDEFED2"/>
        <bgColor indexed="64"/>
      </patternFill>
    </fill>
    <fill>
      <patternFill patternType="solid">
        <fgColor rgb="FFFF0000"/>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s>
  <cellStyleXfs count="3">
    <xf numFmtId="0" fontId="0" fillId="0" borderId="0"/>
    <xf numFmtId="9" fontId="1" fillId="0" borderId="0" applyFont="0" applyFill="0" applyBorder="0" applyAlignment="0" applyProtection="0"/>
    <xf numFmtId="0" fontId="60" fillId="0" borderId="0" applyNumberFormat="0" applyFill="0" applyBorder="0" applyAlignment="0" applyProtection="0"/>
  </cellStyleXfs>
  <cellXfs count="1086">
    <xf numFmtId="0" fontId="0" fillId="0" borderId="0" xfId="0"/>
    <xf numFmtId="0" fontId="0" fillId="2" borderId="0" xfId="0" applyFill="1"/>
    <xf numFmtId="0" fontId="3" fillId="2" borderId="0" xfId="0" applyFont="1" applyFill="1"/>
    <xf numFmtId="0" fontId="4" fillId="2" borderId="0" xfId="0" applyFont="1" applyFill="1"/>
    <xf numFmtId="0" fontId="2" fillId="0" borderId="0" xfId="0" applyFont="1" applyAlignment="1">
      <alignment wrapText="1"/>
    </xf>
    <xf numFmtId="0" fontId="0" fillId="0" borderId="2" xfId="0" applyBorder="1"/>
    <xf numFmtId="0" fontId="0" fillId="0" borderId="3" xfId="0" applyBorder="1"/>
    <xf numFmtId="0" fontId="0" fillId="0" borderId="4" xfId="0" applyBorder="1"/>
    <xf numFmtId="0" fontId="5" fillId="2" borderId="0" xfId="0" applyFont="1" applyFill="1"/>
    <xf numFmtId="0" fontId="6" fillId="2" borderId="0" xfId="0" applyFont="1" applyFill="1"/>
    <xf numFmtId="0" fontId="7" fillId="2" borderId="0" xfId="0" applyFont="1" applyFill="1"/>
    <xf numFmtId="0" fontId="0" fillId="0" borderId="5" xfId="0" applyBorder="1"/>
    <xf numFmtId="0" fontId="0" fillId="0" borderId="6" xfId="0" applyBorder="1"/>
    <xf numFmtId="0" fontId="0" fillId="0" borderId="7" xfId="0" applyBorder="1"/>
    <xf numFmtId="0" fontId="8" fillId="2" borderId="0" xfId="0" applyFont="1" applyFill="1" applyAlignment="1">
      <alignment horizontal="center" vertical="center"/>
    </xf>
    <xf numFmtId="0" fontId="6" fillId="3" borderId="1" xfId="0" applyFont="1" applyFill="1" applyBorder="1" applyAlignment="1">
      <alignment horizontal="center" vertical="center"/>
    </xf>
    <xf numFmtId="0" fontId="9" fillId="2" borderId="0" xfId="0" applyFont="1" applyFill="1"/>
    <xf numFmtId="0" fontId="10" fillId="2" borderId="0" xfId="0" applyFont="1" applyFill="1"/>
    <xf numFmtId="0" fontId="2" fillId="0" borderId="0" xfId="0" applyFont="1"/>
    <xf numFmtId="0" fontId="0" fillId="0" borderId="8" xfId="0"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xf numFmtId="0" fontId="0" fillId="0" borderId="12" xfId="0" applyBorder="1"/>
    <xf numFmtId="0" fontId="0" fillId="0" borderId="13" xfId="0" applyBorder="1" applyAlignment="1">
      <alignment horizontal="center" vertical="center"/>
    </xf>
    <xf numFmtId="0" fontId="2" fillId="0" borderId="21" xfId="0" applyFont="1" applyBorder="1" applyAlignment="1">
      <alignment horizontal="center" vertical="center" wrapText="1"/>
    </xf>
    <xf numFmtId="0" fontId="0" fillId="0" borderId="0" xfId="0" applyAlignment="1">
      <alignment horizontal="center"/>
    </xf>
    <xf numFmtId="0" fontId="15" fillId="0" borderId="0" xfId="0" applyFont="1" applyAlignment="1">
      <alignment horizontal="center"/>
    </xf>
    <xf numFmtId="0" fontId="16" fillId="0" borderId="0" xfId="0" applyFont="1" applyAlignment="1">
      <alignment horizontal="center"/>
    </xf>
    <xf numFmtId="0" fontId="8" fillId="0" borderId="0" xfId="0" applyFont="1" applyAlignment="1">
      <alignment horizontal="center"/>
    </xf>
    <xf numFmtId="0" fontId="17" fillId="0" borderId="0" xfId="0" applyFont="1" applyAlignment="1">
      <alignment horizontal="center"/>
    </xf>
    <xf numFmtId="0" fontId="2" fillId="0" borderId="17" xfId="0" applyFont="1" applyBorder="1" applyAlignment="1">
      <alignment horizontal="left" vertical="center"/>
    </xf>
    <xf numFmtId="0" fontId="2" fillId="0" borderId="26" xfId="0" applyFont="1" applyBorder="1" applyAlignment="1">
      <alignment horizontal="left" vertical="center"/>
    </xf>
    <xf numFmtId="0" fontId="2" fillId="0" borderId="35" xfId="0" applyFont="1" applyBorder="1" applyAlignment="1">
      <alignment vertical="center" wrapText="1"/>
    </xf>
    <xf numFmtId="0" fontId="2" fillId="6" borderId="35" xfId="0" applyFont="1" applyFill="1" applyBorder="1" applyAlignment="1">
      <alignment horizontal="center" vertical="center" wrapText="1"/>
    </xf>
    <xf numFmtId="0" fontId="18" fillId="6" borderId="19" xfId="0" applyFont="1" applyFill="1" applyBorder="1" applyAlignment="1">
      <alignment horizontal="center" vertical="center" wrapText="1"/>
    </xf>
    <xf numFmtId="0" fontId="2" fillId="6" borderId="21" xfId="0" applyFont="1" applyFill="1" applyBorder="1" applyAlignment="1">
      <alignment vertical="center"/>
    </xf>
    <xf numFmtId="0" fontId="2" fillId="0" borderId="8" xfId="0" applyFont="1" applyBorder="1" applyAlignment="1">
      <alignment horizontal="center" vertical="center" wrapText="1"/>
    </xf>
    <xf numFmtId="0" fontId="0" fillId="4" borderId="10"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1" xfId="0" applyFill="1" applyBorder="1" applyAlignment="1">
      <alignment horizontal="left" wrapText="1"/>
    </xf>
    <xf numFmtId="0" fontId="2" fillId="6" borderId="22" xfId="0" applyFont="1" applyFill="1" applyBorder="1" applyAlignment="1">
      <alignment vertical="center" wrapText="1"/>
    </xf>
    <xf numFmtId="0" fontId="2" fillId="6" borderId="23" xfId="0" applyFont="1" applyFill="1" applyBorder="1" applyAlignment="1">
      <alignment vertical="center" wrapText="1"/>
    </xf>
    <xf numFmtId="0" fontId="2" fillId="6" borderId="27" xfId="0" applyFont="1" applyFill="1" applyBorder="1" applyAlignment="1">
      <alignment vertical="center" wrapText="1"/>
    </xf>
    <xf numFmtId="0" fontId="2" fillId="6" borderId="19" xfId="0" applyFont="1" applyFill="1" applyBorder="1" applyAlignment="1">
      <alignment horizontal="center" vertical="center" wrapText="1"/>
    </xf>
    <xf numFmtId="0" fontId="0" fillId="6" borderId="21" xfId="0" applyFill="1" applyBorder="1" applyAlignment="1">
      <alignment horizontal="center" vertical="center" wrapText="1"/>
    </xf>
    <xf numFmtId="9" fontId="21" fillId="0" borderId="19" xfId="0" applyNumberFormat="1" applyFont="1" applyBorder="1" applyAlignment="1">
      <alignment vertical="center"/>
    </xf>
    <xf numFmtId="165" fontId="21" fillId="0" borderId="24" xfId="0" applyNumberFormat="1" applyFont="1" applyBorder="1" applyAlignment="1">
      <alignment vertical="center"/>
    </xf>
    <xf numFmtId="165" fontId="21" fillId="0" borderId="20" xfId="0" applyNumberFormat="1" applyFont="1" applyBorder="1" applyAlignment="1">
      <alignment vertical="center"/>
    </xf>
    <xf numFmtId="0" fontId="2" fillId="0" borderId="19" xfId="0" applyFont="1" applyBorder="1" applyAlignment="1">
      <alignment horizontal="center" vertical="center" wrapText="1"/>
    </xf>
    <xf numFmtId="0" fontId="0" fillId="0" borderId="19" xfId="0" applyBorder="1"/>
    <xf numFmtId="0" fontId="0" fillId="6" borderId="0" xfId="0" applyFill="1" applyAlignment="1">
      <alignment vertical="center" wrapText="1"/>
    </xf>
    <xf numFmtId="0" fontId="2" fillId="6" borderId="17" xfId="0" applyFont="1" applyFill="1" applyBorder="1" applyAlignment="1">
      <alignment vertical="center"/>
    </xf>
    <xf numFmtId="0" fontId="0" fillId="0" borderId="0" xfId="0" applyAlignment="1">
      <alignment horizontal="left" vertical="center" wrapText="1"/>
    </xf>
    <xf numFmtId="0" fontId="0" fillId="6" borderId="19" xfId="0" applyFill="1" applyBorder="1" applyAlignment="1">
      <alignment horizontal="center" vertical="center" wrapText="1"/>
    </xf>
    <xf numFmtId="165" fontId="21" fillId="0" borderId="27" xfId="0" applyNumberFormat="1" applyFont="1" applyBorder="1" applyAlignment="1">
      <alignment vertical="center"/>
    </xf>
    <xf numFmtId="9" fontId="7" fillId="9" borderId="26" xfId="0" applyNumberFormat="1" applyFont="1" applyFill="1" applyBorder="1" applyAlignment="1">
      <alignment vertical="center" wrapText="1"/>
    </xf>
    <xf numFmtId="0" fontId="0" fillId="4" borderId="37" xfId="0" applyFill="1" applyBorder="1" applyAlignment="1">
      <alignment horizontal="left" wrapText="1"/>
    </xf>
    <xf numFmtId="0" fontId="2" fillId="6" borderId="19" xfId="0" applyFont="1" applyFill="1" applyBorder="1" applyAlignment="1">
      <alignment vertical="center" wrapText="1"/>
    </xf>
    <xf numFmtId="9" fontId="21" fillId="0" borderId="19" xfId="0" applyNumberFormat="1" applyFont="1" applyBorder="1" applyAlignment="1">
      <alignment horizontal="center" vertical="center"/>
    </xf>
    <xf numFmtId="0" fontId="2" fillId="6" borderId="2" xfId="0" applyFont="1" applyFill="1" applyBorder="1" applyAlignment="1">
      <alignment horizontal="center" vertical="center" wrapText="1"/>
    </xf>
    <xf numFmtId="0" fontId="2" fillId="6" borderId="21" xfId="0" applyFont="1" applyFill="1" applyBorder="1" applyAlignment="1">
      <alignment horizontal="center" vertical="center" wrapText="1"/>
    </xf>
    <xf numFmtId="0" fontId="25" fillId="0" borderId="0" xfId="0" applyFont="1"/>
    <xf numFmtId="0" fontId="8" fillId="0" borderId="0" xfId="0" applyFont="1"/>
    <xf numFmtId="0" fontId="27" fillId="10" borderId="17" xfId="0" applyFont="1" applyFill="1" applyBorder="1" applyAlignment="1">
      <alignment wrapText="1"/>
    </xf>
    <xf numFmtId="9" fontId="5" fillId="8" borderId="39" xfId="0" applyNumberFormat="1" applyFont="1" applyFill="1" applyBorder="1" applyAlignment="1">
      <alignment horizontal="center" wrapText="1"/>
    </xf>
    <xf numFmtId="9" fontId="9" fillId="0" borderId="18" xfId="0" applyNumberFormat="1" applyFont="1" applyBorder="1" applyAlignment="1">
      <alignment horizontal="center" wrapText="1"/>
    </xf>
    <xf numFmtId="9" fontId="5" fillId="11" borderId="39" xfId="0" applyNumberFormat="1" applyFont="1" applyFill="1" applyBorder="1" applyAlignment="1">
      <alignment horizontal="center" wrapText="1"/>
    </xf>
    <xf numFmtId="9" fontId="5" fillId="12" borderId="39" xfId="0" applyNumberFormat="1" applyFont="1" applyFill="1" applyBorder="1" applyAlignment="1">
      <alignment horizontal="center" wrapText="1"/>
    </xf>
    <xf numFmtId="9" fontId="5" fillId="13" borderId="39" xfId="0" applyNumberFormat="1" applyFont="1" applyFill="1" applyBorder="1" applyAlignment="1">
      <alignment horizontal="center" wrapText="1"/>
    </xf>
    <xf numFmtId="9" fontId="5" fillId="14" borderId="39" xfId="0" applyNumberFormat="1" applyFont="1" applyFill="1" applyBorder="1" applyAlignment="1">
      <alignment horizontal="center" wrapText="1"/>
    </xf>
    <xf numFmtId="0" fontId="6" fillId="0" borderId="21" xfId="0" applyFont="1" applyBorder="1" applyAlignment="1">
      <alignment horizontal="center" wrapText="1"/>
    </xf>
    <xf numFmtId="0" fontId="29" fillId="10" borderId="22" xfId="0" applyFont="1" applyFill="1" applyBorder="1" applyAlignment="1">
      <alignment wrapText="1"/>
    </xf>
    <xf numFmtId="0" fontId="27" fillId="8" borderId="5" xfId="0" applyFont="1" applyFill="1" applyBorder="1" applyAlignment="1">
      <alignment horizontal="center" vertical="center" wrapText="1"/>
    </xf>
    <xf numFmtId="9" fontId="27" fillId="8" borderId="7" xfId="0" applyNumberFormat="1" applyFont="1" applyFill="1" applyBorder="1" applyAlignment="1">
      <alignment horizontal="center"/>
    </xf>
    <xf numFmtId="9" fontId="27" fillId="8" borderId="34" xfId="0" applyNumberFormat="1" applyFont="1" applyFill="1" applyBorder="1" applyAlignment="1">
      <alignment horizontal="center" vertical="center" wrapText="1"/>
    </xf>
    <xf numFmtId="9" fontId="27" fillId="0" borderId="6" xfId="0" applyNumberFormat="1" applyFont="1" applyBorder="1" applyAlignment="1">
      <alignment horizontal="center" vertical="center" wrapText="1"/>
    </xf>
    <xf numFmtId="0" fontId="27" fillId="11" borderId="50" xfId="0" applyFont="1" applyFill="1" applyBorder="1" applyAlignment="1">
      <alignment horizontal="center" vertical="center" wrapText="1"/>
    </xf>
    <xf numFmtId="9" fontId="27" fillId="11" borderId="51" xfId="0" applyNumberFormat="1" applyFont="1" applyFill="1" applyBorder="1" applyAlignment="1">
      <alignment horizontal="center"/>
    </xf>
    <xf numFmtId="9" fontId="27" fillId="11" borderId="34" xfId="0" applyNumberFormat="1" applyFont="1" applyFill="1" applyBorder="1" applyAlignment="1">
      <alignment horizontal="center" vertical="center" wrapText="1"/>
    </xf>
    <xf numFmtId="0" fontId="27" fillId="12" borderId="50" xfId="0" applyFont="1" applyFill="1" applyBorder="1" applyAlignment="1">
      <alignment horizontal="center" vertical="center" wrapText="1"/>
    </xf>
    <xf numFmtId="9" fontId="27" fillId="12" borderId="51" xfId="0" applyNumberFormat="1" applyFont="1" applyFill="1" applyBorder="1" applyAlignment="1">
      <alignment horizontal="center"/>
    </xf>
    <xf numFmtId="9" fontId="27" fillId="12" borderId="34" xfId="0" applyNumberFormat="1" applyFont="1" applyFill="1" applyBorder="1" applyAlignment="1">
      <alignment horizontal="center" vertical="center" wrapText="1"/>
    </xf>
    <xf numFmtId="0" fontId="27" fillId="13" borderId="50" xfId="0" applyFont="1" applyFill="1" applyBorder="1" applyAlignment="1">
      <alignment horizontal="center" vertical="center" wrapText="1"/>
    </xf>
    <xf numFmtId="9" fontId="27" fillId="13" borderId="51" xfId="0" applyNumberFormat="1" applyFont="1" applyFill="1" applyBorder="1" applyAlignment="1">
      <alignment horizontal="center"/>
    </xf>
    <xf numFmtId="9" fontId="27" fillId="13" borderId="34" xfId="0" applyNumberFormat="1" applyFont="1" applyFill="1" applyBorder="1" applyAlignment="1">
      <alignment horizontal="center" vertical="center" wrapText="1"/>
    </xf>
    <xf numFmtId="0" fontId="27" fillId="14" borderId="50" xfId="0" applyFont="1" applyFill="1" applyBorder="1" applyAlignment="1">
      <alignment horizontal="center" vertical="center" wrapText="1"/>
    </xf>
    <xf numFmtId="9" fontId="27" fillId="14" borderId="51" xfId="0" applyNumberFormat="1" applyFont="1" applyFill="1" applyBorder="1" applyAlignment="1">
      <alignment horizontal="center"/>
    </xf>
    <xf numFmtId="9" fontId="27" fillId="14" borderId="34" xfId="0" applyNumberFormat="1" applyFont="1" applyFill="1" applyBorder="1" applyAlignment="1">
      <alignment horizontal="center" vertical="center" wrapText="1"/>
    </xf>
    <xf numFmtId="0" fontId="28" fillId="0" borderId="52" xfId="0" applyFont="1" applyBorder="1" applyAlignment="1">
      <alignment horizontal="center" vertical="center" wrapText="1"/>
    </xf>
    <xf numFmtId="0" fontId="31" fillId="0" borderId="17" xfId="0" applyFont="1" applyBorder="1" applyAlignment="1">
      <alignment horizontal="center" vertical="center" wrapText="1"/>
    </xf>
    <xf numFmtId="0" fontId="29" fillId="8" borderId="50" xfId="0" applyFont="1" applyFill="1" applyBorder="1" applyAlignment="1">
      <alignment horizontal="center"/>
    </xf>
    <xf numFmtId="0" fontId="32" fillId="3" borderId="9" xfId="0" applyFont="1" applyFill="1" applyBorder="1" applyAlignment="1">
      <alignment horizontal="center"/>
    </xf>
    <xf numFmtId="0" fontId="29" fillId="8" borderId="8" xfId="0" applyFont="1" applyFill="1" applyBorder="1" applyAlignment="1">
      <alignment horizontal="center"/>
    </xf>
    <xf numFmtId="0" fontId="32" fillId="3" borderId="53" xfId="0" applyFont="1" applyFill="1" applyBorder="1" applyAlignment="1">
      <alignment horizontal="center"/>
    </xf>
    <xf numFmtId="165" fontId="28" fillId="8" borderId="29" xfId="1" applyNumberFormat="1" applyFont="1" applyFill="1" applyBorder="1" applyAlignment="1">
      <alignment horizontal="center"/>
    </xf>
    <xf numFmtId="1" fontId="27" fillId="0" borderId="28" xfId="1" applyNumberFormat="1" applyFont="1" applyFill="1" applyBorder="1" applyAlignment="1">
      <alignment horizontal="center"/>
    </xf>
    <xf numFmtId="0" fontId="29" fillId="11" borderId="8" xfId="0" applyFont="1" applyFill="1" applyBorder="1" applyAlignment="1">
      <alignment horizontal="center"/>
    </xf>
    <xf numFmtId="0" fontId="32" fillId="3" borderId="1" xfId="0" applyFont="1" applyFill="1" applyBorder="1" applyAlignment="1">
      <alignment horizontal="center"/>
    </xf>
    <xf numFmtId="165" fontId="28" fillId="11" borderId="29" xfId="1" applyNumberFormat="1" applyFont="1" applyFill="1" applyBorder="1" applyAlignment="1">
      <alignment horizontal="center"/>
    </xf>
    <xf numFmtId="0" fontId="29" fillId="12" borderId="8" xfId="0" applyFont="1" applyFill="1" applyBorder="1" applyAlignment="1">
      <alignment horizontal="center"/>
    </xf>
    <xf numFmtId="165" fontId="28" fillId="12" borderId="29" xfId="1" applyNumberFormat="1" applyFont="1" applyFill="1" applyBorder="1" applyAlignment="1">
      <alignment horizontal="center"/>
    </xf>
    <xf numFmtId="0" fontId="29" fillId="13" borderId="8" xfId="0" applyFont="1" applyFill="1" applyBorder="1" applyAlignment="1">
      <alignment horizontal="center"/>
    </xf>
    <xf numFmtId="165" fontId="28" fillId="13" borderId="29" xfId="1" applyNumberFormat="1" applyFont="1" applyFill="1" applyBorder="1" applyAlignment="1">
      <alignment horizontal="center"/>
    </xf>
    <xf numFmtId="0" fontId="29" fillId="14" borderId="8" xfId="0" applyFont="1" applyFill="1" applyBorder="1" applyAlignment="1">
      <alignment horizontal="center"/>
    </xf>
    <xf numFmtId="165" fontId="28" fillId="14" borderId="29" xfId="1" applyNumberFormat="1" applyFont="1" applyFill="1" applyBorder="1" applyAlignment="1">
      <alignment horizontal="center"/>
    </xf>
    <xf numFmtId="165" fontId="28" fillId="0" borderId="54" xfId="0" applyNumberFormat="1" applyFont="1" applyBorder="1" applyAlignment="1">
      <alignment horizontal="center"/>
    </xf>
    <xf numFmtId="0" fontId="31" fillId="0" borderId="11" xfId="0" applyFont="1" applyBorder="1" applyAlignment="1">
      <alignment horizontal="center" vertical="center" wrapText="1"/>
    </xf>
    <xf numFmtId="0" fontId="31" fillId="0" borderId="22" xfId="0" applyFont="1" applyBorder="1" applyAlignment="1">
      <alignment horizontal="center" vertical="center" wrapText="1"/>
    </xf>
    <xf numFmtId="0" fontId="33" fillId="0" borderId="0" xfId="0" applyFont="1" applyAlignment="1">
      <alignment horizontal="center"/>
    </xf>
    <xf numFmtId="0" fontId="34" fillId="0" borderId="17" xfId="0" applyFont="1" applyBorder="1" applyAlignment="1">
      <alignment vertical="center" wrapText="1"/>
    </xf>
    <xf numFmtId="0" fontId="34" fillId="0" borderId="11" xfId="0" applyFont="1" applyBorder="1" applyAlignment="1">
      <alignment vertical="center" wrapText="1"/>
    </xf>
    <xf numFmtId="0" fontId="34" fillId="0" borderId="0" xfId="0" applyFont="1" applyAlignment="1">
      <alignment vertical="center" wrapText="1"/>
    </xf>
    <xf numFmtId="0" fontId="34" fillId="0" borderId="22" xfId="0" applyFont="1" applyBorder="1" applyAlignment="1">
      <alignment vertical="center" wrapText="1"/>
    </xf>
    <xf numFmtId="0" fontId="0" fillId="0" borderId="40" xfId="0" applyBorder="1"/>
    <xf numFmtId="0" fontId="38" fillId="0" borderId="0" xfId="0" applyFont="1" applyAlignment="1">
      <alignment wrapText="1"/>
    </xf>
    <xf numFmtId="0" fontId="0" fillId="0" borderId="57" xfId="0" applyBorder="1"/>
    <xf numFmtId="0" fontId="0" fillId="0" borderId="35" xfId="0" applyBorder="1"/>
    <xf numFmtId="0" fontId="37" fillId="0" borderId="0" xfId="0" applyFont="1" applyAlignment="1">
      <alignment vertical="center" wrapText="1"/>
    </xf>
    <xf numFmtId="0" fontId="39" fillId="0" borderId="0" xfId="0" applyFont="1" applyAlignment="1">
      <alignment vertical="center"/>
    </xf>
    <xf numFmtId="0" fontId="34" fillId="0" borderId="0" xfId="0" applyFont="1"/>
    <xf numFmtId="0" fontId="35" fillId="0" borderId="0" xfId="0" applyFont="1" applyAlignment="1">
      <alignment horizontal="left" vertical="top" wrapText="1"/>
    </xf>
    <xf numFmtId="0" fontId="35" fillId="0" borderId="0" xfId="0" applyFont="1"/>
    <xf numFmtId="0" fontId="35" fillId="0" borderId="0" xfId="0" applyFont="1" applyAlignment="1">
      <alignment vertical="center"/>
    </xf>
    <xf numFmtId="0" fontId="10" fillId="0" borderId="0" xfId="0" applyFont="1"/>
    <xf numFmtId="0" fontId="6" fillId="0" borderId="0" xfId="0" applyFont="1"/>
    <xf numFmtId="0" fontId="28" fillId="0" borderId="0" xfId="0" applyFont="1"/>
    <xf numFmtId="0" fontId="28" fillId="0" borderId="21"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24" xfId="0" applyFont="1" applyBorder="1" applyAlignment="1">
      <alignment horizontal="center" vertical="center" wrapText="1"/>
    </xf>
    <xf numFmtId="0" fontId="2" fillId="5" borderId="19" xfId="0" applyFont="1" applyFill="1" applyBorder="1" applyAlignment="1">
      <alignment vertical="center"/>
    </xf>
    <xf numFmtId="0" fontId="2" fillId="5" borderId="24" xfId="0" applyFont="1" applyFill="1" applyBorder="1" applyAlignment="1">
      <alignment vertical="center"/>
    </xf>
    <xf numFmtId="0" fontId="2" fillId="6" borderId="10"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35" fillId="2" borderId="0" xfId="0" applyFont="1" applyFill="1"/>
    <xf numFmtId="0" fontId="0" fillId="0" borderId="11" xfId="0" applyBorder="1" applyAlignment="1">
      <alignment horizontal="center" vertical="center"/>
    </xf>
    <xf numFmtId="0" fontId="0" fillId="0" borderId="0" xfId="0" applyAlignment="1">
      <alignment horizontal="center" vertical="center"/>
    </xf>
    <xf numFmtId="0" fontId="0" fillId="0" borderId="12" xfId="0" applyBorder="1" applyAlignment="1">
      <alignment horizontal="center" vertical="center"/>
    </xf>
    <xf numFmtId="0" fontId="0" fillId="0" borderId="22" xfId="0" applyBorder="1"/>
    <xf numFmtId="0" fontId="0" fillId="0" borderId="23" xfId="0" applyBorder="1"/>
    <xf numFmtId="0" fontId="0" fillId="0" borderId="27" xfId="0" applyBorder="1"/>
    <xf numFmtId="0" fontId="0" fillId="0" borderId="1" xfId="0" applyBorder="1" applyAlignment="1">
      <alignment horizontal="center"/>
    </xf>
    <xf numFmtId="0" fontId="9" fillId="0" borderId="0" xfId="0" applyFont="1" applyAlignment="1">
      <alignment horizontal="center"/>
    </xf>
    <xf numFmtId="0" fontId="2" fillId="0" borderId="23" xfId="0" applyFont="1" applyBorder="1"/>
    <xf numFmtId="0" fontId="2" fillId="0" borderId="12" xfId="0" applyFont="1" applyBorder="1"/>
    <xf numFmtId="0" fontId="2" fillId="0" borderId="11" xfId="0" applyFont="1" applyBorder="1"/>
    <xf numFmtId="0" fontId="11" fillId="2" borderId="0" xfId="0" applyFont="1" applyFill="1" applyAlignment="1">
      <alignment horizontal="center"/>
    </xf>
    <xf numFmtId="0" fontId="8" fillId="2" borderId="0" xfId="0" applyFont="1" applyFill="1" applyAlignment="1">
      <alignment horizontal="right" vertical="center"/>
    </xf>
    <xf numFmtId="0" fontId="0" fillId="0" borderId="17" xfId="0" applyBorder="1"/>
    <xf numFmtId="0" fontId="0" fillId="0" borderId="26" xfId="0" applyBorder="1"/>
    <xf numFmtId="9" fontId="9" fillId="0" borderId="12" xfId="0" applyNumberFormat="1" applyFont="1" applyBorder="1" applyAlignment="1">
      <alignment horizontal="center"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0" fillId="5" borderId="20" xfId="0" applyFill="1" applyBorder="1"/>
    <xf numFmtId="0" fontId="10" fillId="0" borderId="12" xfId="0" applyFont="1" applyBorder="1" applyAlignment="1">
      <alignment horizontal="center" wrapText="1"/>
    </xf>
    <xf numFmtId="9" fontId="9" fillId="0" borderId="12" xfId="0" applyNumberFormat="1" applyFont="1" applyBorder="1"/>
    <xf numFmtId="0" fontId="0" fillId="0" borderId="18" xfId="0" applyBorder="1"/>
    <xf numFmtId="9" fontId="7" fillId="9" borderId="20" xfId="0" applyNumberFormat="1" applyFont="1" applyFill="1" applyBorder="1" applyAlignment="1">
      <alignment vertical="center" wrapText="1"/>
    </xf>
    <xf numFmtId="0" fontId="0" fillId="0" borderId="49" xfId="0" applyBorder="1"/>
    <xf numFmtId="9" fontId="7" fillId="5" borderId="26" xfId="0" applyNumberFormat="1" applyFont="1" applyFill="1" applyBorder="1" applyAlignment="1">
      <alignment horizontal="center" vertical="center" wrapText="1"/>
    </xf>
    <xf numFmtId="9" fontId="7" fillId="5" borderId="20" xfId="0" applyNumberFormat="1" applyFont="1" applyFill="1" applyBorder="1" applyAlignment="1">
      <alignment horizontal="center" vertical="center" wrapText="1"/>
    </xf>
    <xf numFmtId="0" fontId="16" fillId="2" borderId="0" xfId="0" applyFont="1" applyFill="1" applyAlignment="1">
      <alignment horizontal="right" vertical="center"/>
    </xf>
    <xf numFmtId="0" fontId="16" fillId="2" borderId="0" xfId="0" applyFont="1" applyFill="1"/>
    <xf numFmtId="0" fontId="2" fillId="0" borderId="18" xfId="0" applyFont="1" applyBorder="1"/>
    <xf numFmtId="0" fontId="2" fillId="0" borderId="26" xfId="0" applyFont="1" applyBorder="1"/>
    <xf numFmtId="0" fontId="2" fillId="0" borderId="17" xfId="0" applyFont="1" applyBorder="1"/>
    <xf numFmtId="0" fontId="2" fillId="0" borderId="27" xfId="0" applyFont="1" applyBorder="1"/>
    <xf numFmtId="0" fontId="0" fillId="2" borderId="33" xfId="0" applyFill="1" applyBorder="1"/>
    <xf numFmtId="0" fontId="42" fillId="2" borderId="33" xfId="0" applyFont="1" applyFill="1" applyBorder="1"/>
    <xf numFmtId="0" fontId="41" fillId="2" borderId="33" xfId="0" applyFont="1" applyFill="1" applyBorder="1"/>
    <xf numFmtId="0" fontId="0" fillId="17" borderId="0" xfId="0" applyFill="1"/>
    <xf numFmtId="0" fontId="42" fillId="17" borderId="0" xfId="0" applyFont="1" applyFill="1"/>
    <xf numFmtId="0" fontId="44" fillId="17" borderId="0" xfId="0" applyFont="1" applyFill="1"/>
    <xf numFmtId="0" fontId="0" fillId="17" borderId="0" xfId="0" applyFill="1" applyAlignment="1">
      <alignment horizontal="center"/>
    </xf>
    <xf numFmtId="0" fontId="7" fillId="17" borderId="37" xfId="0" applyFont="1" applyFill="1" applyBorder="1" applyAlignment="1">
      <alignment horizontal="center"/>
    </xf>
    <xf numFmtId="0" fontId="7" fillId="17" borderId="61" xfId="0" applyFont="1" applyFill="1" applyBorder="1" applyAlignment="1">
      <alignment horizontal="center"/>
    </xf>
    <xf numFmtId="0" fontId="7" fillId="17" borderId="39" xfId="0" applyFont="1" applyFill="1" applyBorder="1" applyAlignment="1">
      <alignment horizontal="center"/>
    </xf>
    <xf numFmtId="0" fontId="43" fillId="17" borderId="0" xfId="0" applyFont="1" applyFill="1"/>
    <xf numFmtId="0" fontId="43" fillId="17" borderId="0" xfId="0" applyFont="1" applyFill="1" applyAlignment="1">
      <alignment horizontal="right"/>
    </xf>
    <xf numFmtId="9" fontId="0" fillId="17" borderId="0" xfId="1" applyFont="1" applyFill="1" applyAlignment="1">
      <alignment horizontal="left"/>
    </xf>
    <xf numFmtId="0" fontId="0" fillId="17" borderId="33" xfId="0" applyFill="1" applyBorder="1"/>
    <xf numFmtId="0" fontId="6" fillId="0" borderId="1" xfId="0" applyFont="1" applyBorder="1" applyAlignment="1">
      <alignment horizontal="center" vertical="center"/>
    </xf>
    <xf numFmtId="0" fontId="0" fillId="18" borderId="0" xfId="0" applyFill="1"/>
    <xf numFmtId="0" fontId="45" fillId="18" borderId="0" xfId="0" applyFont="1" applyFill="1"/>
    <xf numFmtId="0" fontId="46" fillId="18" borderId="0" xfId="0" applyFont="1" applyFill="1"/>
    <xf numFmtId="0" fontId="46" fillId="18" borderId="0" xfId="0" applyFont="1" applyFill="1" applyAlignment="1">
      <alignment horizontal="right"/>
    </xf>
    <xf numFmtId="0" fontId="0" fillId="18" borderId="24" xfId="0" applyFill="1" applyBorder="1"/>
    <xf numFmtId="0" fontId="0" fillId="18" borderId="20" xfId="0" applyFill="1" applyBorder="1"/>
    <xf numFmtId="0" fontId="9" fillId="18" borderId="21" xfId="0" applyFont="1" applyFill="1" applyBorder="1" applyAlignment="1">
      <alignment horizontal="center" vertical="center" wrapText="1"/>
    </xf>
    <xf numFmtId="0" fontId="2" fillId="18" borderId="52" xfId="0" applyFont="1" applyFill="1" applyBorder="1" applyAlignment="1">
      <alignment horizontal="center" vertical="center" wrapText="1"/>
    </xf>
    <xf numFmtId="0" fontId="2" fillId="18" borderId="34" xfId="0" applyFont="1" applyFill="1" applyBorder="1" applyAlignment="1">
      <alignment horizontal="center" vertical="center" wrapText="1"/>
    </xf>
    <xf numFmtId="0" fontId="9" fillId="18" borderId="20" xfId="0" applyFont="1" applyFill="1" applyBorder="1" applyAlignment="1">
      <alignment horizontal="center" vertical="center" wrapText="1"/>
    </xf>
    <xf numFmtId="0" fontId="10" fillId="18" borderId="28" xfId="0" applyFont="1" applyFill="1" applyBorder="1" applyAlignment="1">
      <alignment horizontal="center"/>
    </xf>
    <xf numFmtId="0" fontId="10" fillId="18" borderId="43" xfId="0" applyFont="1" applyFill="1" applyBorder="1" applyAlignment="1">
      <alignment horizontal="center"/>
    </xf>
    <xf numFmtId="0" fontId="10" fillId="18" borderId="41" xfId="0" applyFont="1" applyFill="1" applyBorder="1" applyAlignment="1">
      <alignment horizontal="center"/>
    </xf>
    <xf numFmtId="0" fontId="2" fillId="6" borderId="40" xfId="0" applyFont="1" applyFill="1" applyBorder="1" applyAlignment="1">
      <alignment horizontal="center" vertical="center" wrapText="1"/>
    </xf>
    <xf numFmtId="0" fontId="10" fillId="0" borderId="54" xfId="0" applyFont="1" applyBorder="1" applyAlignment="1">
      <alignment horizontal="center"/>
    </xf>
    <xf numFmtId="0" fontId="9" fillId="6" borderId="35" xfId="0" applyFont="1" applyFill="1" applyBorder="1" applyAlignment="1">
      <alignment horizontal="center" vertical="center" wrapText="1"/>
    </xf>
    <xf numFmtId="0" fontId="10" fillId="0" borderId="62" xfId="0" applyFont="1" applyBorder="1" applyAlignment="1">
      <alignment horizontal="center"/>
    </xf>
    <xf numFmtId="0" fontId="10" fillId="0" borderId="64" xfId="0" applyFont="1" applyBorder="1" applyAlignment="1">
      <alignment horizontal="center"/>
    </xf>
    <xf numFmtId="0" fontId="2" fillId="6" borderId="57" xfId="0" applyFont="1" applyFill="1" applyBorder="1" applyAlignment="1">
      <alignment horizontal="center" vertical="center" wrapText="1"/>
    </xf>
    <xf numFmtId="0" fontId="9" fillId="0" borderId="35" xfId="0" applyFont="1" applyBorder="1" applyAlignment="1">
      <alignment horizontal="center" vertical="center" wrapText="1"/>
    </xf>
    <xf numFmtId="0" fontId="49" fillId="18" borderId="0" xfId="0" applyFont="1" applyFill="1"/>
    <xf numFmtId="0" fontId="50" fillId="18" borderId="0" xfId="0" applyFont="1" applyFill="1"/>
    <xf numFmtId="0" fontId="10" fillId="18" borderId="0" xfId="0" applyFont="1" applyFill="1"/>
    <xf numFmtId="0" fontId="51" fillId="18" borderId="0" xfId="0" applyFont="1" applyFill="1"/>
    <xf numFmtId="0" fontId="34" fillId="0" borderId="40" xfId="0" applyFont="1" applyBorder="1" applyAlignment="1">
      <alignment vertical="center" wrapText="1"/>
    </xf>
    <xf numFmtId="0" fontId="34" fillId="0" borderId="57" xfId="0" applyFont="1" applyBorder="1" applyAlignment="1">
      <alignment vertical="center" wrapText="1"/>
    </xf>
    <xf numFmtId="0" fontId="34" fillId="0" borderId="35" xfId="0" applyFont="1" applyBorder="1" applyAlignment="1">
      <alignment vertical="center" wrapText="1"/>
    </xf>
    <xf numFmtId="0" fontId="9" fillId="6" borderId="21" xfId="0" applyFont="1" applyFill="1" applyBorder="1" applyAlignment="1">
      <alignment horizontal="center" vertical="center" wrapText="1"/>
    </xf>
    <xf numFmtId="0" fontId="9" fillId="5" borderId="27" xfId="0" applyFont="1" applyFill="1" applyBorder="1" applyAlignment="1">
      <alignment vertical="center"/>
    </xf>
    <xf numFmtId="9" fontId="9" fillId="5" borderId="26" xfId="0" applyNumberFormat="1" applyFont="1" applyFill="1" applyBorder="1" applyAlignment="1">
      <alignment horizontal="left" vertical="center"/>
    </xf>
    <xf numFmtId="9" fontId="2" fillId="0" borderId="0" xfId="0" applyNumberFormat="1" applyFont="1" applyAlignment="1">
      <alignment horizontal="center"/>
    </xf>
    <xf numFmtId="0" fontId="6" fillId="0" borderId="0" xfId="0" applyFont="1" applyAlignment="1">
      <alignment wrapText="1"/>
    </xf>
    <xf numFmtId="0" fontId="2" fillId="0" borderId="0" xfId="0" applyFont="1" applyAlignment="1">
      <alignment horizontal="center"/>
    </xf>
    <xf numFmtId="0" fontId="43" fillId="17" borderId="0" xfId="0" applyFont="1" applyFill="1" applyAlignment="1">
      <alignment horizontal="right" vertical="center"/>
    </xf>
    <xf numFmtId="9" fontId="9" fillId="17" borderId="67" xfId="0" applyNumberFormat="1" applyFont="1" applyFill="1" applyBorder="1" applyAlignment="1">
      <alignment horizontal="center" vertical="center"/>
    </xf>
    <xf numFmtId="9" fontId="9" fillId="17" borderId="65" xfId="0" applyNumberFormat="1" applyFont="1" applyFill="1" applyBorder="1" applyAlignment="1">
      <alignment horizontal="center" vertical="center"/>
    </xf>
    <xf numFmtId="9" fontId="9" fillId="17" borderId="68" xfId="0" applyNumberFormat="1" applyFont="1" applyFill="1" applyBorder="1" applyAlignment="1">
      <alignment horizontal="center" vertical="center"/>
    </xf>
    <xf numFmtId="9" fontId="0" fillId="0" borderId="13" xfId="1" applyFont="1" applyFill="1" applyBorder="1" applyAlignment="1">
      <alignment horizontal="center"/>
    </xf>
    <xf numFmtId="9" fontId="0" fillId="0" borderId="14" xfId="1" applyFont="1" applyFill="1" applyBorder="1" applyAlignment="1">
      <alignment horizontal="center"/>
    </xf>
    <xf numFmtId="9" fontId="0" fillId="0" borderId="15" xfId="1" applyFont="1" applyFill="1" applyBorder="1" applyAlignment="1">
      <alignment horizontal="center"/>
    </xf>
    <xf numFmtId="0" fontId="52" fillId="17" borderId="0" xfId="0" applyFont="1" applyFill="1"/>
    <xf numFmtId="0" fontId="53" fillId="18" borderId="0" xfId="0" applyFont="1" applyFill="1"/>
    <xf numFmtId="0" fontId="7" fillId="0" borderId="0" xfId="0" applyFont="1"/>
    <xf numFmtId="0" fontId="10" fillId="0" borderId="0" xfId="0" applyFont="1" applyAlignment="1">
      <alignment vertical="center" wrapText="1"/>
    </xf>
    <xf numFmtId="0" fontId="6" fillId="0" borderId="8" xfId="0" applyFont="1" applyBorder="1" applyAlignment="1">
      <alignment horizontal="right" vertical="center"/>
    </xf>
    <xf numFmtId="0" fontId="6" fillId="0" borderId="13" xfId="0" applyFont="1" applyBorder="1" applyAlignment="1">
      <alignment horizontal="right" vertical="center"/>
    </xf>
    <xf numFmtId="0" fontId="6" fillId="0" borderId="0" xfId="0" applyFont="1" applyAlignment="1">
      <alignment vertical="center" wrapText="1"/>
    </xf>
    <xf numFmtId="9" fontId="6" fillId="0" borderId="0" xfId="0" applyNumberFormat="1" applyFont="1" applyAlignment="1">
      <alignment vertical="center" wrapText="1"/>
    </xf>
    <xf numFmtId="0" fontId="55" fillId="0" borderId="0" xfId="0" applyFont="1"/>
    <xf numFmtId="0" fontId="56" fillId="0" borderId="0" xfId="0" applyFont="1" applyAlignment="1">
      <alignment horizontal="left" vertical="center" wrapText="1"/>
    </xf>
    <xf numFmtId="0" fontId="55" fillId="3" borderId="0" xfId="0" applyFont="1" applyFill="1" applyAlignment="1">
      <alignment horizontal="left" wrapText="1"/>
    </xf>
    <xf numFmtId="0" fontId="55" fillId="0" borderId="0" xfId="0" applyFont="1" applyAlignment="1">
      <alignment vertical="center"/>
    </xf>
    <xf numFmtId="0" fontId="55" fillId="0" borderId="0" xfId="0" applyFont="1" applyAlignment="1">
      <alignment horizontal="left" vertical="center" indent="5"/>
    </xf>
    <xf numFmtId="0" fontId="58" fillId="0" borderId="0" xfId="0" applyFont="1" applyAlignment="1">
      <alignment horizontal="center" vertical="center"/>
    </xf>
    <xf numFmtId="0" fontId="55" fillId="0" borderId="24" xfId="0" applyFont="1" applyBorder="1"/>
    <xf numFmtId="165" fontId="54" fillId="0" borderId="38" xfId="1" applyNumberFormat="1" applyFont="1" applyBorder="1" applyAlignment="1">
      <alignment horizontal="center" vertical="center"/>
    </xf>
    <xf numFmtId="165" fontId="54" fillId="0" borderId="61" xfId="1" applyNumberFormat="1" applyFont="1" applyBorder="1" applyAlignment="1">
      <alignment horizontal="center" vertical="center"/>
    </xf>
    <xf numFmtId="165" fontId="54" fillId="0" borderId="60" xfId="1" applyNumberFormat="1" applyFont="1" applyBorder="1" applyAlignment="1">
      <alignment horizontal="center" vertical="center"/>
    </xf>
    <xf numFmtId="165" fontId="54" fillId="0" borderId="5" xfId="1" applyNumberFormat="1" applyFont="1" applyBorder="1" applyAlignment="1">
      <alignment horizontal="center" vertical="center"/>
    </xf>
    <xf numFmtId="165" fontId="54" fillId="0" borderId="59" xfId="1" applyNumberFormat="1" applyFont="1" applyBorder="1" applyAlignment="1">
      <alignment horizontal="center" vertical="center"/>
    </xf>
    <xf numFmtId="165" fontId="54" fillId="0" borderId="1" xfId="1" applyNumberFormat="1" applyFont="1" applyBorder="1" applyAlignment="1">
      <alignment horizontal="center" vertical="center"/>
    </xf>
    <xf numFmtId="165" fontId="54" fillId="0" borderId="51" xfId="1" applyNumberFormat="1" applyFont="1" applyBorder="1" applyAlignment="1">
      <alignment horizontal="center" vertical="center"/>
    </xf>
    <xf numFmtId="165" fontId="54" fillId="0" borderId="58" xfId="1" applyNumberFormat="1" applyFont="1" applyBorder="1" applyAlignment="1">
      <alignment horizontal="center" vertical="center"/>
    </xf>
    <xf numFmtId="165" fontId="54" fillId="0" borderId="46" xfId="1" applyNumberFormat="1" applyFont="1" applyBorder="1" applyAlignment="1">
      <alignment horizontal="center" vertical="center"/>
    </xf>
    <xf numFmtId="165" fontId="54" fillId="0" borderId="66" xfId="1" applyNumberFormat="1" applyFont="1" applyBorder="1" applyAlignment="1">
      <alignment horizontal="center" vertical="center"/>
    </xf>
    <xf numFmtId="165" fontId="54" fillId="0" borderId="14" xfId="1" applyNumberFormat="1" applyFont="1" applyBorder="1" applyAlignment="1">
      <alignment horizontal="center" vertical="center"/>
    </xf>
    <xf numFmtId="165" fontId="54" fillId="0" borderId="48" xfId="1" applyNumberFormat="1" applyFont="1" applyBorder="1" applyAlignment="1">
      <alignment horizontal="center" vertical="center"/>
    </xf>
    <xf numFmtId="165" fontId="54" fillId="0" borderId="63" xfId="1" applyNumberFormat="1" applyFont="1" applyBorder="1" applyAlignment="1">
      <alignment horizontal="center" vertical="center"/>
    </xf>
    <xf numFmtId="165" fontId="54" fillId="0" borderId="30" xfId="1" applyNumberFormat="1" applyFont="1" applyBorder="1" applyAlignment="1">
      <alignment horizontal="center" vertical="center"/>
    </xf>
    <xf numFmtId="0" fontId="0" fillId="0" borderId="0" xfId="0" applyAlignment="1">
      <alignment wrapText="1"/>
    </xf>
    <xf numFmtId="0" fontId="5" fillId="0" borderId="0" xfId="0" applyFont="1" applyAlignment="1">
      <alignment horizontal="center" vertical="center" wrapText="1"/>
    </xf>
    <xf numFmtId="0" fontId="34" fillId="0" borderId="26" xfId="0" applyFont="1" applyBorder="1" applyAlignment="1">
      <alignment vertical="center" wrapText="1"/>
    </xf>
    <xf numFmtId="0" fontId="34" fillId="0" borderId="12" xfId="0" applyFont="1" applyBorder="1" applyAlignment="1">
      <alignment vertical="center" wrapText="1"/>
    </xf>
    <xf numFmtId="0" fontId="34" fillId="0" borderId="27" xfId="0" applyFont="1" applyBorder="1" applyAlignment="1">
      <alignment vertical="center" wrapText="1"/>
    </xf>
    <xf numFmtId="0" fontId="55" fillId="0" borderId="17" xfId="0" applyFont="1" applyBorder="1"/>
    <xf numFmtId="0" fontId="55" fillId="0" borderId="11" xfId="0" applyFont="1" applyBorder="1" applyAlignment="1">
      <alignment vertical="center"/>
    </xf>
    <xf numFmtId="9" fontId="2" fillId="0" borderId="18" xfId="0" applyNumberFormat="1" applyFont="1" applyBorder="1" applyAlignment="1">
      <alignment horizontal="center"/>
    </xf>
    <xf numFmtId="0" fontId="2" fillId="5" borderId="20" xfId="0" applyFont="1" applyFill="1" applyBorder="1" applyAlignment="1">
      <alignment vertical="center" wrapText="1"/>
    </xf>
    <xf numFmtId="0" fontId="2" fillId="18" borderId="39" xfId="0" applyFont="1" applyFill="1" applyBorder="1" applyAlignment="1">
      <alignment horizontal="center" vertical="center" wrapText="1"/>
    </xf>
    <xf numFmtId="9" fontId="2" fillId="0" borderId="12" xfId="0" applyNumberFormat="1" applyFont="1" applyBorder="1" applyAlignment="1">
      <alignment horizontal="center"/>
    </xf>
    <xf numFmtId="9" fontId="0" fillId="0" borderId="27" xfId="1" applyFont="1" applyFill="1" applyBorder="1" applyAlignment="1">
      <alignment horizontal="center"/>
    </xf>
    <xf numFmtId="0" fontId="0" fillId="0" borderId="46" xfId="0" applyBorder="1" applyAlignment="1">
      <alignment horizontal="center" vertical="center"/>
    </xf>
    <xf numFmtId="0" fontId="0" fillId="8" borderId="46" xfId="0" applyFill="1" applyBorder="1" applyAlignment="1">
      <alignment horizontal="center" vertical="center"/>
    </xf>
    <xf numFmtId="0" fontId="0" fillId="8" borderId="0" xfId="0" applyFill="1" applyAlignment="1">
      <alignment horizontal="center" vertical="center"/>
    </xf>
    <xf numFmtId="0" fontId="0" fillId="8" borderId="12" xfId="0" applyFill="1" applyBorder="1" applyAlignment="1">
      <alignment horizontal="center" vertical="center"/>
    </xf>
    <xf numFmtId="0" fontId="0" fillId="8" borderId="11" xfId="0" applyFill="1" applyBorder="1" applyAlignment="1">
      <alignment horizontal="center" vertical="center"/>
    </xf>
    <xf numFmtId="0" fontId="0" fillId="8" borderId="0" xfId="0" applyFill="1"/>
    <xf numFmtId="0" fontId="0" fillId="8" borderId="12" xfId="0" applyFill="1" applyBorder="1"/>
    <xf numFmtId="0" fontId="0" fillId="8" borderId="8" xfId="0" applyFill="1" applyBorder="1" applyAlignment="1">
      <alignment horizontal="center" vertical="center"/>
    </xf>
    <xf numFmtId="0" fontId="0" fillId="8" borderId="11" xfId="0" applyFill="1" applyBorder="1"/>
    <xf numFmtId="0" fontId="0" fillId="8" borderId="13" xfId="0" applyFill="1" applyBorder="1" applyAlignment="1">
      <alignment horizontal="center" vertical="center"/>
    </xf>
    <xf numFmtId="0" fontId="0" fillId="8" borderId="14" xfId="0" applyFill="1" applyBorder="1" applyAlignment="1">
      <alignment horizontal="center" vertical="center"/>
    </xf>
    <xf numFmtId="0" fontId="0" fillId="20" borderId="46" xfId="0" applyFill="1" applyBorder="1" applyAlignment="1">
      <alignment horizontal="center" vertical="center"/>
    </xf>
    <xf numFmtId="0" fontId="9" fillId="5" borderId="40" xfId="0" applyFont="1" applyFill="1" applyBorder="1"/>
    <xf numFmtId="0" fontId="9" fillId="5" borderId="17" xfId="0" applyFont="1" applyFill="1" applyBorder="1" applyAlignment="1">
      <alignment horizontal="center"/>
    </xf>
    <xf numFmtId="0" fontId="2" fillId="6" borderId="59" xfId="0" applyFont="1" applyFill="1" applyBorder="1" applyAlignment="1">
      <alignment horizontal="center" vertical="center" wrapText="1"/>
    </xf>
    <xf numFmtId="0" fontId="2" fillId="6" borderId="54" xfId="0" applyFont="1" applyFill="1" applyBorder="1" applyAlignment="1">
      <alignment horizontal="center" vertical="center" wrapText="1"/>
    </xf>
    <xf numFmtId="0" fontId="55" fillId="19" borderId="0" xfId="0" applyFont="1" applyFill="1" applyAlignment="1">
      <alignment wrapText="1"/>
    </xf>
    <xf numFmtId="0" fontId="2" fillId="6" borderId="62" xfId="0" applyFont="1" applyFill="1" applyBorder="1" applyAlignment="1">
      <alignment horizontal="center" vertical="center" wrapText="1"/>
    </xf>
    <xf numFmtId="0" fontId="2" fillId="6" borderId="64" xfId="0" applyFont="1" applyFill="1" applyBorder="1" applyAlignment="1">
      <alignment horizontal="center" vertical="center" wrapText="1"/>
    </xf>
    <xf numFmtId="0" fontId="0" fillId="6" borderId="20" xfId="0" applyFill="1" applyBorder="1" applyAlignment="1">
      <alignment horizontal="center" vertical="center" wrapText="1"/>
    </xf>
    <xf numFmtId="0" fontId="2" fillId="6" borderId="21" xfId="0" applyFont="1" applyFill="1" applyBorder="1" applyAlignment="1">
      <alignment vertical="center" wrapText="1"/>
    </xf>
    <xf numFmtId="0" fontId="2" fillId="6" borderId="52" xfId="0" applyFont="1" applyFill="1" applyBorder="1" applyAlignment="1">
      <alignment horizontal="center" vertical="center" wrapText="1"/>
    </xf>
    <xf numFmtId="0" fontId="0" fillId="6" borderId="24" xfId="0" applyFill="1" applyBorder="1" applyAlignment="1">
      <alignment horizontal="center" vertical="center" wrapText="1"/>
    </xf>
    <xf numFmtId="0" fontId="2" fillId="6" borderId="70" xfId="0" applyFont="1" applyFill="1" applyBorder="1" applyAlignment="1">
      <alignment horizontal="center" vertical="center" wrapText="1"/>
    </xf>
    <xf numFmtId="0" fontId="9" fillId="0" borderId="0" xfId="0" applyFont="1" applyAlignment="1">
      <alignment horizontal="center" vertical="center"/>
    </xf>
    <xf numFmtId="0" fontId="11" fillId="0" borderId="11" xfId="0" applyFont="1" applyBorder="1" applyAlignment="1">
      <alignment horizontal="center" vertical="center"/>
    </xf>
    <xf numFmtId="0" fontId="11" fillId="0" borderId="0" xfId="0" applyFont="1" applyAlignment="1">
      <alignment horizontal="center" vertical="center"/>
    </xf>
    <xf numFmtId="0" fontId="2" fillId="6" borderId="17"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26" xfId="0" applyFont="1" applyFill="1" applyBorder="1" applyAlignment="1">
      <alignment horizontal="center" vertical="center" wrapText="1"/>
    </xf>
    <xf numFmtId="0" fontId="2" fillId="6" borderId="0" xfId="0" applyFont="1" applyFill="1" applyAlignment="1">
      <alignment horizontal="center" vertical="center" wrapText="1"/>
    </xf>
    <xf numFmtId="0" fontId="9" fillId="5" borderId="17" xfId="0" applyFont="1" applyFill="1" applyBorder="1"/>
    <xf numFmtId="0" fontId="2" fillId="5" borderId="44"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9" fillId="5" borderId="17" xfId="0" applyFont="1" applyFill="1" applyBorder="1" applyAlignment="1">
      <alignment horizontal="center" vertical="center"/>
    </xf>
    <xf numFmtId="0" fontId="9" fillId="5" borderId="40" xfId="0" applyFont="1" applyFill="1" applyBorder="1" applyAlignment="1">
      <alignment horizontal="center"/>
    </xf>
    <xf numFmtId="0" fontId="9" fillId="5" borderId="57" xfId="0" applyFont="1" applyFill="1" applyBorder="1" applyAlignment="1">
      <alignment horizontal="center" vertical="center"/>
    </xf>
    <xf numFmtId="0" fontId="9" fillId="5" borderId="11" xfId="0" applyFont="1" applyFill="1" applyBorder="1" applyAlignment="1">
      <alignment horizontal="center"/>
    </xf>
    <xf numFmtId="0" fontId="2" fillId="0" borderId="46"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62" xfId="0" applyFont="1" applyBorder="1" applyAlignment="1">
      <alignment horizontal="center" vertical="center" wrapText="1"/>
    </xf>
    <xf numFmtId="0" fontId="0" fillId="4" borderId="59" xfId="0" applyFill="1" applyBorder="1" applyAlignment="1">
      <alignment horizontal="center" vertical="center" wrapText="1"/>
    </xf>
    <xf numFmtId="0" fontId="9" fillId="5" borderId="18" xfId="0" applyFont="1" applyFill="1" applyBorder="1" applyAlignment="1">
      <alignment horizontal="center" vertical="center"/>
    </xf>
    <xf numFmtId="0" fontId="9" fillId="5" borderId="26" xfId="0" applyFont="1" applyFill="1" applyBorder="1" applyAlignment="1">
      <alignment horizontal="center" vertical="center"/>
    </xf>
    <xf numFmtId="0" fontId="0" fillId="4" borderId="34" xfId="0" applyFill="1" applyBorder="1" applyAlignment="1">
      <alignment horizontal="center" vertical="center" wrapText="1"/>
    </xf>
    <xf numFmtId="0" fontId="2" fillId="6" borderId="12" xfId="0" applyFont="1" applyFill="1" applyBorder="1" applyAlignment="1">
      <alignment horizontal="center" vertical="center" wrapText="1"/>
    </xf>
    <xf numFmtId="0" fontId="9" fillId="5" borderId="26" xfId="0" applyFont="1" applyFill="1" applyBorder="1"/>
    <xf numFmtId="0" fontId="0" fillId="4" borderId="58" xfId="0" applyFill="1" applyBorder="1" applyAlignment="1">
      <alignment horizontal="left" wrapText="1"/>
    </xf>
    <xf numFmtId="0" fontId="9" fillId="5" borderId="26" xfId="0" applyFont="1" applyFill="1" applyBorder="1" applyAlignment="1">
      <alignment vertical="center"/>
    </xf>
    <xf numFmtId="0" fontId="7" fillId="8" borderId="56" xfId="0" applyFont="1" applyFill="1" applyBorder="1" applyAlignment="1">
      <alignment horizontal="center" wrapText="1"/>
    </xf>
    <xf numFmtId="0" fontId="56" fillId="0" borderId="0" xfId="0" applyFont="1" applyAlignment="1">
      <alignment horizontal="left" vertical="center"/>
    </xf>
    <xf numFmtId="0" fontId="55" fillId="0" borderId="0" xfId="0" applyFont="1" applyAlignment="1">
      <alignment horizontal="left" vertical="center"/>
    </xf>
    <xf numFmtId="0" fontId="0" fillId="0" borderId="8" xfId="0" applyBorder="1" applyAlignment="1">
      <alignment wrapText="1"/>
    </xf>
    <xf numFmtId="0" fontId="0" fillId="0" borderId="13" xfId="0" applyBorder="1" applyAlignment="1">
      <alignment shrinkToFit="1"/>
    </xf>
    <xf numFmtId="0" fontId="5" fillId="0" borderId="0" xfId="0" applyFont="1" applyAlignment="1">
      <alignment horizontal="left" vertical="center"/>
    </xf>
    <xf numFmtId="0" fontId="49" fillId="0" borderId="0" xfId="0" applyFont="1"/>
    <xf numFmtId="0" fontId="6" fillId="0" borderId="50" xfId="0" applyFont="1" applyBorder="1" applyAlignment="1">
      <alignment horizontal="right" vertical="center"/>
    </xf>
    <xf numFmtId="0" fontId="35" fillId="0" borderId="2" xfId="0" applyFont="1" applyBorder="1" applyAlignment="1">
      <alignment horizontal="left" vertical="center"/>
    </xf>
    <xf numFmtId="0" fontId="64" fillId="0" borderId="21" xfId="0" applyFont="1" applyBorder="1" applyAlignment="1">
      <alignment horizontal="center" vertical="center" wrapText="1"/>
    </xf>
    <xf numFmtId="0" fontId="27" fillId="0" borderId="11" xfId="0" applyFont="1" applyBorder="1" applyAlignment="1">
      <alignment horizontal="center" vertical="center" wrapText="1"/>
    </xf>
    <xf numFmtId="9" fontId="2" fillId="0" borderId="21" xfId="0" applyNumberFormat="1" applyFont="1" applyBorder="1" applyAlignment="1">
      <alignment horizontal="center"/>
    </xf>
    <xf numFmtId="9" fontId="2" fillId="0" borderId="20" xfId="0" applyNumberFormat="1" applyFont="1" applyBorder="1" applyAlignment="1">
      <alignment horizontal="center"/>
    </xf>
    <xf numFmtId="0" fontId="56" fillId="0" borderId="21" xfId="0" applyFont="1" applyBorder="1" applyAlignment="1">
      <alignment horizontal="center" vertical="center" wrapText="1"/>
    </xf>
    <xf numFmtId="0" fontId="56" fillId="0" borderId="21" xfId="0" applyFont="1" applyBorder="1" applyAlignment="1">
      <alignment horizontal="center"/>
    </xf>
    <xf numFmtId="0" fontId="10" fillId="0" borderId="40" xfId="0" applyFont="1" applyBorder="1" applyAlignment="1">
      <alignment horizontal="center"/>
    </xf>
    <xf numFmtId="0" fontId="10" fillId="0" borderId="57" xfId="0" applyFont="1" applyBorder="1" applyAlignment="1">
      <alignment horizontal="center"/>
    </xf>
    <xf numFmtId="0" fontId="10" fillId="0" borderId="69" xfId="0" applyFont="1" applyBorder="1" applyAlignment="1">
      <alignment horizontal="center"/>
    </xf>
    <xf numFmtId="0" fontId="10" fillId="0" borderId="52" xfId="0" applyFont="1" applyBorder="1" applyAlignment="1">
      <alignment horizontal="center"/>
    </xf>
    <xf numFmtId="0" fontId="10" fillId="0" borderId="35" xfId="0" applyFont="1" applyBorder="1" applyAlignment="1">
      <alignment horizontal="center"/>
    </xf>
    <xf numFmtId="0" fontId="0" fillId="5" borderId="20" xfId="0" applyFill="1" applyBorder="1" applyAlignment="1">
      <alignment horizontal="center" vertical="center" wrapText="1"/>
    </xf>
    <xf numFmtId="0" fontId="0" fillId="5" borderId="21" xfId="0" applyFill="1" applyBorder="1" applyAlignment="1">
      <alignment horizontal="center" vertical="center" wrapText="1"/>
    </xf>
    <xf numFmtId="0" fontId="0" fillId="5" borderId="24" xfId="0" applyFill="1" applyBorder="1" applyAlignment="1">
      <alignment horizontal="center" vertical="center" wrapText="1"/>
    </xf>
    <xf numFmtId="0" fontId="12" fillId="13" borderId="24" xfId="0" applyFont="1" applyFill="1" applyBorder="1" applyAlignment="1">
      <alignment horizontal="left" vertical="center" wrapText="1"/>
    </xf>
    <xf numFmtId="0" fontId="14" fillId="13" borderId="21" xfId="0" applyFont="1" applyFill="1" applyBorder="1" applyAlignment="1">
      <alignment horizontal="center" vertical="center" wrapText="1"/>
    </xf>
    <xf numFmtId="164" fontId="2" fillId="13" borderId="20" xfId="0" applyNumberFormat="1" applyFont="1" applyFill="1" applyBorder="1" applyAlignment="1">
      <alignment horizontal="center" vertical="center" wrapText="1"/>
    </xf>
    <xf numFmtId="0" fontId="7" fillId="13" borderId="22" xfId="0" applyFont="1" applyFill="1" applyBorder="1" applyAlignment="1">
      <alignment horizontal="center" vertical="center" wrapText="1"/>
    </xf>
    <xf numFmtId="0" fontId="19" fillId="13" borderId="36" xfId="0" applyFont="1" applyFill="1" applyBorder="1" applyAlignment="1">
      <alignment horizontal="center" vertical="center"/>
    </xf>
    <xf numFmtId="0" fontId="0" fillId="13" borderId="62" xfId="0" applyFill="1" applyBorder="1" applyAlignment="1">
      <alignment horizontal="center" vertical="center" wrapText="1"/>
    </xf>
    <xf numFmtId="0" fontId="0" fillId="13" borderId="62" xfId="0" applyFill="1" applyBorder="1" applyAlignment="1">
      <alignment horizontal="left" wrapText="1"/>
    </xf>
    <xf numFmtId="0" fontId="0" fillId="13" borderId="54" xfId="0" applyFill="1" applyBorder="1" applyAlignment="1">
      <alignment horizontal="center" vertical="center" wrapText="1"/>
    </xf>
    <xf numFmtId="0" fontId="0" fillId="13" borderId="54" xfId="0" applyFill="1" applyBorder="1" applyAlignment="1">
      <alignment horizontal="left" wrapText="1"/>
    </xf>
    <xf numFmtId="0" fontId="0" fillId="13" borderId="64" xfId="0" applyFill="1" applyBorder="1" applyAlignment="1">
      <alignment horizontal="center" vertical="center" wrapText="1"/>
    </xf>
    <xf numFmtId="0" fontId="0" fillId="13" borderId="64" xfId="0" applyFill="1" applyBorder="1" applyAlignment="1">
      <alignment horizontal="left" wrapText="1"/>
    </xf>
    <xf numFmtId="0" fontId="0" fillId="13" borderId="52" xfId="0" applyFill="1" applyBorder="1" applyAlignment="1">
      <alignment horizontal="center" vertical="center" wrapText="1"/>
    </xf>
    <xf numFmtId="0" fontId="0" fillId="13" borderId="21" xfId="0" applyFill="1" applyBorder="1" applyAlignment="1">
      <alignment horizontal="center" vertical="center" wrapText="1"/>
    </xf>
    <xf numFmtId="0" fontId="0" fillId="13" borderId="21" xfId="0" applyFill="1" applyBorder="1" applyAlignment="1">
      <alignment horizontal="left" wrapText="1"/>
    </xf>
    <xf numFmtId="0" fontId="9" fillId="13" borderId="1" xfId="0" applyFont="1" applyFill="1" applyBorder="1" applyAlignment="1">
      <alignment horizontal="center" wrapText="1"/>
    </xf>
    <xf numFmtId="0" fontId="13" fillId="13" borderId="19" xfId="0" applyFont="1" applyFill="1" applyBorder="1" applyAlignment="1">
      <alignment horizontal="left" vertical="center" wrapText="1"/>
    </xf>
    <xf numFmtId="0" fontId="12" fillId="13" borderId="21" xfId="0" applyFont="1" applyFill="1" applyBorder="1" applyAlignment="1">
      <alignment horizontal="center" vertical="center" wrapText="1"/>
    </xf>
    <xf numFmtId="0" fontId="19" fillId="13" borderId="21" xfId="0" applyFont="1" applyFill="1" applyBorder="1" applyAlignment="1">
      <alignment horizontal="center" vertical="center"/>
    </xf>
    <xf numFmtId="0" fontId="0" fillId="13" borderId="33" xfId="0" applyFill="1" applyBorder="1" applyAlignment="1">
      <alignment horizontal="center" vertical="center" wrapText="1"/>
    </xf>
    <xf numFmtId="0" fontId="0" fillId="13" borderId="28" xfId="0" applyFill="1" applyBorder="1" applyAlignment="1">
      <alignment horizontal="center" vertical="center" wrapText="1"/>
    </xf>
    <xf numFmtId="0" fontId="0" fillId="13" borderId="52" xfId="0" applyFill="1" applyBorder="1" applyAlignment="1">
      <alignment horizontal="left" wrapText="1"/>
    </xf>
    <xf numFmtId="0" fontId="0" fillId="13" borderId="5" xfId="0" applyFill="1" applyBorder="1" applyAlignment="1">
      <alignment horizontal="left" wrapText="1"/>
    </xf>
    <xf numFmtId="0" fontId="0" fillId="13" borderId="46" xfId="0" applyFill="1" applyBorder="1" applyAlignment="1">
      <alignment horizontal="left" wrapText="1"/>
    </xf>
    <xf numFmtId="0" fontId="0" fillId="13" borderId="30" xfId="0" applyFill="1" applyBorder="1" applyAlignment="1">
      <alignment horizontal="left" wrapText="1"/>
    </xf>
    <xf numFmtId="0" fontId="0" fillId="13" borderId="19" xfId="0" applyFill="1" applyBorder="1" applyAlignment="1">
      <alignment horizontal="left" wrapText="1"/>
    </xf>
    <xf numFmtId="0" fontId="0" fillId="13" borderId="59" xfId="0" applyFill="1" applyBorder="1" applyAlignment="1">
      <alignment horizontal="center" vertical="center" wrapText="1"/>
    </xf>
    <xf numFmtId="0" fontId="0" fillId="13" borderId="10" xfId="0" applyFill="1" applyBorder="1" applyAlignment="1">
      <alignment horizontal="center" vertical="center" wrapText="1"/>
    </xf>
    <xf numFmtId="0" fontId="18" fillId="13" borderId="21" xfId="0" applyFont="1" applyFill="1" applyBorder="1" applyAlignment="1">
      <alignment horizontal="center" vertical="center" wrapText="1"/>
    </xf>
    <xf numFmtId="0" fontId="18" fillId="13" borderId="20" xfId="0" applyFont="1" applyFill="1" applyBorder="1" applyAlignment="1">
      <alignment horizontal="center" vertical="center" wrapText="1"/>
    </xf>
    <xf numFmtId="164" fontId="2" fillId="13" borderId="20" xfId="0" applyNumberFormat="1" applyFont="1" applyFill="1" applyBorder="1" applyAlignment="1">
      <alignment vertical="center" wrapText="1"/>
    </xf>
    <xf numFmtId="0" fontId="12" fillId="13" borderId="20" xfId="0" applyFont="1" applyFill="1" applyBorder="1" applyAlignment="1">
      <alignment horizontal="center" vertical="center" wrapText="1"/>
    </xf>
    <xf numFmtId="49" fontId="13" fillId="13" borderId="27" xfId="0" applyNumberFormat="1" applyFont="1" applyFill="1" applyBorder="1" applyAlignment="1">
      <alignment vertical="center" wrapText="1"/>
    </xf>
    <xf numFmtId="49" fontId="13" fillId="13" borderId="23" xfId="0" applyNumberFormat="1" applyFont="1" applyFill="1" applyBorder="1" applyAlignment="1">
      <alignment vertical="center" wrapText="1"/>
    </xf>
    <xf numFmtId="49" fontId="13" fillId="13" borderId="21" xfId="0" applyNumberFormat="1" applyFont="1" applyFill="1" applyBorder="1" applyAlignment="1">
      <alignment vertical="center" wrapText="1"/>
    </xf>
    <xf numFmtId="0" fontId="36" fillId="0" borderId="0" xfId="0" applyFont="1" applyAlignment="1">
      <alignment vertical="center" wrapText="1"/>
    </xf>
    <xf numFmtId="0" fontId="69" fillId="0" borderId="1" xfId="0" applyFont="1" applyBorder="1" applyAlignment="1">
      <alignment horizontal="center" vertical="center"/>
    </xf>
    <xf numFmtId="0" fontId="69" fillId="0" borderId="9" xfId="0" applyFont="1" applyBorder="1" applyAlignment="1">
      <alignment horizontal="center" vertical="center"/>
    </xf>
    <xf numFmtId="0" fontId="69" fillId="0" borderId="0" xfId="0" applyFont="1" applyAlignment="1">
      <alignment horizontal="center" vertical="center"/>
    </xf>
    <xf numFmtId="0" fontId="69" fillId="0" borderId="12" xfId="0" applyFont="1" applyBorder="1" applyAlignment="1">
      <alignment horizontal="center" vertical="center"/>
    </xf>
    <xf numFmtId="0" fontId="69" fillId="0" borderId="0" xfId="0" applyFont="1"/>
    <xf numFmtId="0" fontId="69" fillId="0" borderId="12" xfId="0" applyFont="1" applyBorder="1"/>
    <xf numFmtId="164" fontId="2" fillId="0" borderId="21" xfId="0" applyNumberFormat="1" applyFont="1" applyBorder="1" applyAlignment="1">
      <alignment horizontal="center" vertical="center" wrapText="1"/>
    </xf>
    <xf numFmtId="0" fontId="18" fillId="0" borderId="21" xfId="0" applyFont="1" applyBorder="1" applyAlignment="1">
      <alignment horizontal="center" vertical="center" wrapText="1"/>
    </xf>
    <xf numFmtId="0" fontId="18" fillId="0" borderId="20" xfId="0" applyFont="1" applyBorder="1" applyAlignment="1">
      <alignment horizontal="center" vertical="center" wrapText="1"/>
    </xf>
    <xf numFmtId="0" fontId="76" fillId="0" borderId="0" xfId="0" applyFont="1"/>
    <xf numFmtId="164" fontId="55" fillId="0" borderId="40" xfId="0" applyNumberFormat="1" applyFont="1" applyBorder="1" applyAlignment="1">
      <alignment horizontal="center" vertical="center" wrapText="1"/>
    </xf>
    <xf numFmtId="49" fontId="56" fillId="0" borderId="21" xfId="0" applyNumberFormat="1" applyFont="1" applyBorder="1" applyAlignment="1">
      <alignment horizontal="center" vertical="center" wrapText="1"/>
    </xf>
    <xf numFmtId="166" fontId="56" fillId="0" borderId="21" xfId="0" applyNumberFormat="1" applyFont="1" applyBorder="1" applyAlignment="1">
      <alignment horizontal="center" vertical="center" wrapText="1"/>
    </xf>
    <xf numFmtId="0" fontId="2" fillId="0" borderId="19" xfId="0" applyFont="1" applyBorder="1" applyAlignment="1">
      <alignment horizontal="right" vertical="center" wrapText="1"/>
    </xf>
    <xf numFmtId="0" fontId="77" fillId="0" borderId="62" xfId="0" applyFont="1" applyBorder="1"/>
    <xf numFmtId="0" fontId="77" fillId="0" borderId="54" xfId="0" applyFont="1" applyBorder="1"/>
    <xf numFmtId="0" fontId="77" fillId="0" borderId="64" xfId="0" applyFont="1" applyBorder="1"/>
    <xf numFmtId="0" fontId="34" fillId="0" borderId="18" xfId="0" applyFont="1" applyBorder="1" applyAlignment="1">
      <alignment horizontal="left" vertical="center" wrapText="1"/>
    </xf>
    <xf numFmtId="0" fontId="6" fillId="0" borderId="18" xfId="0" applyFont="1" applyBorder="1" applyAlignment="1">
      <alignment horizontal="center" vertical="center" wrapText="1"/>
    </xf>
    <xf numFmtId="0" fontId="34" fillId="0" borderId="11" xfId="0" applyFont="1" applyBorder="1" applyAlignment="1">
      <alignment horizontal="left" vertical="center" wrapText="1"/>
    </xf>
    <xf numFmtId="0" fontId="55" fillId="0" borderId="21" xfId="0" applyFont="1" applyBorder="1" applyAlignment="1">
      <alignment horizontal="center" vertical="center" wrapText="1"/>
    </xf>
    <xf numFmtId="0" fontId="35" fillId="0" borderId="24" xfId="0" applyFont="1" applyBorder="1"/>
    <xf numFmtId="0" fontId="34" fillId="0" borderId="24" xfId="0" applyFont="1" applyBorder="1"/>
    <xf numFmtId="0" fontId="0" fillId="0" borderId="80" xfId="0" applyBorder="1" applyAlignment="1">
      <alignment shrinkToFit="1"/>
    </xf>
    <xf numFmtId="0" fontId="2" fillId="5" borderId="26"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0" fillId="0" borderId="1" xfId="0" applyBorder="1" applyAlignment="1">
      <alignment horizontal="left"/>
    </xf>
    <xf numFmtId="0" fontId="35" fillId="0" borderId="16" xfId="0" applyFont="1" applyBorder="1"/>
    <xf numFmtId="0" fontId="10" fillId="0" borderId="42" xfId="0" applyFont="1" applyBorder="1"/>
    <xf numFmtId="0" fontId="6" fillId="0" borderId="62" xfId="0" applyFont="1" applyBorder="1" applyAlignment="1">
      <alignment horizontal="center" vertical="center" wrapText="1"/>
    </xf>
    <xf numFmtId="1" fontId="76" fillId="0" borderId="54" xfId="0" applyNumberFormat="1" applyFont="1" applyBorder="1" applyAlignment="1">
      <alignment horizontal="center" vertical="center" wrapText="1"/>
    </xf>
    <xf numFmtId="14" fontId="81" fillId="0" borderId="54" xfId="0" applyNumberFormat="1" applyFont="1" applyBorder="1" applyAlignment="1">
      <alignment horizontal="center" vertical="center" wrapText="1"/>
    </xf>
    <xf numFmtId="0" fontId="6" fillId="0" borderId="64" xfId="0" applyFont="1" applyBorder="1" applyAlignment="1">
      <alignment horizontal="center"/>
    </xf>
    <xf numFmtId="0" fontId="2" fillId="5" borderId="20" xfId="0" applyFont="1" applyFill="1" applyBorder="1" applyAlignment="1">
      <alignment vertical="center"/>
    </xf>
    <xf numFmtId="16" fontId="0" fillId="0" borderId="1" xfId="0" applyNumberFormat="1" applyBorder="1"/>
    <xf numFmtId="0" fontId="0" fillId="0" borderId="54" xfId="0" applyBorder="1" applyAlignment="1">
      <alignment horizontal="center" vertical="center"/>
    </xf>
    <xf numFmtId="0" fontId="0" fillId="0" borderId="64" xfId="0" applyBorder="1" applyAlignment="1">
      <alignment horizontal="center" vertical="center"/>
    </xf>
    <xf numFmtId="0" fontId="0" fillId="0" borderId="62" xfId="0" applyBorder="1" applyAlignment="1">
      <alignment horizontal="center" vertical="center"/>
    </xf>
    <xf numFmtId="0" fontId="0" fillId="0" borderId="69" xfId="0" applyBorder="1" applyAlignment="1">
      <alignment horizontal="center" vertical="center"/>
    </xf>
    <xf numFmtId="0" fontId="0" fillId="6" borderId="62" xfId="0" applyFill="1" applyBorder="1" applyAlignment="1">
      <alignment horizontal="center" vertical="center" wrapText="1"/>
    </xf>
    <xf numFmtId="0" fontId="2" fillId="5" borderId="22" xfId="0" applyFont="1" applyFill="1" applyBorder="1" applyAlignment="1">
      <alignment horizontal="center" vertical="center" wrapText="1"/>
    </xf>
    <xf numFmtId="0" fontId="68" fillId="0" borderId="20" xfId="0" applyFont="1" applyBorder="1" applyAlignment="1">
      <alignment horizontal="left" vertical="center" wrapText="1"/>
    </xf>
    <xf numFmtId="0" fontId="68" fillId="0" borderId="19" xfId="0" applyFont="1" applyBorder="1" applyAlignment="1">
      <alignment horizontal="right" vertical="center" wrapText="1"/>
    </xf>
    <xf numFmtId="0" fontId="68" fillId="9" borderId="22" xfId="0" applyFont="1" applyFill="1" applyBorder="1"/>
    <xf numFmtId="0" fontId="0" fillId="13" borderId="0" xfId="0" applyFill="1" applyAlignment="1">
      <alignment horizontal="left" vertical="top" wrapText="1"/>
    </xf>
    <xf numFmtId="0" fontId="0" fillId="13" borderId="0" xfId="0" applyFill="1" applyAlignment="1">
      <alignment horizontal="left" vertical="top"/>
    </xf>
    <xf numFmtId="0" fontId="9" fillId="18" borderId="19" xfId="0" applyFont="1" applyFill="1" applyBorder="1" applyAlignment="1">
      <alignment horizontal="left" vertical="top" wrapText="1"/>
    </xf>
    <xf numFmtId="0" fontId="9" fillId="18" borderId="24" xfId="0" applyFont="1" applyFill="1" applyBorder="1" applyAlignment="1">
      <alignment horizontal="left" vertical="top" wrapText="1"/>
    </xf>
    <xf numFmtId="0" fontId="10" fillId="2" borderId="0" xfId="0" applyFont="1" applyFill="1" applyAlignment="1">
      <alignment horizontal="left" vertical="top" wrapText="1"/>
    </xf>
    <xf numFmtId="0" fontId="10" fillId="18" borderId="41" xfId="0" applyFont="1" applyFill="1" applyBorder="1" applyAlignment="1">
      <alignment horizontal="left" vertical="center" wrapText="1"/>
    </xf>
    <xf numFmtId="0" fontId="10" fillId="18" borderId="28" xfId="0" applyFont="1" applyFill="1" applyBorder="1" applyAlignment="1">
      <alignment horizontal="left" vertical="center" wrapText="1"/>
    </xf>
    <xf numFmtId="0" fontId="10" fillId="18" borderId="10" xfId="0" applyFont="1" applyFill="1" applyBorder="1" applyAlignment="1">
      <alignment horizontal="left" vertical="center" wrapText="1"/>
    </xf>
    <xf numFmtId="0" fontId="10" fillId="18" borderId="40" xfId="0" applyFont="1" applyFill="1" applyBorder="1" applyAlignment="1">
      <alignment horizontal="center" vertical="center" wrapText="1"/>
    </xf>
    <xf numFmtId="0" fontId="10" fillId="18" borderId="52"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2" fillId="5" borderId="18"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22"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68" fillId="18" borderId="60" xfId="0" applyFont="1" applyFill="1" applyBorder="1" applyAlignment="1">
      <alignment horizontal="center" vertical="top" wrapText="1"/>
    </xf>
    <xf numFmtId="0" fontId="68" fillId="18" borderId="6" xfId="0" applyFont="1" applyFill="1" applyBorder="1" applyAlignment="1">
      <alignment horizontal="center" vertical="top" wrapText="1"/>
    </xf>
    <xf numFmtId="0" fontId="68" fillId="18" borderId="38" xfId="0" applyFont="1" applyFill="1" applyBorder="1" applyAlignment="1">
      <alignment horizontal="center" vertical="top" wrapText="1"/>
    </xf>
    <xf numFmtId="0" fontId="66" fillId="18" borderId="41" xfId="0" applyFont="1" applyFill="1" applyBorder="1" applyAlignment="1">
      <alignment horizontal="left" vertical="center" wrapText="1"/>
    </xf>
    <xf numFmtId="0" fontId="66" fillId="18" borderId="28" xfId="0" applyFont="1" applyFill="1" applyBorder="1" applyAlignment="1">
      <alignment horizontal="left" vertical="center" wrapText="1"/>
    </xf>
    <xf numFmtId="0" fontId="66" fillId="18" borderId="10" xfId="0" applyFont="1" applyFill="1" applyBorder="1" applyAlignment="1">
      <alignment horizontal="left" vertical="center" wrapText="1"/>
    </xf>
    <xf numFmtId="0" fontId="66" fillId="18" borderId="58" xfId="0" applyFont="1" applyFill="1" applyBorder="1" applyAlignment="1">
      <alignment horizontal="left" vertical="top" wrapText="1"/>
    </xf>
    <xf numFmtId="0" fontId="9" fillId="18" borderId="33" xfId="0" applyFont="1" applyFill="1" applyBorder="1" applyAlignment="1">
      <alignment horizontal="left" vertical="top" wrapText="1"/>
    </xf>
    <xf numFmtId="0" fontId="9" fillId="18" borderId="59" xfId="0" applyFont="1" applyFill="1" applyBorder="1" applyAlignment="1">
      <alignment horizontal="left" vertical="top" wrapText="1"/>
    </xf>
    <xf numFmtId="0" fontId="66" fillId="18" borderId="58" xfId="0" applyFont="1" applyFill="1" applyBorder="1" applyAlignment="1">
      <alignment horizontal="center" vertical="center" wrapText="1"/>
    </xf>
    <xf numFmtId="0" fontId="66" fillId="18" borderId="33" xfId="0" applyFont="1" applyFill="1" applyBorder="1" applyAlignment="1">
      <alignment horizontal="center" vertical="center" wrapText="1"/>
    </xf>
    <xf numFmtId="0" fontId="66" fillId="18" borderId="59" xfId="0" applyFont="1" applyFill="1" applyBorder="1" applyAlignment="1">
      <alignment horizontal="center" vertical="center" wrapText="1"/>
    </xf>
    <xf numFmtId="0" fontId="2" fillId="18" borderId="11" xfId="0" applyFont="1" applyFill="1" applyBorder="1" applyAlignment="1">
      <alignment horizontal="center" vertical="center" wrapText="1"/>
    </xf>
    <xf numFmtId="0" fontId="2" fillId="18" borderId="0" xfId="0" applyFont="1" applyFill="1" applyAlignment="1">
      <alignment horizontal="center" vertical="center" wrapText="1"/>
    </xf>
    <xf numFmtId="0" fontId="65" fillId="18" borderId="41" xfId="0" applyFont="1" applyFill="1" applyBorder="1" applyAlignment="1">
      <alignment horizontal="left" vertical="center" wrapText="1"/>
    </xf>
    <xf numFmtId="0" fontId="65" fillId="18" borderId="28" xfId="0" applyFont="1" applyFill="1" applyBorder="1" applyAlignment="1">
      <alignment horizontal="left" vertical="center" wrapText="1"/>
    </xf>
    <xf numFmtId="0" fontId="65" fillId="18" borderId="10" xfId="0" applyFont="1" applyFill="1" applyBorder="1" applyAlignment="1">
      <alignment horizontal="left" vertical="center" wrapText="1"/>
    </xf>
    <xf numFmtId="0" fontId="0" fillId="18" borderId="11" xfId="0" applyFill="1" applyBorder="1" applyAlignment="1">
      <alignment horizontal="left" vertical="center" wrapText="1"/>
    </xf>
    <xf numFmtId="0" fontId="0" fillId="18" borderId="0" xfId="0" applyFill="1" applyAlignment="1">
      <alignment horizontal="left" vertical="center" wrapText="1"/>
    </xf>
    <xf numFmtId="0" fontId="10" fillId="18" borderId="45" xfId="0" applyFont="1" applyFill="1" applyBorder="1" applyAlignment="1">
      <alignment horizontal="left" vertical="center" wrapText="1"/>
    </xf>
    <xf numFmtId="0" fontId="10" fillId="18" borderId="43" xfId="0" applyFont="1" applyFill="1" applyBorder="1" applyAlignment="1">
      <alignment horizontal="left" vertical="center" wrapText="1"/>
    </xf>
    <xf numFmtId="0" fontId="10" fillId="18" borderId="55" xfId="0" applyFont="1" applyFill="1" applyBorder="1" applyAlignment="1">
      <alignment horizontal="left" vertical="center" wrapText="1"/>
    </xf>
    <xf numFmtId="0" fontId="2" fillId="5" borderId="19"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12" xfId="0" applyFont="1" applyFill="1" applyBorder="1" applyAlignment="1">
      <alignment horizontal="center" vertical="center" wrapText="1"/>
    </xf>
    <xf numFmtId="0" fontId="10" fillId="18" borderId="1" xfId="0" applyFont="1" applyFill="1" applyBorder="1" applyAlignment="1">
      <alignment horizontal="left" vertical="center" wrapText="1"/>
    </xf>
    <xf numFmtId="0" fontId="10" fillId="18" borderId="8" xfId="0" applyFont="1" applyFill="1" applyBorder="1" applyAlignment="1">
      <alignment horizontal="left" vertical="center" wrapText="1"/>
    </xf>
    <xf numFmtId="0" fontId="10" fillId="18" borderId="46" xfId="0" applyFont="1" applyFill="1" applyBorder="1" applyAlignment="1">
      <alignment horizontal="left" vertical="center" wrapText="1"/>
    </xf>
    <xf numFmtId="9" fontId="2" fillId="0" borderId="0" xfId="0" applyNumberFormat="1" applyFont="1" applyAlignment="1">
      <alignment horizontal="center"/>
    </xf>
    <xf numFmtId="9" fontId="2" fillId="0" borderId="18" xfId="0" applyNumberFormat="1" applyFont="1" applyBorder="1" applyAlignment="1">
      <alignment horizontal="center"/>
    </xf>
    <xf numFmtId="9" fontId="0" fillId="0" borderId="23" xfId="1" applyFont="1" applyFill="1" applyBorder="1" applyAlignment="1">
      <alignment horizontal="center"/>
    </xf>
    <xf numFmtId="0" fontId="2" fillId="0" borderId="18" xfId="0" applyFont="1" applyBorder="1" applyAlignment="1">
      <alignment horizontal="center"/>
    </xf>
    <xf numFmtId="0" fontId="0" fillId="18" borderId="11" xfId="0" applyFill="1" applyBorder="1" applyAlignment="1">
      <alignment horizontal="center" vertical="center" wrapText="1"/>
    </xf>
    <xf numFmtId="0" fontId="0" fillId="18" borderId="0" xfId="0" applyFill="1" applyAlignment="1">
      <alignment horizontal="center" vertical="center" wrapText="1"/>
    </xf>
    <xf numFmtId="0" fontId="7" fillId="18" borderId="0" xfId="0" applyFont="1" applyFill="1" applyAlignment="1">
      <alignment horizontal="center" vertical="center" wrapText="1"/>
    </xf>
    <xf numFmtId="0" fontId="2" fillId="18" borderId="0" xfId="0" applyFont="1" applyFill="1" applyAlignment="1">
      <alignment horizontal="right" wrapText="1"/>
    </xf>
    <xf numFmtId="0" fontId="0" fillId="5" borderId="40" xfId="0" applyFill="1" applyBorder="1" applyAlignment="1">
      <alignment horizontal="center" vertical="center"/>
    </xf>
    <xf numFmtId="0" fontId="0" fillId="5" borderId="35" xfId="0" applyFill="1" applyBorder="1" applyAlignment="1">
      <alignment horizontal="center" vertical="center"/>
    </xf>
    <xf numFmtId="0" fontId="0" fillId="5" borderId="57" xfId="0" applyFill="1" applyBorder="1" applyAlignment="1">
      <alignment horizontal="center" vertical="center"/>
    </xf>
    <xf numFmtId="0" fontId="59" fillId="0" borderId="30"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31" xfId="0" applyFont="1" applyBorder="1" applyAlignment="1">
      <alignment horizontal="center" vertical="center" wrapText="1"/>
    </xf>
    <xf numFmtId="0" fontId="67" fillId="6" borderId="19" xfId="0" applyFont="1" applyFill="1" applyBorder="1" applyAlignment="1">
      <alignment horizontal="center" vertical="center" wrapText="1"/>
    </xf>
    <xf numFmtId="0" fontId="67" fillId="6" borderId="24" xfId="0" applyFont="1" applyFill="1" applyBorder="1" applyAlignment="1">
      <alignment horizontal="center" vertical="center" wrapText="1"/>
    </xf>
    <xf numFmtId="0" fontId="67" fillId="6" borderId="20" xfId="0" applyFont="1" applyFill="1" applyBorder="1" applyAlignment="1">
      <alignment horizontal="center" vertical="center" wrapText="1"/>
    </xf>
    <xf numFmtId="9" fontId="7" fillId="5" borderId="26" xfId="0" applyNumberFormat="1" applyFont="1" applyFill="1" applyBorder="1" applyAlignment="1">
      <alignment horizontal="center" vertical="center" wrapText="1"/>
    </xf>
    <xf numFmtId="9" fontId="7" fillId="5" borderId="12" xfId="0" applyNumberFormat="1" applyFont="1" applyFill="1" applyBorder="1" applyAlignment="1">
      <alignment horizontal="center" vertical="center" wrapText="1"/>
    </xf>
    <xf numFmtId="0" fontId="7" fillId="5" borderId="27" xfId="0" applyFont="1" applyFill="1" applyBorder="1" applyAlignment="1">
      <alignment horizontal="center" vertical="center" wrapText="1"/>
    </xf>
    <xf numFmtId="0" fontId="0" fillId="5" borderId="40" xfId="0" applyFill="1" applyBorder="1" applyAlignment="1">
      <alignment horizontal="center" vertical="center" wrapText="1"/>
    </xf>
    <xf numFmtId="0" fontId="0" fillId="5" borderId="57" xfId="0" applyFill="1" applyBorder="1" applyAlignment="1">
      <alignment horizontal="center" vertical="center" wrapText="1"/>
    </xf>
    <xf numFmtId="0" fontId="0" fillId="5" borderId="35" xfId="0" applyFill="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 fillId="0" borderId="19" xfId="0" applyFont="1" applyBorder="1" applyAlignment="1">
      <alignment horizontal="left" vertical="center" wrapText="1"/>
    </xf>
    <xf numFmtId="0" fontId="2" fillId="0" borderId="24" xfId="0" applyFont="1" applyBorder="1" applyAlignment="1">
      <alignment horizontal="left" vertical="center" wrapText="1"/>
    </xf>
    <xf numFmtId="0" fontId="2" fillId="0" borderId="20" xfId="0" applyFont="1" applyBorder="1" applyAlignment="1">
      <alignment horizontal="left" vertical="center" wrapText="1"/>
    </xf>
    <xf numFmtId="0" fontId="2" fillId="0" borderId="19"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0" xfId="0" applyFont="1" applyBorder="1" applyAlignment="1">
      <alignment horizontal="center" vertical="center" wrapText="1"/>
    </xf>
    <xf numFmtId="0" fontId="68" fillId="5" borderId="22" xfId="0" applyFont="1" applyFill="1" applyBorder="1" applyAlignment="1">
      <alignment horizontal="center" vertical="center"/>
    </xf>
    <xf numFmtId="0" fontId="68" fillId="5" borderId="23" xfId="0" applyFont="1" applyFill="1" applyBorder="1" applyAlignment="1">
      <alignment horizontal="center" vertical="center"/>
    </xf>
    <xf numFmtId="0" fontId="22"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59" fillId="0" borderId="46"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46" xfId="0" applyFont="1" applyBorder="1" applyAlignment="1">
      <alignment horizontal="left" vertical="center" wrapText="1"/>
    </xf>
    <xf numFmtId="0" fontId="0" fillId="0" borderId="46"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13" borderId="40" xfId="0" applyFill="1" applyBorder="1" applyAlignment="1" applyProtection="1">
      <alignment horizontal="center" vertical="center"/>
      <protection locked="0"/>
    </xf>
    <xf numFmtId="0" fontId="0" fillId="13" borderId="57" xfId="0" applyFill="1" applyBorder="1" applyAlignment="1" applyProtection="1">
      <alignment horizontal="center" vertical="center"/>
      <protection locked="0"/>
    </xf>
    <xf numFmtId="0" fontId="0" fillId="13" borderId="35" xfId="0" applyFill="1" applyBorder="1" applyAlignment="1" applyProtection="1">
      <alignment horizontal="center" vertical="center"/>
      <protection locked="0"/>
    </xf>
    <xf numFmtId="0" fontId="0" fillId="0" borderId="0" xfId="0" applyAlignment="1">
      <alignment horizontal="left" vertical="center" wrapText="1"/>
    </xf>
    <xf numFmtId="0" fontId="72" fillId="0" borderId="46" xfId="0" applyFont="1" applyBorder="1" applyAlignment="1">
      <alignment horizontal="left" vertical="center" wrapText="1"/>
    </xf>
    <xf numFmtId="0" fontId="72" fillId="0" borderId="28" xfId="0" applyFont="1" applyBorder="1" applyAlignment="1">
      <alignment horizontal="left" vertical="center" wrapText="1"/>
    </xf>
    <xf numFmtId="0" fontId="72" fillId="0" borderId="29" xfId="0" applyFont="1" applyBorder="1" applyAlignment="1">
      <alignment horizontal="left" vertical="center" wrapText="1"/>
    </xf>
    <xf numFmtId="0" fontId="72" fillId="0" borderId="30" xfId="0" applyFont="1" applyBorder="1" applyAlignment="1">
      <alignment horizontal="left" vertical="center" wrapText="1"/>
    </xf>
    <xf numFmtId="0" fontId="72" fillId="0" borderId="47" xfId="0" applyFont="1" applyBorder="1" applyAlignment="1">
      <alignment horizontal="left" vertical="center" wrapText="1"/>
    </xf>
    <xf numFmtId="0" fontId="72" fillId="0" borderId="31" xfId="0" applyFont="1" applyBorder="1" applyAlignment="1">
      <alignment horizontal="left" vertical="center" wrapText="1"/>
    </xf>
    <xf numFmtId="0" fontId="2" fillId="0" borderId="19" xfId="0" applyFont="1" applyBorder="1" applyAlignment="1">
      <alignment horizontal="left" vertical="top" wrapText="1"/>
    </xf>
    <xf numFmtId="0" fontId="2" fillId="0" borderId="24" xfId="0" applyFont="1" applyBorder="1" applyAlignment="1">
      <alignment horizontal="left" vertical="top" wrapText="1"/>
    </xf>
    <xf numFmtId="0" fontId="2" fillId="0" borderId="20" xfId="0" applyFont="1" applyBorder="1" applyAlignment="1">
      <alignment horizontal="left" vertical="top" wrapText="1"/>
    </xf>
    <xf numFmtId="0" fontId="11" fillId="6" borderId="19"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1" fillId="6" borderId="20" xfId="0" applyFont="1" applyFill="1" applyBorder="1" applyAlignment="1">
      <alignment horizontal="center" vertical="center" wrapText="1"/>
    </xf>
    <xf numFmtId="0" fontId="0" fillId="0" borderId="32" xfId="0" applyBorder="1" applyAlignment="1">
      <alignment horizontal="left" vertical="center" wrapText="1"/>
    </xf>
    <xf numFmtId="0" fontId="0" fillId="0" borderId="33" xfId="0" applyBorder="1" applyAlignment="1">
      <alignment horizontal="left" vertical="center" wrapText="1"/>
    </xf>
    <xf numFmtId="0" fontId="0" fillId="0" borderId="34" xfId="0" applyBorder="1" applyAlignment="1">
      <alignment horizontal="left" vertical="center" wrapText="1"/>
    </xf>
    <xf numFmtId="0" fontId="72" fillId="0" borderId="46" xfId="0" applyFont="1" applyBorder="1" applyAlignment="1">
      <alignment horizontal="left" vertical="top" wrapText="1"/>
    </xf>
    <xf numFmtId="0" fontId="72" fillId="0" borderId="28" xfId="0" applyFont="1" applyBorder="1" applyAlignment="1">
      <alignment horizontal="left" vertical="top" wrapText="1"/>
    </xf>
    <xf numFmtId="0" fontId="72" fillId="0" borderId="29" xfId="0" applyFont="1" applyBorder="1" applyAlignment="1">
      <alignment horizontal="left" vertical="top" wrapText="1"/>
    </xf>
    <xf numFmtId="0" fontId="2" fillId="6" borderId="30" xfId="0" applyFont="1" applyFill="1" applyBorder="1" applyAlignment="1">
      <alignment horizontal="left" vertical="top" wrapText="1"/>
    </xf>
    <xf numFmtId="0" fontId="2" fillId="6" borderId="47" xfId="0" applyFont="1" applyFill="1" applyBorder="1" applyAlignment="1">
      <alignment horizontal="left" vertical="top" wrapText="1"/>
    </xf>
    <xf numFmtId="0" fontId="2" fillId="6" borderId="31" xfId="0" applyFont="1" applyFill="1" applyBorder="1" applyAlignment="1">
      <alignment horizontal="left" vertical="top"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13" borderId="19" xfId="0" applyFont="1" applyFill="1" applyBorder="1" applyAlignment="1">
      <alignment horizontal="left" vertical="center" wrapText="1"/>
    </xf>
    <xf numFmtId="0" fontId="2" fillId="13" borderId="24" xfId="0" applyFont="1" applyFill="1" applyBorder="1" applyAlignment="1">
      <alignment horizontal="left" vertical="center" wrapText="1"/>
    </xf>
    <xf numFmtId="0" fontId="2" fillId="13" borderId="20" xfId="0" applyFont="1" applyFill="1" applyBorder="1" applyAlignment="1">
      <alignment horizontal="left" vertical="center" wrapText="1"/>
    </xf>
    <xf numFmtId="0" fontId="2" fillId="0" borderId="22" xfId="0" applyFont="1" applyBorder="1" applyAlignment="1">
      <alignment horizontal="left" vertical="center" wrapText="1"/>
    </xf>
    <xf numFmtId="0" fontId="2" fillId="0" borderId="27" xfId="0" applyFont="1" applyBorder="1" applyAlignment="1">
      <alignment horizontal="left" vertical="center" wrapText="1"/>
    </xf>
    <xf numFmtId="0" fontId="60" fillId="13" borderId="23" xfId="2" applyFill="1" applyBorder="1" applyAlignment="1">
      <alignment horizontal="center" vertical="center" wrapText="1"/>
    </xf>
    <xf numFmtId="0" fontId="2" fillId="13" borderId="27" xfId="0" applyFont="1" applyFill="1" applyBorder="1" applyAlignment="1">
      <alignment horizontal="center" vertical="center" wrapText="1"/>
    </xf>
    <xf numFmtId="0" fontId="14" fillId="0" borderId="22" xfId="0" applyFont="1" applyBorder="1" applyAlignment="1">
      <alignment horizontal="center" vertical="center" wrapText="1"/>
    </xf>
    <xf numFmtId="0" fontId="14" fillId="0" borderId="23" xfId="0" applyFont="1" applyBorder="1" applyAlignment="1">
      <alignment horizontal="center"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6" borderId="19"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6" borderId="17" xfId="0" applyFill="1" applyBorder="1" applyAlignment="1">
      <alignment horizontal="center" vertical="center" wrapText="1"/>
    </xf>
    <xf numFmtId="0" fontId="0" fillId="6" borderId="18" xfId="0" applyFill="1" applyBorder="1" applyAlignment="1">
      <alignment horizontal="center" vertical="center" wrapText="1"/>
    </xf>
    <xf numFmtId="0" fontId="0" fillId="6" borderId="37" xfId="0" applyFill="1" applyBorder="1" applyAlignment="1">
      <alignment vertical="center" wrapText="1"/>
    </xf>
    <xf numFmtId="0" fontId="0" fillId="6" borderId="61" xfId="0" applyFill="1" applyBorder="1" applyAlignment="1">
      <alignment vertical="center" wrapText="1"/>
    </xf>
    <xf numFmtId="0" fontId="0" fillId="6" borderId="39" xfId="0" applyFill="1" applyBorder="1" applyAlignment="1">
      <alignment vertical="center" wrapText="1"/>
    </xf>
    <xf numFmtId="0" fontId="0" fillId="6" borderId="8" xfId="0" applyFill="1" applyBorder="1" applyAlignment="1">
      <alignment vertical="center" wrapText="1"/>
    </xf>
    <xf numFmtId="0" fontId="0" fillId="6" borderId="1" xfId="0" applyFill="1" applyBorder="1" applyAlignment="1">
      <alignment vertical="center" wrapText="1"/>
    </xf>
    <xf numFmtId="0" fontId="0" fillId="6" borderId="9" xfId="0" applyFill="1" applyBorder="1" applyAlignment="1">
      <alignment vertical="center" wrapText="1"/>
    </xf>
    <xf numFmtId="0" fontId="18" fillId="6" borderId="19" xfId="0" applyFont="1" applyFill="1" applyBorder="1" applyAlignment="1">
      <alignment horizontal="center" vertical="center" wrapText="1"/>
    </xf>
    <xf numFmtId="0" fontId="18" fillId="6" borderId="20" xfId="0" applyFont="1" applyFill="1" applyBorder="1" applyAlignment="1">
      <alignment horizontal="center" vertical="center" wrapText="1"/>
    </xf>
    <xf numFmtId="0" fontId="18" fillId="0" borderId="19"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20" xfId="0" applyFont="1" applyBorder="1" applyAlignment="1">
      <alignment horizontal="center" vertical="center" wrapText="1"/>
    </xf>
    <xf numFmtId="0" fontId="67" fillId="0" borderId="11" xfId="0" applyFont="1" applyBorder="1" applyAlignment="1">
      <alignment horizontal="center" vertical="center"/>
    </xf>
    <xf numFmtId="0" fontId="67" fillId="0" borderId="0" xfId="0" applyFont="1" applyAlignment="1">
      <alignment horizontal="center" vertical="center"/>
    </xf>
    <xf numFmtId="0" fontId="59" fillId="0" borderId="2" xfId="0" applyFont="1" applyBorder="1" applyAlignment="1">
      <alignment horizontal="center" vertical="center" wrapText="1"/>
    </xf>
    <xf numFmtId="0" fontId="59" fillId="0" borderId="4" xfId="0" applyFont="1" applyBorder="1" applyAlignment="1">
      <alignment horizontal="center" vertical="center" wrapText="1"/>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11" fillId="0" borderId="27" xfId="0" applyFont="1" applyBorder="1" applyAlignment="1">
      <alignment horizontal="center" vertical="center"/>
    </xf>
    <xf numFmtId="0" fontId="2" fillId="0" borderId="22"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18" xfId="0" applyFont="1" applyBorder="1" applyAlignment="1">
      <alignment horizontal="left" vertical="center" wrapText="1"/>
    </xf>
    <xf numFmtId="0" fontId="2" fillId="0" borderId="26" xfId="0" applyFont="1" applyBorder="1" applyAlignment="1">
      <alignment horizontal="left" vertical="center" wrapText="1"/>
    </xf>
    <xf numFmtId="0" fontId="0" fillId="0" borderId="17" xfId="0" applyBorder="1" applyAlignment="1">
      <alignment horizontal="center" vertical="center"/>
    </xf>
    <xf numFmtId="0" fontId="0" fillId="0" borderId="26"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22" xfId="0" applyBorder="1" applyAlignment="1">
      <alignment horizontal="center" vertical="center"/>
    </xf>
    <xf numFmtId="0" fontId="0" fillId="0" borderId="27" xfId="0"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1" fillId="0" borderId="26" xfId="0" applyFont="1" applyBorder="1" applyAlignment="1">
      <alignment horizontal="center" vertical="center"/>
    </xf>
    <xf numFmtId="0" fontId="11" fillId="0" borderId="11" xfId="0" applyFont="1" applyBorder="1" applyAlignment="1">
      <alignment horizontal="center" vertical="center"/>
    </xf>
    <xf numFmtId="0" fontId="11" fillId="0" borderId="0" xfId="0" applyFont="1" applyAlignment="1">
      <alignment horizontal="center" vertical="center"/>
    </xf>
    <xf numFmtId="0" fontId="11" fillId="0" borderId="12" xfId="0" applyFont="1" applyBorder="1" applyAlignment="1">
      <alignment horizontal="center" vertical="center"/>
    </xf>
    <xf numFmtId="0" fontId="2" fillId="5" borderId="19" xfId="0" applyFont="1" applyFill="1" applyBorder="1" applyAlignment="1">
      <alignment vertical="center" wrapText="1"/>
    </xf>
    <xf numFmtId="0" fontId="2" fillId="5" borderId="24" xfId="0" applyFont="1" applyFill="1" applyBorder="1" applyAlignment="1">
      <alignment vertical="center" wrapText="1"/>
    </xf>
    <xf numFmtId="0" fontId="13" fillId="13" borderId="19" xfId="0" applyFont="1" applyFill="1" applyBorder="1" applyAlignment="1">
      <alignment horizontal="left" vertical="center" wrapText="1"/>
    </xf>
    <xf numFmtId="0" fontId="13" fillId="13" borderId="24" xfId="0" applyFont="1" applyFill="1" applyBorder="1" applyAlignment="1">
      <alignment horizontal="left" vertical="center" wrapText="1"/>
    </xf>
    <xf numFmtId="0" fontId="13" fillId="13" borderId="20" xfId="0" applyFont="1" applyFill="1" applyBorder="1" applyAlignment="1">
      <alignment horizontal="left" vertical="center" wrapText="1"/>
    </xf>
    <xf numFmtId="0" fontId="2" fillId="5" borderId="17" xfId="0" applyFont="1" applyFill="1" applyBorder="1" applyAlignment="1">
      <alignment vertical="center" wrapText="1"/>
    </xf>
    <xf numFmtId="0" fontId="2" fillId="5" borderId="18" xfId="0" applyFont="1" applyFill="1" applyBorder="1" applyAlignment="1">
      <alignment vertical="center" wrapText="1"/>
    </xf>
    <xf numFmtId="0" fontId="2" fillId="5" borderId="11" xfId="0" applyFont="1" applyFill="1" applyBorder="1" applyAlignment="1">
      <alignment vertical="center" wrapText="1"/>
    </xf>
    <xf numFmtId="0" fontId="2" fillId="5" borderId="0" xfId="0" applyFont="1" applyFill="1" applyAlignment="1">
      <alignment vertical="center" wrapText="1"/>
    </xf>
    <xf numFmtId="0" fontId="13" fillId="13" borderId="17" xfId="0" applyFont="1" applyFill="1" applyBorder="1" applyAlignment="1">
      <alignment horizontal="left" vertical="top" wrapText="1"/>
    </xf>
    <xf numFmtId="0" fontId="13" fillId="13" borderId="18" xfId="0" applyFont="1" applyFill="1" applyBorder="1" applyAlignment="1">
      <alignment horizontal="left" vertical="top" wrapText="1"/>
    </xf>
    <xf numFmtId="0" fontId="13" fillId="13" borderId="26" xfId="0" applyFont="1" applyFill="1" applyBorder="1" applyAlignment="1">
      <alignment horizontal="left" vertical="top" wrapText="1"/>
    </xf>
    <xf numFmtId="0" fontId="13" fillId="13" borderId="11" xfId="0" applyFont="1" applyFill="1" applyBorder="1" applyAlignment="1">
      <alignment horizontal="left" vertical="top" wrapText="1"/>
    </xf>
    <xf numFmtId="0" fontId="13" fillId="13" borderId="0" xfId="0" applyFont="1" applyFill="1" applyAlignment="1">
      <alignment horizontal="left" vertical="top" wrapText="1"/>
    </xf>
    <xf numFmtId="0" fontId="13" fillId="13" borderId="12" xfId="0" applyFont="1" applyFill="1" applyBorder="1" applyAlignment="1">
      <alignment horizontal="left" vertical="top" wrapText="1"/>
    </xf>
    <xf numFmtId="0" fontId="13" fillId="13" borderId="22" xfId="0" applyFont="1" applyFill="1" applyBorder="1" applyAlignment="1">
      <alignment horizontal="left" vertical="top" wrapText="1"/>
    </xf>
    <xf numFmtId="0" fontId="13" fillId="13" borderId="23" xfId="0" applyFont="1" applyFill="1" applyBorder="1" applyAlignment="1">
      <alignment horizontal="left" vertical="top" wrapText="1"/>
    </xf>
    <xf numFmtId="0" fontId="13" fillId="13" borderId="27" xfId="0" applyFont="1" applyFill="1" applyBorder="1" applyAlignment="1">
      <alignment horizontal="left" vertical="top" wrapText="1"/>
    </xf>
    <xf numFmtId="0" fontId="2" fillId="5" borderId="20" xfId="0" applyFont="1" applyFill="1" applyBorder="1" applyAlignment="1">
      <alignment horizontal="center" vertical="center" wrapText="1"/>
    </xf>
    <xf numFmtId="0" fontId="12" fillId="13" borderId="18" xfId="0" applyFont="1" applyFill="1" applyBorder="1" applyAlignment="1">
      <alignment horizontal="left" vertical="center" wrapText="1"/>
    </xf>
    <xf numFmtId="0" fontId="12" fillId="13" borderId="26" xfId="0" applyFont="1" applyFill="1" applyBorder="1" applyAlignment="1">
      <alignment horizontal="left" vertical="center" wrapText="1"/>
    </xf>
    <xf numFmtId="0" fontId="2" fillId="0" borderId="17"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5" borderId="19" xfId="0" applyFont="1" applyFill="1" applyBorder="1" applyAlignment="1">
      <alignment horizontal="center" vertical="center"/>
    </xf>
    <xf numFmtId="0" fontId="2" fillId="5" borderId="24" xfId="0" applyFont="1" applyFill="1" applyBorder="1" applyAlignment="1">
      <alignment horizontal="center" vertical="center"/>
    </xf>
    <xf numFmtId="0" fontId="2" fillId="5" borderId="20" xfId="0" applyFont="1" applyFill="1" applyBorder="1" applyAlignment="1">
      <alignment horizontal="center" vertical="center"/>
    </xf>
    <xf numFmtId="0" fontId="0" fillId="13" borderId="19" xfId="0" applyFill="1" applyBorder="1" applyAlignment="1" applyProtection="1">
      <alignment horizontal="left" vertical="top" wrapText="1"/>
      <protection locked="0"/>
    </xf>
    <xf numFmtId="0" fontId="0" fillId="13" borderId="24" xfId="0" applyFill="1" applyBorder="1" applyAlignment="1" applyProtection="1">
      <alignment horizontal="left" vertical="top"/>
      <protection locked="0"/>
    </xf>
    <xf numFmtId="0" fontId="0" fillId="13" borderId="20" xfId="0" applyFill="1" applyBorder="1" applyAlignment="1" applyProtection="1">
      <alignment horizontal="left" vertical="top"/>
      <protection locked="0"/>
    </xf>
    <xf numFmtId="0" fontId="2" fillId="5" borderId="20" xfId="0" applyFont="1" applyFill="1" applyBorder="1" applyAlignment="1">
      <alignment vertical="center" wrapText="1"/>
    </xf>
    <xf numFmtId="0" fontId="18" fillId="0" borderId="19" xfId="0" applyFont="1" applyBorder="1" applyAlignment="1">
      <alignment horizontal="left" vertical="center" wrapText="1"/>
    </xf>
    <xf numFmtId="0" fontId="18" fillId="0" borderId="24" xfId="0" applyFont="1" applyBorder="1" applyAlignment="1">
      <alignment horizontal="left" vertical="center" wrapText="1"/>
    </xf>
    <xf numFmtId="0" fontId="18" fillId="0" borderId="20" xfId="0" applyFont="1" applyBorder="1" applyAlignment="1">
      <alignment horizontal="left" vertical="center" wrapText="1"/>
    </xf>
    <xf numFmtId="0" fontId="2" fillId="13" borderId="24" xfId="0" applyFont="1" applyFill="1" applyBorder="1" applyAlignment="1">
      <alignment horizontal="center" vertical="center" wrapText="1"/>
    </xf>
    <xf numFmtId="0" fontId="2" fillId="13" borderId="20" xfId="0" applyFont="1" applyFill="1" applyBorder="1" applyAlignment="1">
      <alignment horizontal="center" vertical="center" wrapText="1"/>
    </xf>
    <xf numFmtId="0" fontId="2" fillId="5" borderId="17" xfId="0" applyFont="1" applyFill="1" applyBorder="1" applyAlignment="1">
      <alignment horizontal="center" vertical="center"/>
    </xf>
    <xf numFmtId="0" fontId="2" fillId="5" borderId="18" xfId="0" applyFont="1" applyFill="1" applyBorder="1" applyAlignment="1">
      <alignment horizontal="center" vertical="center"/>
    </xf>
    <xf numFmtId="9" fontId="7" fillId="5" borderId="26" xfId="0" applyNumberFormat="1" applyFont="1" applyFill="1" applyBorder="1" applyAlignment="1">
      <alignment horizontal="center" vertical="center"/>
    </xf>
    <xf numFmtId="0" fontId="7" fillId="5" borderId="27" xfId="0" applyFont="1" applyFill="1" applyBorder="1" applyAlignment="1">
      <alignment horizontal="center" vertical="center"/>
    </xf>
    <xf numFmtId="0" fontId="68" fillId="5" borderId="11" xfId="0" applyFont="1" applyFill="1" applyBorder="1" applyAlignment="1">
      <alignment horizontal="left" vertical="center" wrapText="1"/>
    </xf>
    <xf numFmtId="0" fontId="68" fillId="5" borderId="0" xfId="0" applyFont="1" applyFill="1" applyAlignment="1">
      <alignment horizontal="lef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9" fontId="7" fillId="9" borderId="26" xfId="0" applyNumberFormat="1" applyFont="1" applyFill="1" applyBorder="1" applyAlignment="1">
      <alignment horizontal="center" vertical="center" wrapText="1"/>
    </xf>
    <xf numFmtId="9" fontId="7" fillId="9" borderId="12" xfId="0" applyNumberFormat="1" applyFont="1" applyFill="1" applyBorder="1" applyAlignment="1">
      <alignment horizontal="center" vertical="center" wrapText="1"/>
    </xf>
    <xf numFmtId="0" fontId="7" fillId="9" borderId="27" xfId="0" applyFont="1" applyFill="1" applyBorder="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0" fillId="5" borderId="44" xfId="0" applyFill="1" applyBorder="1" applyAlignment="1">
      <alignment horizontal="center" wrapText="1"/>
    </xf>
    <xf numFmtId="0" fontId="0" fillId="5" borderId="48" xfId="0" applyFill="1" applyBorder="1" applyAlignment="1">
      <alignment horizontal="center" wrapText="1"/>
    </xf>
    <xf numFmtId="0" fontId="0" fillId="5" borderId="65" xfId="0" applyFill="1" applyBorder="1" applyAlignment="1">
      <alignment horizontal="center" wrapText="1"/>
    </xf>
    <xf numFmtId="0" fontId="68" fillId="5" borderId="12" xfId="0" applyFont="1" applyFill="1" applyBorder="1" applyAlignment="1">
      <alignment horizontal="left" vertical="center" wrapText="1"/>
    </xf>
    <xf numFmtId="0" fontId="0" fillId="5" borderId="17" xfId="0" applyFill="1" applyBorder="1" applyAlignment="1">
      <alignment horizontal="center" wrapText="1"/>
    </xf>
    <xf numFmtId="0" fontId="0" fillId="5" borderId="22" xfId="0" applyFill="1" applyBorder="1" applyAlignment="1">
      <alignment horizontal="center" wrapText="1"/>
    </xf>
    <xf numFmtId="9" fontId="7" fillId="9" borderId="26" xfId="0" applyNumberFormat="1" applyFont="1" applyFill="1" applyBorder="1" applyAlignment="1">
      <alignment horizontal="center" vertical="center"/>
    </xf>
    <xf numFmtId="0" fontId="7" fillId="9" borderId="27" xfId="0" applyFont="1" applyFill="1" applyBorder="1" applyAlignment="1">
      <alignment horizontal="center" vertical="center"/>
    </xf>
    <xf numFmtId="0" fontId="2" fillId="6" borderId="17"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26" xfId="0" applyFont="1" applyFill="1" applyBorder="1" applyAlignment="1">
      <alignment horizontal="center" vertical="center" wrapText="1"/>
    </xf>
    <xf numFmtId="0" fontId="0" fillId="6" borderId="5" xfId="0" applyFill="1" applyBorder="1" applyAlignment="1">
      <alignment horizontal="center" vertical="center" wrapText="1"/>
    </xf>
    <xf numFmtId="0" fontId="0" fillId="6" borderId="6" xfId="0" applyFill="1" applyBorder="1" applyAlignment="1">
      <alignment horizontal="center" vertical="center" wrapText="1"/>
    </xf>
    <xf numFmtId="0" fontId="0" fillId="6" borderId="41" xfId="0" applyFill="1" applyBorder="1" applyAlignment="1">
      <alignment vertical="center" wrapText="1"/>
    </xf>
    <xf numFmtId="0" fontId="2" fillId="13" borderId="19" xfId="0" applyFont="1" applyFill="1" applyBorder="1" applyAlignment="1">
      <alignment horizontal="center" vertical="center" wrapText="1"/>
    </xf>
    <xf numFmtId="0" fontId="2" fillId="13" borderId="22" xfId="0" applyFont="1" applyFill="1" applyBorder="1" applyAlignment="1">
      <alignment horizontal="center" vertical="center" wrapText="1"/>
    </xf>
    <xf numFmtId="0" fontId="2" fillId="0" borderId="17" xfId="0" applyFont="1" applyBorder="1" applyAlignment="1">
      <alignment horizontal="center" vertical="center"/>
    </xf>
    <xf numFmtId="0" fontId="2" fillId="0" borderId="26" xfId="0" applyFont="1" applyBorder="1" applyAlignment="1">
      <alignment horizontal="center" vertical="center"/>
    </xf>
    <xf numFmtId="0" fontId="12" fillId="13" borderId="19" xfId="0" applyFont="1" applyFill="1" applyBorder="1" applyAlignment="1">
      <alignment horizontal="left" vertical="center" wrapText="1"/>
    </xf>
    <xf numFmtId="0" fontId="12" fillId="13" borderId="24" xfId="0" applyFont="1" applyFill="1" applyBorder="1" applyAlignment="1">
      <alignment horizontal="left" vertical="center" wrapText="1"/>
    </xf>
    <xf numFmtId="0" fontId="12" fillId="13" borderId="20" xfId="0" applyFont="1" applyFill="1" applyBorder="1" applyAlignment="1">
      <alignment horizontal="left" vertical="center" wrapText="1"/>
    </xf>
    <xf numFmtId="0" fontId="13" fillId="13" borderId="19" xfId="0" applyFont="1" applyFill="1" applyBorder="1" applyAlignment="1">
      <alignment horizontal="center" vertical="center" wrapText="1"/>
    </xf>
    <xf numFmtId="0" fontId="13" fillId="13" borderId="24" xfId="0" applyFont="1" applyFill="1" applyBorder="1" applyAlignment="1">
      <alignment horizontal="center" vertical="center" wrapText="1"/>
    </xf>
    <xf numFmtId="0" fontId="13" fillId="13" borderId="20" xfId="0" applyFont="1" applyFill="1" applyBorder="1" applyAlignment="1">
      <alignment horizontal="center" vertical="center" wrapText="1"/>
    </xf>
    <xf numFmtId="0" fontId="2" fillId="5" borderId="19" xfId="0" applyFont="1" applyFill="1" applyBorder="1" applyAlignment="1">
      <alignment horizontal="center"/>
    </xf>
    <xf numFmtId="0" fontId="2" fillId="5" borderId="24" xfId="0" applyFont="1" applyFill="1" applyBorder="1" applyAlignment="1">
      <alignment horizontal="center"/>
    </xf>
    <xf numFmtId="0" fontId="2" fillId="5" borderId="20" xfId="0" applyFont="1" applyFill="1" applyBorder="1" applyAlignment="1">
      <alignment horizontal="center"/>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3" xfId="0" applyFont="1" applyBorder="1" applyAlignment="1">
      <alignment horizontal="center" vertical="center" wrapText="1"/>
    </xf>
    <xf numFmtId="0" fontId="13" fillId="13" borderId="17" xfId="0" applyFont="1" applyFill="1" applyBorder="1" applyAlignment="1">
      <alignment horizontal="left" vertical="center" wrapText="1"/>
    </xf>
    <xf numFmtId="0" fontId="13" fillId="13" borderId="18" xfId="0" applyFont="1" applyFill="1" applyBorder="1" applyAlignment="1">
      <alignment horizontal="left" vertical="center" wrapText="1"/>
    </xf>
    <xf numFmtId="0" fontId="13" fillId="13" borderId="26" xfId="0" applyFont="1" applyFill="1" applyBorder="1" applyAlignment="1">
      <alignment horizontal="left" vertical="center" wrapText="1"/>
    </xf>
    <xf numFmtId="0" fontId="13" fillId="13" borderId="11" xfId="0" applyFont="1" applyFill="1" applyBorder="1" applyAlignment="1">
      <alignment horizontal="left" vertical="center" wrapText="1"/>
    </xf>
    <xf numFmtId="0" fontId="13" fillId="13" borderId="0" xfId="0" applyFont="1" applyFill="1" applyAlignment="1">
      <alignment horizontal="left" vertical="center" wrapText="1"/>
    </xf>
    <xf numFmtId="0" fontId="13" fillId="13" borderId="12" xfId="0" applyFont="1" applyFill="1" applyBorder="1" applyAlignment="1">
      <alignment horizontal="left" vertical="center" wrapText="1"/>
    </xf>
    <xf numFmtId="0" fontId="13" fillId="13" borderId="22" xfId="0" applyFont="1" applyFill="1" applyBorder="1" applyAlignment="1">
      <alignment horizontal="left" vertical="center" wrapText="1"/>
    </xf>
    <xf numFmtId="0" fontId="13" fillId="13" borderId="23" xfId="0" applyFont="1" applyFill="1" applyBorder="1" applyAlignment="1">
      <alignment horizontal="left" vertical="center" wrapText="1"/>
    </xf>
    <xf numFmtId="0" fontId="13" fillId="13" borderId="27" xfId="0" applyFont="1" applyFill="1" applyBorder="1" applyAlignment="1">
      <alignment horizontal="left" vertical="center" wrapText="1"/>
    </xf>
    <xf numFmtId="0" fontId="12" fillId="0" borderId="25" xfId="0" applyFont="1" applyBorder="1" applyAlignment="1">
      <alignment horizontal="left" vertical="center" wrapText="1"/>
    </xf>
    <xf numFmtId="0" fontId="12" fillId="0" borderId="24" xfId="0" applyFont="1" applyBorder="1" applyAlignment="1">
      <alignment horizontal="left" vertical="center" wrapText="1"/>
    </xf>
    <xf numFmtId="0" fontId="0" fillId="5" borderId="40" xfId="0" applyFill="1" applyBorder="1" applyAlignment="1">
      <alignment horizontal="center" wrapText="1"/>
    </xf>
    <xf numFmtId="0" fontId="0" fillId="5" borderId="35" xfId="0" applyFill="1" applyBorder="1" applyAlignment="1">
      <alignment horizontal="center" wrapText="1"/>
    </xf>
    <xf numFmtId="0" fontId="0" fillId="5" borderId="57" xfId="0" applyFill="1" applyBorder="1" applyAlignment="1">
      <alignment horizontal="center" wrapText="1"/>
    </xf>
    <xf numFmtId="0" fontId="0" fillId="6" borderId="13" xfId="0" applyFill="1" applyBorder="1" applyAlignment="1">
      <alignment vertical="center" wrapText="1"/>
    </xf>
    <xf numFmtId="0" fontId="0" fillId="6" borderId="14" xfId="0" applyFill="1" applyBorder="1" applyAlignment="1">
      <alignment vertical="center" wrapText="1"/>
    </xf>
    <xf numFmtId="0" fontId="0" fillId="6" borderId="42" xfId="0" applyFill="1" applyBorder="1" applyAlignment="1">
      <alignment vertical="center" wrapText="1"/>
    </xf>
    <xf numFmtId="0" fontId="0" fillId="0" borderId="18" xfId="0" applyBorder="1" applyAlignment="1">
      <alignment horizontal="center" vertical="center"/>
    </xf>
    <xf numFmtId="0" fontId="0" fillId="0" borderId="0" xfId="0" applyAlignment="1">
      <alignment horizontal="center" vertical="center"/>
    </xf>
    <xf numFmtId="0" fontId="0" fillId="0" borderId="23" xfId="0" applyBorder="1" applyAlignment="1">
      <alignment horizontal="center" vertical="center"/>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0" fillId="5" borderId="40" xfId="0" applyFill="1" applyBorder="1" applyAlignment="1">
      <alignment horizontal="center" vertical="top" wrapText="1"/>
    </xf>
    <xf numFmtId="0" fontId="0" fillId="5" borderId="35" xfId="0" applyFill="1" applyBorder="1" applyAlignment="1">
      <alignment horizontal="center" vertical="top" wrapText="1"/>
    </xf>
    <xf numFmtId="0" fontId="0" fillId="5" borderId="17" xfId="0" applyFill="1" applyBorder="1" applyAlignment="1">
      <alignment horizontal="center" vertical="center" wrapText="1"/>
    </xf>
    <xf numFmtId="0" fontId="0" fillId="5" borderId="22" xfId="0" applyFill="1" applyBorder="1" applyAlignment="1">
      <alignment horizontal="center" vertical="center" wrapText="1"/>
    </xf>
    <xf numFmtId="0" fontId="0" fillId="0" borderId="17" xfId="0" applyBorder="1" applyAlignment="1">
      <alignment horizontal="center" wrapText="1"/>
    </xf>
    <xf numFmtId="0" fontId="0" fillId="0" borderId="22" xfId="0" applyBorder="1" applyAlignment="1">
      <alignment horizontal="center" wrapText="1"/>
    </xf>
    <xf numFmtId="0" fontId="14" fillId="0" borderId="19" xfId="0" applyFont="1" applyBorder="1" applyAlignment="1">
      <alignment horizontal="center" vertical="center" wrapText="1"/>
    </xf>
    <xf numFmtId="0" fontId="14" fillId="0" borderId="20" xfId="0" applyFont="1" applyBorder="1" applyAlignment="1">
      <alignment horizontal="center" vertical="center" wrapText="1"/>
    </xf>
    <xf numFmtId="0" fontId="2" fillId="13" borderId="19" xfId="0" applyFont="1" applyFill="1" applyBorder="1" applyAlignment="1">
      <alignment horizontal="center"/>
    </xf>
    <xf numFmtId="0" fontId="2" fillId="13" borderId="24" xfId="0" applyFont="1" applyFill="1" applyBorder="1" applyAlignment="1">
      <alignment horizontal="center"/>
    </xf>
    <xf numFmtId="0" fontId="2" fillId="13" borderId="20" xfId="0" applyFont="1" applyFill="1" applyBorder="1" applyAlignment="1">
      <alignment horizontal="center"/>
    </xf>
    <xf numFmtId="0" fontId="0" fillId="5" borderId="69" xfId="0" applyFill="1" applyBorder="1" applyAlignment="1">
      <alignment horizontal="center" vertical="center" wrapText="1"/>
    </xf>
    <xf numFmtId="0" fontId="10" fillId="0" borderId="30" xfId="0" applyFont="1" applyBorder="1" applyAlignment="1">
      <alignment horizontal="left" vertical="center" wrapText="1"/>
    </xf>
    <xf numFmtId="0" fontId="10" fillId="0" borderId="47" xfId="0" applyFont="1" applyBorder="1" applyAlignment="1">
      <alignment horizontal="left" vertical="center" wrapText="1"/>
    </xf>
    <xf numFmtId="0" fontId="10" fillId="0" borderId="3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3" xfId="0" applyFont="1" applyBorder="1" applyAlignment="1">
      <alignment horizontal="left" vertical="center" wrapText="1"/>
    </xf>
    <xf numFmtId="0" fontId="10" fillId="0" borderId="34" xfId="0" applyFont="1"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18" fillId="5" borderId="19" xfId="0" applyFont="1" applyFill="1" applyBorder="1" applyAlignment="1">
      <alignment horizontal="center"/>
    </xf>
    <xf numFmtId="0" fontId="18" fillId="5" borderId="24" xfId="0" applyFont="1" applyFill="1" applyBorder="1" applyAlignment="1">
      <alignment horizontal="center"/>
    </xf>
    <xf numFmtId="0" fontId="18" fillId="5" borderId="20" xfId="0" applyFont="1" applyFill="1" applyBorder="1" applyAlignment="1">
      <alignment horizontal="center"/>
    </xf>
    <xf numFmtId="0" fontId="26" fillId="0" borderId="23" xfId="0" applyFont="1" applyBorder="1" applyAlignment="1">
      <alignment horizontal="center"/>
    </xf>
    <xf numFmtId="0" fontId="27" fillId="8" borderId="19" xfId="0" applyFont="1" applyFill="1" applyBorder="1" applyAlignment="1">
      <alignment horizontal="center" vertical="center" wrapText="1"/>
    </xf>
    <xf numFmtId="0" fontId="27" fillId="8" borderId="24" xfId="0" applyFont="1" applyFill="1" applyBorder="1" applyAlignment="1">
      <alignment horizontal="center" vertical="center" wrapText="1"/>
    </xf>
    <xf numFmtId="0" fontId="27" fillId="8" borderId="49" xfId="0" applyFont="1" applyFill="1" applyBorder="1" applyAlignment="1">
      <alignment horizontal="center" vertical="center" wrapText="1"/>
    </xf>
    <xf numFmtId="0" fontId="27" fillId="11" borderId="5" xfId="0" applyFont="1" applyFill="1" applyBorder="1" applyAlignment="1">
      <alignment horizontal="center" vertical="center" wrapText="1"/>
    </xf>
    <xf numFmtId="0" fontId="27" fillId="11" borderId="38" xfId="0" applyFont="1" applyFill="1" applyBorder="1" applyAlignment="1">
      <alignment horizontal="center" vertical="center" wrapText="1"/>
    </xf>
    <xf numFmtId="0" fontId="27" fillId="12" borderId="5" xfId="0" applyFont="1" applyFill="1" applyBorder="1" applyAlignment="1">
      <alignment horizontal="center" vertical="center" wrapText="1"/>
    </xf>
    <xf numFmtId="0" fontId="27" fillId="12" borderId="38" xfId="0" applyFont="1" applyFill="1" applyBorder="1" applyAlignment="1">
      <alignment horizontal="center" vertical="center" wrapText="1"/>
    </xf>
    <xf numFmtId="0" fontId="27" fillId="13" borderId="5" xfId="0" applyFont="1" applyFill="1" applyBorder="1" applyAlignment="1">
      <alignment horizontal="center" vertical="center" wrapText="1"/>
    </xf>
    <xf numFmtId="0" fontId="27" fillId="13" borderId="38" xfId="0" applyFont="1" applyFill="1" applyBorder="1" applyAlignment="1">
      <alignment horizontal="center" vertical="center" wrapText="1"/>
    </xf>
    <xf numFmtId="0" fontId="27" fillId="14" borderId="5" xfId="0" applyFont="1" applyFill="1" applyBorder="1" applyAlignment="1">
      <alignment horizontal="center" vertical="center" wrapText="1"/>
    </xf>
    <xf numFmtId="0" fontId="27" fillId="14" borderId="38" xfId="0" applyFont="1" applyFill="1" applyBorder="1" applyAlignment="1">
      <alignment horizontal="center" vertical="center" wrapText="1"/>
    </xf>
    <xf numFmtId="0" fontId="74" fillId="0" borderId="0" xfId="0" applyFont="1" applyAlignment="1">
      <alignment horizontal="left" vertical="top" wrapText="1"/>
    </xf>
    <xf numFmtId="0" fontId="55" fillId="0" borderId="0" xfId="0" applyFont="1" applyAlignment="1">
      <alignment horizontal="left" vertical="top"/>
    </xf>
    <xf numFmtId="0" fontId="56" fillId="15" borderId="41" xfId="0" applyFont="1" applyFill="1" applyBorder="1" applyAlignment="1">
      <alignment horizontal="left" vertical="top" wrapText="1"/>
    </xf>
    <xf numFmtId="0" fontId="56" fillId="15" borderId="28" xfId="0" applyFont="1" applyFill="1" applyBorder="1" applyAlignment="1">
      <alignment horizontal="left" vertical="top" wrapText="1"/>
    </xf>
    <xf numFmtId="0" fontId="56" fillId="15" borderId="10" xfId="0" applyFont="1" applyFill="1" applyBorder="1" applyAlignment="1">
      <alignment horizontal="left" vertical="top" wrapText="1"/>
    </xf>
    <xf numFmtId="0" fontId="6" fillId="15" borderId="41" xfId="0" applyFont="1" applyFill="1" applyBorder="1" applyAlignment="1">
      <alignment horizontal="left" vertical="top" wrapText="1"/>
    </xf>
    <xf numFmtId="0" fontId="6" fillId="15" borderId="28" xfId="0" applyFont="1" applyFill="1" applyBorder="1" applyAlignment="1">
      <alignment horizontal="left" vertical="top" wrapText="1"/>
    </xf>
    <xf numFmtId="0" fontId="6" fillId="15" borderId="10" xfId="0" applyFont="1" applyFill="1" applyBorder="1" applyAlignment="1">
      <alignment horizontal="left" vertical="top" wrapText="1"/>
    </xf>
    <xf numFmtId="0" fontId="55" fillId="0" borderId="41" xfId="0" applyFont="1" applyBorder="1" applyAlignment="1">
      <alignment horizontal="left"/>
    </xf>
    <xf numFmtId="0" fontId="55" fillId="0" borderId="10" xfId="0" applyFont="1" applyBorder="1" applyAlignment="1">
      <alignment horizontal="left"/>
    </xf>
    <xf numFmtId="0" fontId="55" fillId="13" borderId="1" xfId="0" applyFont="1" applyFill="1" applyBorder="1" applyAlignment="1">
      <alignment horizontal="left" wrapText="1"/>
    </xf>
    <xf numFmtId="0" fontId="55" fillId="13" borderId="41" xfId="0" applyFont="1" applyFill="1" applyBorder="1" applyAlignment="1">
      <alignment horizontal="left" wrapText="1"/>
    </xf>
    <xf numFmtId="0" fontId="55" fillId="13" borderId="28" xfId="0" applyFont="1" applyFill="1" applyBorder="1" applyAlignment="1">
      <alignment horizontal="left" wrapText="1"/>
    </xf>
    <xf numFmtId="0" fontId="55" fillId="13" borderId="10" xfId="0" applyFont="1" applyFill="1" applyBorder="1" applyAlignment="1">
      <alignment horizontal="left" wrapText="1"/>
    </xf>
    <xf numFmtId="0" fontId="55" fillId="19" borderId="0" xfId="0" applyFont="1" applyFill="1" applyAlignment="1">
      <alignment horizontal="left" vertical="top" wrapText="1"/>
    </xf>
    <xf numFmtId="0" fontId="56" fillId="15" borderId="41" xfId="0" applyFont="1" applyFill="1" applyBorder="1" applyAlignment="1">
      <alignment horizontal="left" vertical="center" wrapText="1"/>
    </xf>
    <xf numFmtId="0" fontId="56" fillId="15" borderId="28" xfId="0" applyFont="1" applyFill="1" applyBorder="1" applyAlignment="1">
      <alignment horizontal="left" vertical="center" wrapText="1"/>
    </xf>
    <xf numFmtId="0" fontId="56" fillId="15" borderId="10" xfId="0" applyFont="1" applyFill="1" applyBorder="1" applyAlignment="1">
      <alignment horizontal="left" vertical="center" wrapText="1"/>
    </xf>
    <xf numFmtId="0" fontId="34" fillId="0" borderId="19" xfId="0" applyFont="1" applyBorder="1" applyAlignment="1">
      <alignment horizontal="center" vertical="center" wrapText="1"/>
    </xf>
    <xf numFmtId="0" fontId="34" fillId="0" borderId="20" xfId="0" applyFont="1" applyBorder="1" applyAlignment="1">
      <alignment horizontal="center" vertical="center" wrapText="1"/>
    </xf>
    <xf numFmtId="49" fontId="79" fillId="0" borderId="19" xfId="0" applyNumberFormat="1" applyFont="1" applyBorder="1" applyAlignment="1">
      <alignment horizontal="center" vertical="center" wrapText="1"/>
    </xf>
    <xf numFmtId="49" fontId="79" fillId="0" borderId="20" xfId="0" applyNumberFormat="1" applyFont="1" applyBorder="1" applyAlignment="1">
      <alignment horizontal="center" vertical="center" wrapText="1"/>
    </xf>
    <xf numFmtId="0" fontId="79" fillId="0" borderId="19" xfId="0" applyFont="1" applyBorder="1" applyAlignment="1">
      <alignment horizontal="center" vertical="center" wrapText="1"/>
    </xf>
    <xf numFmtId="0" fontId="79" fillId="0" borderId="20" xfId="0" applyFont="1" applyBorder="1" applyAlignment="1">
      <alignment horizontal="center" vertical="center" wrapText="1"/>
    </xf>
    <xf numFmtId="0" fontId="79" fillId="0" borderId="19" xfId="0" applyFont="1" applyBorder="1" applyAlignment="1">
      <alignment horizontal="center"/>
    </xf>
    <xf numFmtId="0" fontId="79" fillId="0" borderId="20" xfId="0" applyFont="1" applyBorder="1" applyAlignment="1">
      <alignment horizontal="center"/>
    </xf>
    <xf numFmtId="166" fontId="34" fillId="0" borderId="19" xfId="0" applyNumberFormat="1" applyFont="1" applyBorder="1" applyAlignment="1">
      <alignment horizontal="center" vertical="center" wrapText="1"/>
    </xf>
    <xf numFmtId="166" fontId="34" fillId="0" borderId="20" xfId="0" applyNumberFormat="1" applyFont="1" applyBorder="1" applyAlignment="1">
      <alignment horizontal="center" vertical="center" wrapText="1"/>
    </xf>
    <xf numFmtId="0" fontId="35" fillId="0" borderId="42" xfId="0" applyFont="1" applyBorder="1" applyAlignment="1">
      <alignment horizontal="center" vertical="center" wrapText="1"/>
    </xf>
    <xf numFmtId="0" fontId="35" fillId="0" borderId="16" xfId="0" applyFont="1" applyBorder="1" applyAlignment="1">
      <alignment horizontal="center" vertical="center" wrapText="1"/>
    </xf>
    <xf numFmtId="0" fontId="55" fillId="0" borderId="46" xfId="0" applyFont="1" applyBorder="1" applyAlignment="1">
      <alignment horizontal="left"/>
    </xf>
    <xf numFmtId="0" fontId="55" fillId="0" borderId="28" xfId="0" applyFont="1" applyBorder="1" applyAlignment="1">
      <alignment horizontal="left"/>
    </xf>
    <xf numFmtId="0" fontId="55" fillId="0" borderId="29" xfId="0" applyFont="1" applyBorder="1" applyAlignment="1">
      <alignment horizontal="left"/>
    </xf>
    <xf numFmtId="0" fontId="74" fillId="0" borderId="41" xfId="0" applyFont="1" applyBorder="1" applyAlignment="1">
      <alignment horizontal="left" vertical="center" wrapText="1"/>
    </xf>
    <xf numFmtId="0" fontId="74" fillId="0" borderId="28" xfId="0" applyFont="1" applyBorder="1" applyAlignment="1">
      <alignment horizontal="left" vertical="center" wrapText="1"/>
    </xf>
    <xf numFmtId="0" fontId="74" fillId="0" borderId="10" xfId="0" applyFont="1" applyBorder="1" applyAlignment="1">
      <alignment horizontal="left"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5" xfId="0" applyFont="1" applyBorder="1" applyAlignment="1">
      <alignment horizontal="center" vertical="center" wrapText="1"/>
    </xf>
    <xf numFmtId="0" fontId="55" fillId="0" borderId="41" xfId="0" applyFont="1" applyBorder="1" applyAlignment="1">
      <alignment horizontal="left" vertical="top" wrapText="1"/>
    </xf>
    <xf numFmtId="0" fontId="55" fillId="0" borderId="28" xfId="0" applyFont="1" applyBorder="1" applyAlignment="1">
      <alignment horizontal="left" vertical="top" wrapText="1"/>
    </xf>
    <xf numFmtId="0" fontId="55" fillId="0" borderId="10" xfId="0" applyFont="1" applyBorder="1" applyAlignment="1">
      <alignment horizontal="left" vertical="top" wrapText="1"/>
    </xf>
    <xf numFmtId="0" fontId="35" fillId="0" borderId="60" xfId="0" applyFont="1" applyBorder="1" applyAlignment="1">
      <alignment horizontal="center" vertical="center"/>
    </xf>
    <xf numFmtId="0" fontId="35" fillId="0" borderId="38" xfId="0" applyFont="1" applyBorder="1" applyAlignment="1">
      <alignment horizontal="center" vertical="center"/>
    </xf>
    <xf numFmtId="0" fontId="35" fillId="0" borderId="41" xfId="0" applyFont="1" applyBorder="1" applyAlignment="1">
      <alignment horizontal="center" vertical="center" wrapText="1"/>
    </xf>
    <xf numFmtId="0" fontId="35" fillId="0" borderId="10" xfId="0" applyFont="1" applyBorder="1" applyAlignment="1">
      <alignment horizontal="center" vertical="center" wrapText="1"/>
    </xf>
    <xf numFmtId="0" fontId="55" fillId="0" borderId="0" xfId="0" applyFont="1" applyAlignment="1">
      <alignment horizontal="left"/>
    </xf>
    <xf numFmtId="0" fontId="55" fillId="0" borderId="0" xfId="0" applyFont="1" applyAlignment="1">
      <alignment horizontal="left" vertical="top" wrapText="1"/>
    </xf>
    <xf numFmtId="0" fontId="58" fillId="19" borderId="0" xfId="0" applyFont="1" applyFill="1" applyAlignment="1">
      <alignment horizontal="left" vertical="top" wrapText="1"/>
    </xf>
    <xf numFmtId="0" fontId="55" fillId="0" borderId="41" xfId="0" applyFont="1" applyBorder="1" applyAlignment="1">
      <alignment horizontal="left" vertical="center" wrapText="1"/>
    </xf>
    <xf numFmtId="0" fontId="55" fillId="0" borderId="28" xfId="0" applyFont="1" applyBorder="1" applyAlignment="1">
      <alignment horizontal="left" vertical="center" wrapText="1"/>
    </xf>
    <xf numFmtId="0" fontId="55" fillId="0" borderId="10" xfId="0" applyFont="1" applyBorder="1" applyAlignment="1">
      <alignment horizontal="left" vertical="center" wrapText="1"/>
    </xf>
    <xf numFmtId="0" fontId="55" fillId="0" borderId="30" xfId="0" applyFont="1" applyBorder="1" applyAlignment="1">
      <alignment horizontal="left"/>
    </xf>
    <xf numFmtId="0" fontId="55" fillId="0" borderId="47" xfId="0" applyFont="1" applyBorder="1" applyAlignment="1">
      <alignment horizontal="left"/>
    </xf>
    <xf numFmtId="0" fontId="55" fillId="0" borderId="31" xfId="0" applyFont="1" applyBorder="1" applyAlignment="1">
      <alignment horizontal="left"/>
    </xf>
    <xf numFmtId="0" fontId="28" fillId="0" borderId="17" xfId="0" applyFont="1" applyBorder="1" applyAlignment="1">
      <alignment horizontal="center" vertical="center" wrapText="1"/>
    </xf>
    <xf numFmtId="0" fontId="28" fillId="0" borderId="18" xfId="0" applyFont="1" applyBorder="1" applyAlignment="1">
      <alignment horizontal="center" vertical="center" wrapText="1"/>
    </xf>
    <xf numFmtId="0" fontId="28" fillId="0" borderId="26" xfId="0" applyFont="1" applyBorder="1" applyAlignment="1">
      <alignment horizontal="center" vertical="center" wrapText="1"/>
    </xf>
    <xf numFmtId="0" fontId="28" fillId="0" borderId="22" xfId="0" applyFont="1" applyBorder="1" applyAlignment="1">
      <alignment horizontal="center" vertical="center" wrapText="1"/>
    </xf>
    <xf numFmtId="0" fontId="28" fillId="0" borderId="23" xfId="0" applyFont="1" applyBorder="1" applyAlignment="1">
      <alignment horizontal="center" vertical="center" wrapText="1"/>
    </xf>
    <xf numFmtId="0" fontId="28" fillId="0" borderId="27" xfId="0" applyFont="1" applyBorder="1" applyAlignment="1">
      <alignment horizontal="center" vertical="center" wrapText="1"/>
    </xf>
    <xf numFmtId="0" fontId="5" fillId="15" borderId="41" xfId="0" applyFont="1" applyFill="1" applyBorder="1" applyAlignment="1">
      <alignment horizontal="left" vertical="top"/>
    </xf>
    <xf numFmtId="0" fontId="5" fillId="15" borderId="28" xfId="0" applyFont="1" applyFill="1" applyBorder="1" applyAlignment="1">
      <alignment horizontal="left" vertical="top"/>
    </xf>
    <xf numFmtId="0" fontId="5" fillId="15" borderId="10" xfId="0" applyFont="1" applyFill="1" applyBorder="1" applyAlignment="1">
      <alignment horizontal="left" vertical="top"/>
    </xf>
    <xf numFmtId="0" fontId="55" fillId="0" borderId="47" xfId="0" applyFont="1" applyBorder="1" applyAlignment="1">
      <alignment horizontal="left" vertical="center"/>
    </xf>
    <xf numFmtId="0" fontId="75" fillId="0" borderId="1" xfId="0" applyFont="1" applyBorder="1" applyAlignment="1">
      <alignment horizontal="left" vertical="center" wrapText="1"/>
    </xf>
    <xf numFmtId="0" fontId="35" fillId="0" borderId="1" xfId="0" applyFont="1" applyBorder="1" applyAlignment="1">
      <alignment horizontal="left" vertical="center" wrapText="1"/>
    </xf>
    <xf numFmtId="0" fontId="35" fillId="0" borderId="14" xfId="0" applyFont="1" applyBorder="1" applyAlignment="1">
      <alignment horizontal="left" vertical="center" wrapText="1"/>
    </xf>
    <xf numFmtId="0" fontId="28" fillId="0" borderId="19" xfId="0" applyFont="1" applyBorder="1" applyAlignment="1">
      <alignment horizontal="right" vertical="center" wrapText="1"/>
    </xf>
    <xf numFmtId="0" fontId="28" fillId="0" borderId="24" xfId="0" applyFont="1" applyBorder="1" applyAlignment="1">
      <alignment horizontal="right" vertical="center" wrapText="1"/>
    </xf>
    <xf numFmtId="0" fontId="28" fillId="0" borderId="20" xfId="0" applyFont="1" applyBorder="1" applyAlignment="1">
      <alignment horizontal="right" vertical="center" wrapText="1"/>
    </xf>
    <xf numFmtId="0" fontId="2" fillId="0" borderId="19" xfId="0" applyFont="1" applyBorder="1" applyAlignment="1">
      <alignment horizontal="right" vertical="center"/>
    </xf>
    <xf numFmtId="0" fontId="2" fillId="0" borderId="24" xfId="0" applyFont="1" applyBorder="1" applyAlignment="1">
      <alignment horizontal="right" vertical="center"/>
    </xf>
    <xf numFmtId="0" fontId="2" fillId="0" borderId="20" xfId="0" applyFont="1" applyBorder="1" applyAlignment="1">
      <alignment horizontal="right" vertical="center"/>
    </xf>
    <xf numFmtId="0" fontId="55" fillId="0" borderId="5" xfId="0" applyFont="1" applyBorder="1" applyAlignment="1">
      <alignment horizontal="left"/>
    </xf>
    <xf numFmtId="0" fontId="55" fillId="0" borderId="6" xfId="0" applyFont="1" applyBorder="1" applyAlignment="1">
      <alignment horizontal="left"/>
    </xf>
    <xf numFmtId="0" fontId="55" fillId="0" borderId="7" xfId="0" applyFont="1" applyBorder="1" applyAlignment="1">
      <alignment horizontal="left"/>
    </xf>
    <xf numFmtId="0" fontId="28" fillId="0" borderId="11"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20" xfId="0" applyFont="1" applyBorder="1" applyAlignment="1">
      <alignment horizontal="center" vertical="center" wrapText="1"/>
    </xf>
    <xf numFmtId="0" fontId="6" fillId="15" borderId="19" xfId="0" applyFont="1" applyFill="1" applyBorder="1" applyAlignment="1">
      <alignment horizontal="center"/>
    </xf>
    <xf numFmtId="0" fontId="6" fillId="15" borderId="24" xfId="0" applyFont="1" applyFill="1" applyBorder="1" applyAlignment="1">
      <alignment horizontal="center"/>
    </xf>
    <xf numFmtId="0" fontId="35" fillId="0" borderId="50" xfId="0" applyFont="1" applyBorder="1" applyAlignment="1">
      <alignment horizontal="left" vertical="center" wrapText="1"/>
    </xf>
    <xf numFmtId="0" fontId="35" fillId="0" borderId="33" xfId="0" applyFont="1" applyBorder="1" applyAlignment="1">
      <alignment horizontal="left" vertical="center" wrapText="1"/>
    </xf>
    <xf numFmtId="0" fontId="35" fillId="0" borderId="8" xfId="0" applyFont="1" applyBorder="1" applyAlignment="1">
      <alignment horizontal="left" vertical="center" wrapText="1"/>
    </xf>
    <xf numFmtId="0" fontId="35" fillId="0" borderId="41" xfId="0" applyFont="1" applyBorder="1" applyAlignment="1">
      <alignment horizontal="left" vertical="center" wrapText="1"/>
    </xf>
    <xf numFmtId="0" fontId="76" fillId="16" borderId="19" xfId="0" applyFont="1" applyFill="1" applyBorder="1" applyAlignment="1">
      <alignment horizontal="center" vertical="center" wrapText="1"/>
    </xf>
    <xf numFmtId="0" fontId="76" fillId="16" borderId="20" xfId="0" applyFont="1" applyFill="1" applyBorder="1" applyAlignment="1">
      <alignment horizontal="center" vertical="center" wrapText="1"/>
    </xf>
    <xf numFmtId="9" fontId="78" fillId="14" borderId="5" xfId="0" applyNumberFormat="1" applyFont="1" applyFill="1" applyBorder="1" applyAlignment="1">
      <alignment horizontal="center" vertical="center" wrapText="1"/>
    </xf>
    <xf numFmtId="9" fontId="78" fillId="14" borderId="7" xfId="0" applyNumberFormat="1" applyFont="1" applyFill="1" applyBorder="1" applyAlignment="1">
      <alignment horizontal="center" vertical="center" wrapText="1"/>
    </xf>
    <xf numFmtId="9" fontId="78" fillId="8" borderId="46" xfId="0" applyNumberFormat="1" applyFont="1" applyFill="1" applyBorder="1" applyAlignment="1">
      <alignment horizontal="center" vertical="center" wrapText="1"/>
    </xf>
    <xf numFmtId="9" fontId="78" fillId="8" borderId="29" xfId="0" applyNumberFormat="1" applyFont="1" applyFill="1" applyBorder="1" applyAlignment="1">
      <alignment horizontal="center" vertical="center" wrapText="1"/>
    </xf>
    <xf numFmtId="9" fontId="78" fillId="20" borderId="30" xfId="0" applyNumberFormat="1" applyFont="1" applyFill="1" applyBorder="1" applyAlignment="1">
      <alignment horizontal="center" vertical="center" wrapText="1"/>
    </xf>
    <xf numFmtId="9" fontId="78" fillId="20" borderId="31" xfId="0" applyNumberFormat="1" applyFont="1" applyFill="1" applyBorder="1" applyAlignment="1">
      <alignment horizontal="center" vertical="center" wrapText="1"/>
    </xf>
    <xf numFmtId="0" fontId="6" fillId="16" borderId="17" xfId="0" applyFont="1" applyFill="1" applyBorder="1" applyAlignment="1">
      <alignment horizontal="center" vertical="center" wrapText="1"/>
    </xf>
    <xf numFmtId="0" fontId="6" fillId="16" borderId="26" xfId="0" applyFont="1" applyFill="1" applyBorder="1" applyAlignment="1">
      <alignment horizontal="center" vertical="center" wrapText="1"/>
    </xf>
    <xf numFmtId="0" fontId="7" fillId="8" borderId="55" xfId="0" applyFont="1" applyFill="1" applyBorder="1" applyAlignment="1">
      <alignment horizontal="center" wrapText="1"/>
    </xf>
    <xf numFmtId="0" fontId="7" fillId="8" borderId="59" xfId="0" applyFont="1" applyFill="1" applyBorder="1" applyAlignment="1">
      <alignment horizontal="center" wrapText="1"/>
    </xf>
    <xf numFmtId="0" fontId="9" fillId="0" borderId="55"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9"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0" xfId="0" applyFont="1" applyAlignment="1">
      <alignment horizontal="center" vertical="center" wrapText="1"/>
    </xf>
    <xf numFmtId="0" fontId="5" fillId="0" borderId="12"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7" xfId="0" applyFont="1" applyBorder="1" applyAlignment="1">
      <alignment horizontal="center" vertical="center" wrapText="1"/>
    </xf>
    <xf numFmtId="0" fontId="55" fillId="0" borderId="22" xfId="0" applyFont="1" applyBorder="1" applyAlignment="1">
      <alignment horizontal="center" vertical="center" wrapText="1"/>
    </xf>
    <xf numFmtId="0" fontId="55" fillId="0" borderId="27" xfId="0" applyFont="1" applyBorder="1" applyAlignment="1">
      <alignment horizontal="center" vertical="center" wrapText="1"/>
    </xf>
    <xf numFmtId="0" fontId="75" fillId="0" borderId="17" xfId="0" applyFont="1" applyBorder="1" applyAlignment="1">
      <alignment horizontal="center" vertical="center" wrapText="1"/>
    </xf>
    <xf numFmtId="0" fontId="75" fillId="0" borderId="18" xfId="0" applyFont="1" applyBorder="1" applyAlignment="1">
      <alignment horizontal="center" vertical="center" wrapText="1"/>
    </xf>
    <xf numFmtId="0" fontId="75" fillId="0" borderId="26" xfId="0" applyFont="1" applyBorder="1" applyAlignment="1">
      <alignment horizontal="center" vertical="center" wrapText="1"/>
    </xf>
    <xf numFmtId="0" fontId="74" fillId="0" borderId="0" xfId="0" applyFont="1" applyAlignment="1">
      <alignment horizontal="center" vertical="center" wrapText="1"/>
    </xf>
    <xf numFmtId="0" fontId="55" fillId="0" borderId="0" xfId="0" applyFont="1" applyAlignment="1">
      <alignment horizontal="left" vertical="center" wrapText="1"/>
    </xf>
    <xf numFmtId="0" fontId="55" fillId="0" borderId="19" xfId="0" applyFont="1" applyBorder="1" applyAlignment="1">
      <alignment horizontal="center" wrapText="1"/>
    </xf>
    <xf numFmtId="0" fontId="55" fillId="0" borderId="20" xfId="0" applyFont="1" applyBorder="1" applyAlignment="1">
      <alignment horizontal="center" wrapText="1"/>
    </xf>
    <xf numFmtId="0" fontId="35" fillId="0" borderId="19" xfId="0" applyFont="1" applyBorder="1" applyAlignment="1">
      <alignment horizontal="center" vertical="center" wrapText="1"/>
    </xf>
    <xf numFmtId="0" fontId="35" fillId="0" borderId="24" xfId="0" applyFont="1" applyBorder="1" applyAlignment="1">
      <alignment horizontal="center" vertical="center" wrapText="1"/>
    </xf>
    <xf numFmtId="0" fontId="34" fillId="0" borderId="0" xfId="0" applyFont="1" applyAlignment="1">
      <alignment horizontal="center" vertical="center" wrapText="1"/>
    </xf>
    <xf numFmtId="0" fontId="35" fillId="0" borderId="20" xfId="0" applyFont="1" applyBorder="1" applyAlignment="1">
      <alignment horizontal="center" vertical="center" wrapText="1"/>
    </xf>
    <xf numFmtId="0" fontId="55" fillId="0" borderId="17" xfId="0" applyFont="1" applyBorder="1" applyAlignment="1">
      <alignment horizontal="center" wrapText="1"/>
    </xf>
    <xf numFmtId="0" fontId="55" fillId="0" borderId="26" xfId="0" applyFont="1" applyBorder="1" applyAlignment="1">
      <alignment horizontal="center" wrapText="1"/>
    </xf>
    <xf numFmtId="0" fontId="34" fillId="0" borderId="24" xfId="0" applyFont="1" applyBorder="1" applyAlignment="1">
      <alignment horizontal="center" vertical="center" wrapText="1"/>
    </xf>
    <xf numFmtId="0" fontId="34" fillId="0" borderId="19" xfId="0" applyFont="1" applyBorder="1" applyAlignment="1">
      <alignment horizontal="center" vertical="center"/>
    </xf>
    <xf numFmtId="0" fontId="34" fillId="0" borderId="20" xfId="0" applyFont="1" applyBorder="1" applyAlignment="1">
      <alignment horizontal="center" vertical="center"/>
    </xf>
    <xf numFmtId="0" fontId="35" fillId="0" borderId="19" xfId="0" applyFont="1" applyBorder="1" applyAlignment="1">
      <alignment horizontal="center"/>
    </xf>
    <xf numFmtId="0" fontId="35" fillId="0" borderId="20" xfId="0" applyFont="1" applyBorder="1" applyAlignment="1">
      <alignment horizontal="center"/>
    </xf>
    <xf numFmtId="0" fontId="55" fillId="0" borderId="24" xfId="0" applyFont="1" applyBorder="1" applyAlignment="1">
      <alignment horizontal="center" wrapText="1"/>
    </xf>
    <xf numFmtId="0" fontId="61" fillId="0" borderId="19" xfId="0" applyFont="1" applyBorder="1" applyAlignment="1">
      <alignment horizontal="center" vertical="center" wrapText="1"/>
    </xf>
    <xf numFmtId="0" fontId="61" fillId="0" borderId="24" xfId="0" applyFont="1" applyBorder="1" applyAlignment="1">
      <alignment horizontal="center" vertical="center" wrapText="1"/>
    </xf>
    <xf numFmtId="0" fontId="61" fillId="0" borderId="20" xfId="0" applyFont="1" applyBorder="1" applyAlignment="1">
      <alignment horizontal="center" vertical="center" wrapText="1"/>
    </xf>
    <xf numFmtId="0" fontId="35" fillId="0" borderId="0" xfId="0" applyFont="1" applyAlignment="1">
      <alignment horizontal="left" vertical="center" wrapText="1"/>
    </xf>
    <xf numFmtId="0" fontId="35" fillId="0" borderId="0" xfId="0" applyFont="1" applyAlignment="1">
      <alignment horizontal="left" vertical="top" wrapText="1"/>
    </xf>
    <xf numFmtId="0" fontId="35" fillId="0" borderId="0" xfId="0" applyFont="1" applyAlignment="1">
      <alignment horizontal="left" vertical="center"/>
    </xf>
    <xf numFmtId="0" fontId="56" fillId="0" borderId="0" xfId="0" applyFont="1" applyAlignment="1">
      <alignment horizontal="left" vertical="center"/>
    </xf>
    <xf numFmtId="0" fontId="6" fillId="0" borderId="32" xfId="0" applyFont="1" applyBorder="1" applyAlignment="1">
      <alignment horizontal="left" vertical="center" wrapText="1"/>
    </xf>
    <xf numFmtId="0" fontId="6" fillId="0" borderId="33" xfId="0" applyFont="1" applyBorder="1" applyAlignment="1">
      <alignment horizontal="left" vertical="center" wrapText="1"/>
    </xf>
    <xf numFmtId="0" fontId="6" fillId="0" borderId="46" xfId="0" applyFont="1" applyBorder="1" applyAlignment="1">
      <alignment horizontal="left" vertical="center" wrapText="1"/>
    </xf>
    <xf numFmtId="0" fontId="6" fillId="0" borderId="28" xfId="0" applyFont="1" applyBorder="1" applyAlignment="1">
      <alignment horizontal="left" vertical="center" wrapText="1"/>
    </xf>
    <xf numFmtId="0" fontId="35" fillId="0" borderId="30" xfId="0" applyFont="1" applyBorder="1" applyAlignment="1">
      <alignment horizontal="left" vertical="center" wrapText="1"/>
    </xf>
    <xf numFmtId="0" fontId="6" fillId="0" borderId="47" xfId="0" applyFont="1" applyBorder="1" applyAlignment="1">
      <alignment horizontal="left" vertical="center" wrapText="1"/>
    </xf>
    <xf numFmtId="0" fontId="0" fillId="0" borderId="0" xfId="0" applyAlignment="1">
      <alignment horizontal="left" wrapText="1"/>
    </xf>
    <xf numFmtId="0" fontId="0" fillId="0" borderId="18" xfId="0" applyBorder="1" applyAlignment="1">
      <alignment horizontal="left" wrapText="1"/>
    </xf>
    <xf numFmtId="0" fontId="5" fillId="0" borderId="0" xfId="0" applyFont="1" applyAlignment="1">
      <alignment horizontal="left" vertical="center"/>
    </xf>
    <xf numFmtId="0" fontId="35" fillId="0" borderId="13" xfId="0" applyFont="1" applyBorder="1" applyAlignment="1">
      <alignment horizontal="left" vertical="center" wrapText="1"/>
    </xf>
    <xf numFmtId="0" fontId="35" fillId="0" borderId="42" xfId="0" applyFont="1" applyBorder="1" applyAlignment="1">
      <alignment horizontal="left" vertical="center" wrapText="1"/>
    </xf>
    <xf numFmtId="0" fontId="35" fillId="0" borderId="51" xfId="0" applyFont="1" applyBorder="1" applyAlignment="1">
      <alignment horizontal="left" vertical="center" wrapText="1"/>
    </xf>
    <xf numFmtId="0" fontId="55" fillId="0" borderId="0" xfId="0" applyFont="1" applyAlignment="1">
      <alignment horizontal="left" wrapText="1"/>
    </xf>
    <xf numFmtId="0" fontId="5" fillId="15" borderId="41" xfId="0" applyFont="1" applyFill="1" applyBorder="1" applyAlignment="1">
      <alignment horizontal="left" vertical="center"/>
    </xf>
    <xf numFmtId="0" fontId="5" fillId="15" borderId="28" xfId="0" applyFont="1" applyFill="1" applyBorder="1" applyAlignment="1">
      <alignment horizontal="left" vertical="center"/>
    </xf>
    <xf numFmtId="0" fontId="5" fillId="15" borderId="10" xfId="0" applyFont="1" applyFill="1" applyBorder="1" applyAlignment="1">
      <alignment horizontal="left" vertical="center"/>
    </xf>
    <xf numFmtId="0" fontId="6" fillId="0" borderId="25" xfId="0" applyFont="1" applyBorder="1" applyAlignment="1">
      <alignment horizontal="center" vertical="center"/>
    </xf>
    <xf numFmtId="0" fontId="6" fillId="0" borderId="24" xfId="0" applyFont="1" applyBorder="1" applyAlignment="1">
      <alignment horizontal="center" vertical="center"/>
    </xf>
    <xf numFmtId="0" fontId="6" fillId="0" borderId="20" xfId="0" applyFont="1" applyBorder="1" applyAlignment="1">
      <alignment horizontal="center" vertical="center"/>
    </xf>
    <xf numFmtId="0" fontId="75" fillId="0" borderId="19" xfId="0" applyFont="1" applyBorder="1" applyAlignment="1">
      <alignment horizontal="center" vertical="center" wrapText="1"/>
    </xf>
    <xf numFmtId="0" fontId="75" fillId="0" borderId="20" xfId="0" applyFont="1" applyBorder="1" applyAlignment="1">
      <alignment horizontal="center" vertical="center" wrapText="1"/>
    </xf>
    <xf numFmtId="0" fontId="55" fillId="0" borderId="22" xfId="0" applyFont="1" applyBorder="1" applyAlignment="1">
      <alignment horizontal="center" vertical="center"/>
    </xf>
    <xf numFmtId="0" fontId="55" fillId="0" borderId="23" xfId="0" applyFont="1" applyBorder="1" applyAlignment="1">
      <alignment horizontal="center" vertical="center"/>
    </xf>
    <xf numFmtId="0" fontId="55" fillId="0" borderId="27" xfId="0" applyFont="1" applyBorder="1" applyAlignment="1">
      <alignment horizontal="center" vertical="center"/>
    </xf>
    <xf numFmtId="0" fontId="55" fillId="0" borderId="19" xfId="0" applyFont="1" applyBorder="1" applyAlignment="1">
      <alignment horizontal="center"/>
    </xf>
    <xf numFmtId="0" fontId="55" fillId="0" borderId="24" xfId="0" applyFont="1" applyBorder="1" applyAlignment="1">
      <alignment horizontal="center"/>
    </xf>
    <xf numFmtId="0" fontId="55" fillId="0" borderId="20" xfId="0" applyFont="1" applyBorder="1" applyAlignment="1">
      <alignment horizontal="center"/>
    </xf>
    <xf numFmtId="0" fontId="55" fillId="0" borderId="19" xfId="0" applyFont="1" applyBorder="1" applyAlignment="1">
      <alignment horizontal="center" vertical="center" wrapText="1"/>
    </xf>
    <xf numFmtId="0" fontId="55" fillId="0" borderId="24" xfId="0" applyFont="1" applyBorder="1" applyAlignment="1">
      <alignment horizontal="center" vertical="center" wrapText="1"/>
    </xf>
    <xf numFmtId="0" fontId="55" fillId="0" borderId="20" xfId="0" applyFont="1" applyBorder="1" applyAlignment="1">
      <alignment horizontal="center" vertical="center" wrapText="1"/>
    </xf>
    <xf numFmtId="0" fontId="56" fillId="0" borderId="0" xfId="0" applyFont="1" applyAlignment="1">
      <alignment horizontal="left" vertical="center" wrapText="1"/>
    </xf>
    <xf numFmtId="0" fontId="57" fillId="0" borderId="0" xfId="0" applyFont="1" applyAlignment="1">
      <alignment horizontal="left" vertical="top" wrapText="1"/>
    </xf>
    <xf numFmtId="0" fontId="75" fillId="0" borderId="60" xfId="0" applyFont="1" applyBorder="1" applyAlignment="1">
      <alignment horizontal="center" vertical="center" wrapText="1"/>
    </xf>
    <xf numFmtId="0" fontId="75" fillId="0" borderId="6" xfId="0" applyFont="1" applyBorder="1" applyAlignment="1">
      <alignment horizontal="center" vertical="center" wrapText="1"/>
    </xf>
    <xf numFmtId="0" fontId="75" fillId="0" borderId="7" xfId="0" applyFont="1" applyBorder="1" applyAlignment="1">
      <alignment horizontal="center" vertical="center" wrapText="1"/>
    </xf>
    <xf numFmtId="0" fontId="75" fillId="0" borderId="41" xfId="0" applyFont="1" applyBorder="1" applyAlignment="1">
      <alignment horizontal="center" vertical="center" wrapText="1"/>
    </xf>
    <xf numFmtId="0" fontId="75" fillId="0" borderId="28" xfId="0" applyFont="1" applyBorder="1" applyAlignment="1">
      <alignment horizontal="center" vertical="center" wrapText="1"/>
    </xf>
    <xf numFmtId="0" fontId="75" fillId="0" borderId="29" xfId="0" applyFont="1" applyBorder="1" applyAlignment="1">
      <alignment horizontal="center" vertical="center" wrapText="1"/>
    </xf>
    <xf numFmtId="0" fontId="75" fillId="0" borderId="42" xfId="0" applyFont="1" applyBorder="1" applyAlignment="1">
      <alignment horizontal="center" vertical="center" wrapText="1"/>
    </xf>
    <xf numFmtId="0" fontId="75" fillId="0" borderId="47" xfId="0" applyFont="1" applyBorder="1" applyAlignment="1">
      <alignment horizontal="center" vertical="center" wrapText="1"/>
    </xf>
    <xf numFmtId="0" fontId="75" fillId="0" borderId="31" xfId="0" applyFont="1" applyBorder="1" applyAlignment="1">
      <alignment horizontal="center" vertical="center" wrapText="1"/>
    </xf>
    <xf numFmtId="9" fontId="38" fillId="0" borderId="40" xfId="0" applyNumberFormat="1" applyFont="1" applyBorder="1" applyAlignment="1">
      <alignment horizontal="center" vertical="center"/>
    </xf>
    <xf numFmtId="9" fontId="38" fillId="0" borderId="57" xfId="0" applyNumberFormat="1" applyFont="1" applyBorder="1" applyAlignment="1">
      <alignment horizontal="center" vertical="center"/>
    </xf>
    <xf numFmtId="9" fontId="38" fillId="0" borderId="35" xfId="0" applyNumberFormat="1" applyFont="1" applyBorder="1" applyAlignment="1">
      <alignment horizontal="center" vertical="center"/>
    </xf>
    <xf numFmtId="0" fontId="6" fillId="0" borderId="49" xfId="0" applyFont="1" applyBorder="1" applyAlignment="1">
      <alignment horizontal="center" vertical="center"/>
    </xf>
    <xf numFmtId="0" fontId="59" fillId="0" borderId="28" xfId="0" applyFont="1" applyBorder="1" applyAlignment="1">
      <alignment horizontal="left" vertical="center" wrapText="1"/>
    </xf>
    <xf numFmtId="9" fontId="9" fillId="7" borderId="26" xfId="0" applyNumberFormat="1" applyFont="1" applyFill="1" applyBorder="1" applyAlignment="1">
      <alignment horizontal="center" vertical="center" wrapText="1"/>
    </xf>
    <xf numFmtId="0" fontId="9" fillId="7" borderId="27" xfId="0" applyFont="1" applyFill="1" applyBorder="1" applyAlignment="1">
      <alignment horizontal="center" vertical="center" wrapText="1"/>
    </xf>
    <xf numFmtId="0" fontId="2" fillId="7" borderId="22" xfId="0" applyFont="1" applyFill="1" applyBorder="1" applyAlignment="1">
      <alignment horizontal="left" vertical="center" wrapText="1"/>
    </xf>
    <xf numFmtId="0" fontId="2" fillId="7" borderId="23" xfId="0" applyFont="1" applyFill="1" applyBorder="1" applyAlignment="1">
      <alignment horizontal="left" vertical="center" wrapText="1"/>
    </xf>
    <xf numFmtId="0" fontId="9" fillId="0" borderId="24" xfId="0" applyFont="1" applyBorder="1" applyAlignment="1">
      <alignment horizontal="center" vertical="center" wrapText="1"/>
    </xf>
    <xf numFmtId="0" fontId="2" fillId="7" borderId="17" xfId="0" applyFont="1" applyFill="1" applyBorder="1" applyAlignment="1">
      <alignment horizontal="center" vertical="center" wrapText="1"/>
    </xf>
    <xf numFmtId="0" fontId="2" fillId="7" borderId="18" xfId="0" applyFont="1" applyFill="1" applyBorder="1" applyAlignment="1">
      <alignment horizontal="center" vertical="center" wrapText="1"/>
    </xf>
    <xf numFmtId="9" fontId="9" fillId="5" borderId="26" xfId="0" applyNumberFormat="1" applyFont="1" applyFill="1" applyBorder="1" applyAlignment="1">
      <alignment horizontal="center" vertical="center" wrapText="1"/>
    </xf>
    <xf numFmtId="0" fontId="9" fillId="5" borderId="27" xfId="0" applyFont="1" applyFill="1" applyBorder="1" applyAlignment="1">
      <alignment horizontal="center" vertical="center" wrapText="1"/>
    </xf>
    <xf numFmtId="0" fontId="2" fillId="7" borderId="22" xfId="0" applyFont="1" applyFill="1" applyBorder="1" applyAlignment="1">
      <alignment horizontal="left" vertical="center"/>
    </xf>
    <xf numFmtId="0" fontId="2" fillId="7" borderId="23" xfId="0" applyFont="1" applyFill="1" applyBorder="1" applyAlignment="1">
      <alignment horizontal="left" vertical="center"/>
    </xf>
    <xf numFmtId="0" fontId="35" fillId="0" borderId="30" xfId="0" applyFont="1" applyBorder="1" applyAlignment="1">
      <alignment horizontal="left" vertical="top"/>
    </xf>
    <xf numFmtId="0" fontId="35" fillId="0" borderId="16" xfId="0" applyFont="1" applyBorder="1" applyAlignment="1">
      <alignment horizontal="left" vertical="top"/>
    </xf>
    <xf numFmtId="0" fontId="10" fillId="6" borderId="8" xfId="0" applyFont="1" applyFill="1" applyBorder="1" applyAlignment="1">
      <alignment vertical="center" wrapText="1"/>
    </xf>
    <xf numFmtId="0" fontId="10" fillId="6" borderId="1" xfId="0" applyFont="1" applyFill="1" applyBorder="1" applyAlignment="1">
      <alignment vertical="center" wrapText="1"/>
    </xf>
    <xf numFmtId="0" fontId="10" fillId="6" borderId="41" xfId="0" applyFont="1" applyFill="1" applyBorder="1" applyAlignment="1">
      <alignment vertical="center" wrapText="1"/>
    </xf>
    <xf numFmtId="0" fontId="2" fillId="5" borderId="17" xfId="0" applyFont="1" applyFill="1" applyBorder="1" applyAlignment="1">
      <alignment horizontal="left" vertical="center" wrapText="1"/>
    </xf>
    <xf numFmtId="0" fontId="2" fillId="5" borderId="18" xfId="0" applyFont="1" applyFill="1" applyBorder="1" applyAlignment="1">
      <alignment horizontal="left" vertical="center" wrapText="1"/>
    </xf>
    <xf numFmtId="0" fontId="2" fillId="5" borderId="26" xfId="0" applyFont="1" applyFill="1" applyBorder="1" applyAlignment="1">
      <alignment horizontal="left" vertical="center" wrapText="1"/>
    </xf>
    <xf numFmtId="0" fontId="10" fillId="6" borderId="13" xfId="0" applyFont="1" applyFill="1" applyBorder="1" applyAlignment="1">
      <alignment vertical="center" wrapText="1"/>
    </xf>
    <xf numFmtId="0" fontId="10" fillId="6" borderId="14" xfId="0" applyFont="1" applyFill="1" applyBorder="1" applyAlignment="1">
      <alignment vertical="center" wrapText="1"/>
    </xf>
    <xf numFmtId="0" fontId="10" fillId="6" borderId="42" xfId="0" applyFont="1" applyFill="1" applyBorder="1" applyAlignment="1">
      <alignment vertical="center" wrapText="1"/>
    </xf>
    <xf numFmtId="0" fontId="9" fillId="6" borderId="19" xfId="0" applyFont="1" applyFill="1" applyBorder="1" applyAlignment="1">
      <alignment horizontal="center" vertical="center" wrapText="1"/>
    </xf>
    <xf numFmtId="0" fontId="9" fillId="6" borderId="24"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2" fillId="5" borderId="22"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27" xfId="0" applyFont="1" applyFill="1" applyBorder="1" applyAlignment="1">
      <alignment horizontal="left" vertical="center" wrapText="1"/>
    </xf>
    <xf numFmtId="0" fontId="0" fillId="0" borderId="26" xfId="0" applyBorder="1" applyAlignment="1">
      <alignment horizontal="center" vertical="center" wrapText="1"/>
    </xf>
    <xf numFmtId="0" fontId="2" fillId="0" borderId="19" xfId="0" applyFont="1" applyBorder="1" applyAlignment="1">
      <alignment horizontal="right" wrapText="1"/>
    </xf>
    <xf numFmtId="0" fontId="2" fillId="0" borderId="24" xfId="0" applyFont="1" applyBorder="1" applyAlignment="1">
      <alignment horizontal="right" wrapText="1"/>
    </xf>
    <xf numFmtId="0" fontId="2" fillId="0" borderId="19" xfId="0" applyFont="1" applyBorder="1" applyAlignment="1">
      <alignment horizontal="left"/>
    </xf>
    <xf numFmtId="0" fontId="2" fillId="0" borderId="20" xfId="0" applyFont="1" applyBorder="1" applyAlignment="1">
      <alignment horizontal="left"/>
    </xf>
    <xf numFmtId="0" fontId="2" fillId="7" borderId="17" xfId="0" applyFont="1" applyFill="1" applyBorder="1" applyAlignment="1">
      <alignment horizontal="center" vertical="center"/>
    </xf>
    <xf numFmtId="0" fontId="2" fillId="7" borderId="18" xfId="0" applyFont="1" applyFill="1" applyBorder="1" applyAlignment="1">
      <alignment horizontal="center" vertical="center"/>
    </xf>
    <xf numFmtId="0" fontId="2" fillId="5" borderId="0" xfId="0" applyFont="1" applyFill="1" applyAlignment="1">
      <alignment horizontal="left" vertical="center" wrapText="1"/>
    </xf>
    <xf numFmtId="0" fontId="2" fillId="5" borderId="12" xfId="0" applyFont="1" applyFill="1" applyBorder="1" applyAlignment="1">
      <alignment horizontal="left" vertical="center" wrapText="1"/>
    </xf>
    <xf numFmtId="0" fontId="2" fillId="0" borderId="23" xfId="0" applyFont="1" applyBorder="1" applyAlignment="1">
      <alignment horizontal="right" vertical="top" wrapText="1"/>
    </xf>
    <xf numFmtId="0" fontId="2" fillId="0" borderId="27" xfId="0" applyFont="1" applyBorder="1" applyAlignment="1">
      <alignment horizontal="right" vertical="top" wrapText="1"/>
    </xf>
    <xf numFmtId="0" fontId="35" fillId="0" borderId="38" xfId="0" applyFont="1" applyBorder="1" applyAlignment="1">
      <alignment horizontal="left" vertical="center" wrapText="1"/>
    </xf>
    <xf numFmtId="0" fontId="35" fillId="0" borderId="61" xfId="0" applyFont="1" applyBorder="1" applyAlignment="1">
      <alignment horizontal="left" vertical="center" wrapText="1"/>
    </xf>
    <xf numFmtId="0" fontId="35" fillId="0" borderId="10" xfId="0" applyFont="1" applyBorder="1" applyAlignment="1">
      <alignment horizontal="left" vertical="center" wrapText="1"/>
    </xf>
    <xf numFmtId="0" fontId="6" fillId="0" borderId="38" xfId="0" applyFont="1" applyBorder="1" applyAlignment="1">
      <alignment horizontal="center" vertical="center" wrapText="1"/>
    </xf>
    <xf numFmtId="0" fontId="6" fillId="0" borderId="61" xfId="0" applyFont="1" applyBorder="1" applyAlignment="1">
      <alignment horizontal="center" vertical="center" wrapText="1"/>
    </xf>
    <xf numFmtId="0" fontId="6" fillId="0" borderId="39" xfId="0" applyFont="1" applyBorder="1" applyAlignment="1">
      <alignment horizontal="center" vertical="center" wrapText="1"/>
    </xf>
    <xf numFmtId="2" fontId="6" fillId="0" borderId="10" xfId="0" applyNumberFormat="1" applyFont="1" applyBorder="1" applyAlignment="1">
      <alignment horizontal="center" vertical="center" wrapText="1"/>
    </xf>
    <xf numFmtId="2" fontId="6" fillId="0" borderId="1" xfId="0" applyNumberFormat="1" applyFont="1" applyBorder="1" applyAlignment="1">
      <alignment horizontal="center" vertical="center" wrapText="1"/>
    </xf>
    <xf numFmtId="2" fontId="6" fillId="0" borderId="9" xfId="0" applyNumberFormat="1" applyFont="1" applyBorder="1" applyAlignment="1">
      <alignment horizontal="center" vertical="center" wrapText="1"/>
    </xf>
    <xf numFmtId="0" fontId="6" fillId="0" borderId="16" xfId="0" applyFont="1" applyBorder="1" applyAlignment="1">
      <alignment horizontal="center"/>
    </xf>
    <xf numFmtId="0" fontId="6" fillId="0" borderId="14" xfId="0" applyFont="1" applyBorder="1" applyAlignment="1">
      <alignment horizontal="center"/>
    </xf>
    <xf numFmtId="0" fontId="6" fillId="0" borderId="15" xfId="0" applyFont="1" applyBorder="1" applyAlignment="1">
      <alignment horizontal="center"/>
    </xf>
    <xf numFmtId="0" fontId="2" fillId="0" borderId="19" xfId="0" applyFont="1" applyBorder="1" applyAlignment="1">
      <alignment horizontal="left" wrapText="1"/>
    </xf>
    <xf numFmtId="0" fontId="2" fillId="0" borderId="24" xfId="0" applyFont="1" applyBorder="1" applyAlignment="1">
      <alignment horizontal="left" wrapText="1"/>
    </xf>
    <xf numFmtId="0" fontId="2" fillId="0" borderId="20" xfId="0" applyFont="1" applyBorder="1" applyAlignment="1">
      <alignment horizontal="left" wrapText="1"/>
    </xf>
    <xf numFmtId="0" fontId="55" fillId="0" borderId="0" xfId="0" applyFont="1" applyAlignment="1">
      <alignment horizontal="center" vertical="center" wrapText="1"/>
    </xf>
    <xf numFmtId="0" fontId="55" fillId="0" borderId="19" xfId="0" applyFont="1" applyBorder="1" applyAlignment="1">
      <alignment horizontal="left"/>
    </xf>
    <xf numFmtId="0" fontId="55" fillId="0" borderId="20" xfId="0" applyFont="1" applyBorder="1" applyAlignment="1">
      <alignment horizontal="left"/>
    </xf>
    <xf numFmtId="164" fontId="61" fillId="0" borderId="19" xfId="0" applyNumberFormat="1" applyFont="1" applyBorder="1" applyAlignment="1">
      <alignment horizontal="center" vertical="center" wrapText="1"/>
    </xf>
    <xf numFmtId="0" fontId="55" fillId="0" borderId="22" xfId="0" applyFont="1" applyBorder="1" applyAlignment="1">
      <alignment horizontal="left"/>
    </xf>
    <xf numFmtId="0" fontId="55" fillId="0" borderId="27" xfId="0" applyFont="1" applyBorder="1" applyAlignment="1">
      <alignment horizontal="left"/>
    </xf>
    <xf numFmtId="0" fontId="61" fillId="0" borderId="22" xfId="0" applyFont="1" applyBorder="1" applyAlignment="1">
      <alignment horizontal="center" vertical="center" wrapText="1"/>
    </xf>
    <xf numFmtId="0" fontId="61" fillId="0" borderId="23" xfId="0" applyFont="1" applyBorder="1" applyAlignment="1">
      <alignment horizontal="center" vertical="center" wrapText="1"/>
    </xf>
    <xf numFmtId="0" fontId="61" fillId="0" borderId="27" xfId="0" applyFont="1" applyBorder="1" applyAlignment="1">
      <alignment horizontal="center" vertical="center" wrapText="1"/>
    </xf>
    <xf numFmtId="0" fontId="74" fillId="0" borderId="19" xfId="0" applyFont="1" applyBorder="1" applyAlignment="1">
      <alignment horizontal="center" vertical="center" wrapText="1"/>
    </xf>
    <xf numFmtId="0" fontId="74" fillId="0" borderId="20" xfId="0" applyFont="1" applyBorder="1" applyAlignment="1">
      <alignment horizontal="center" vertical="center" wrapText="1"/>
    </xf>
    <xf numFmtId="0" fontId="55" fillId="0" borderId="18" xfId="0" applyFont="1" applyBorder="1" applyAlignment="1">
      <alignment horizontal="center" wrapText="1"/>
    </xf>
    <xf numFmtId="0" fontId="6" fillId="0" borderId="18" xfId="0" applyFont="1" applyBorder="1" applyAlignment="1">
      <alignment horizontal="center" vertical="center" wrapText="1"/>
    </xf>
    <xf numFmtId="0" fontId="6" fillId="0" borderId="26" xfId="0" applyFont="1" applyBorder="1" applyAlignment="1">
      <alignment horizontal="center" vertical="center" wrapText="1"/>
    </xf>
    <xf numFmtId="0" fontId="55"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0" xfId="0" applyFont="1" applyBorder="1" applyAlignment="1">
      <alignment horizontal="center" vertical="center" wrapText="1"/>
    </xf>
    <xf numFmtId="0" fontId="10" fillId="13" borderId="71" xfId="0" applyFont="1" applyFill="1" applyBorder="1" applyAlignment="1">
      <alignment horizontal="left" vertical="top" wrapText="1"/>
    </xf>
    <xf numFmtId="0" fontId="10" fillId="13" borderId="72" xfId="0" applyFont="1" applyFill="1" applyBorder="1" applyAlignment="1">
      <alignment horizontal="left" vertical="top" wrapText="1"/>
    </xf>
    <xf numFmtId="0" fontId="10" fillId="13" borderId="73" xfId="0" applyFont="1" applyFill="1" applyBorder="1" applyAlignment="1">
      <alignment horizontal="left" vertical="top" wrapText="1"/>
    </xf>
    <xf numFmtId="0" fontId="10" fillId="13" borderId="74" xfId="0" applyFont="1" applyFill="1" applyBorder="1" applyAlignment="1">
      <alignment wrapText="1"/>
    </xf>
    <xf numFmtId="0" fontId="10" fillId="13" borderId="75" xfId="0" applyFont="1" applyFill="1" applyBorder="1" applyAlignment="1">
      <alignment wrapText="1"/>
    </xf>
    <xf numFmtId="0" fontId="10" fillId="13" borderId="74" xfId="0" applyFont="1" applyFill="1" applyBorder="1" applyAlignment="1">
      <alignment horizontal="left" vertical="top" wrapText="1"/>
    </xf>
    <xf numFmtId="0" fontId="10" fillId="13" borderId="76" xfId="0" applyFont="1" applyFill="1" applyBorder="1" applyAlignment="1">
      <alignment horizontal="left" vertical="top" wrapText="1"/>
    </xf>
    <xf numFmtId="0" fontId="2" fillId="0" borderId="17" xfId="0" applyFont="1" applyBorder="1" applyAlignment="1">
      <alignment horizontal="left"/>
    </xf>
    <xf numFmtId="0" fontId="0" fillId="0" borderId="18" xfId="0" applyBorder="1" applyAlignment="1">
      <alignment horizontal="left"/>
    </xf>
    <xf numFmtId="0" fontId="0" fillId="0" borderId="26" xfId="0" applyBorder="1" applyAlignment="1">
      <alignment horizontal="left"/>
    </xf>
    <xf numFmtId="0" fontId="10" fillId="13" borderId="75" xfId="0" applyFont="1" applyFill="1" applyBorder="1" applyAlignment="1">
      <alignment horizontal="left" vertical="top" wrapText="1"/>
    </xf>
    <xf numFmtId="0" fontId="2" fillId="0" borderId="17" xfId="0" applyFont="1" applyBorder="1" applyAlignment="1">
      <alignment wrapText="1"/>
    </xf>
    <xf numFmtId="0" fontId="2" fillId="0" borderId="26" xfId="0" applyFont="1" applyBorder="1" applyAlignment="1">
      <alignment wrapText="1"/>
    </xf>
    <xf numFmtId="0" fontId="2" fillId="0" borderId="11" xfId="0" applyFont="1" applyBorder="1" applyAlignment="1">
      <alignment wrapText="1"/>
    </xf>
    <xf numFmtId="0" fontId="2" fillId="0" borderId="12" xfId="0" applyFont="1" applyBorder="1" applyAlignment="1">
      <alignment wrapText="1"/>
    </xf>
    <xf numFmtId="0" fontId="2" fillId="0" borderId="22" xfId="0" applyFont="1" applyBorder="1" applyAlignment="1">
      <alignment wrapText="1"/>
    </xf>
    <xf numFmtId="0" fontId="2" fillId="0" borderId="27" xfId="0" applyFont="1" applyBorder="1" applyAlignment="1">
      <alignment wrapText="1"/>
    </xf>
    <xf numFmtId="0" fontId="10" fillId="13" borderId="17" xfId="0" applyFont="1" applyFill="1" applyBorder="1" applyAlignment="1">
      <alignment horizontal="left" vertical="top" wrapText="1"/>
    </xf>
    <xf numFmtId="0" fontId="10" fillId="13" borderId="26" xfId="0" applyFont="1" applyFill="1" applyBorder="1" applyAlignment="1">
      <alignment horizontal="left" vertical="top" wrapText="1"/>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38" xfId="0" applyBorder="1" applyAlignment="1">
      <alignment wrapText="1"/>
    </xf>
    <xf numFmtId="0" fontId="0" fillId="0" borderId="41" xfId="0" applyBorder="1" applyAlignment="1">
      <alignment horizontal="left" wrapText="1"/>
    </xf>
    <xf numFmtId="0" fontId="0" fillId="0" borderId="28" xfId="0" applyBorder="1" applyAlignment="1">
      <alignment horizontal="left" wrapText="1"/>
    </xf>
    <xf numFmtId="15" fontId="0" fillId="0" borderId="42" xfId="0" applyNumberFormat="1" applyBorder="1" applyAlignment="1">
      <alignment horizontal="left" wrapText="1"/>
    </xf>
    <xf numFmtId="15" fontId="0" fillId="0" borderId="47" xfId="0" applyNumberFormat="1" applyBorder="1" applyAlignment="1">
      <alignment horizontal="left" wrapText="1"/>
    </xf>
    <xf numFmtId="0" fontId="10" fillId="13" borderId="77" xfId="0" applyFont="1" applyFill="1" applyBorder="1" applyAlignment="1">
      <alignment horizontal="left" vertical="top" wrapText="1"/>
    </xf>
    <xf numFmtId="0" fontId="10" fillId="13" borderId="78" xfId="0" applyFont="1" applyFill="1" applyBorder="1" applyAlignment="1">
      <alignment horizontal="left" vertical="top" wrapText="1"/>
    </xf>
    <xf numFmtId="0" fontId="0" fillId="0" borderId="1" xfId="0" applyBorder="1" applyAlignment="1">
      <alignment horizontal="left"/>
    </xf>
    <xf numFmtId="15" fontId="2" fillId="0" borderId="44" xfId="0" applyNumberFormat="1" applyFont="1" applyBorder="1" applyAlignment="1">
      <alignment horizontal="left" wrapText="1"/>
    </xf>
    <xf numFmtId="0" fontId="10" fillId="13" borderId="79" xfId="0" applyFont="1" applyFill="1" applyBorder="1" applyAlignment="1">
      <alignment horizontal="left" vertical="top" wrapText="1"/>
    </xf>
    <xf numFmtId="0" fontId="10" fillId="13" borderId="74" xfId="0" applyFont="1" applyFill="1" applyBorder="1" applyAlignment="1">
      <alignment vertical="top" wrapText="1"/>
    </xf>
    <xf numFmtId="0" fontId="10" fillId="13" borderId="76" xfId="0" applyFont="1" applyFill="1" applyBorder="1" applyAlignment="1">
      <alignment vertical="top" wrapText="1"/>
    </xf>
    <xf numFmtId="0" fontId="10" fillId="13" borderId="75" xfId="0" applyFont="1" applyFill="1" applyBorder="1" applyAlignment="1">
      <alignment vertical="top" wrapText="1"/>
    </xf>
    <xf numFmtId="0" fontId="0" fillId="6" borderId="7" xfId="0" applyFill="1" applyBorder="1" applyAlignment="1">
      <alignment horizontal="center" vertical="center" wrapText="1"/>
    </xf>
    <xf numFmtId="0" fontId="35" fillId="0" borderId="60" xfId="0" applyFont="1" applyBorder="1" applyAlignment="1">
      <alignment horizontal="left" vertical="center" wrapText="1"/>
    </xf>
    <xf numFmtId="0" fontId="10" fillId="6" borderId="15" xfId="0" applyFont="1" applyFill="1" applyBorder="1" applyAlignment="1">
      <alignment vertical="center" wrapText="1"/>
    </xf>
    <xf numFmtId="0" fontId="10" fillId="6" borderId="9" xfId="0" applyFont="1" applyFill="1" applyBorder="1" applyAlignment="1">
      <alignment vertical="center" wrapText="1"/>
    </xf>
    <xf numFmtId="0" fontId="14" fillId="0" borderId="8" xfId="0" applyFont="1" applyBorder="1" applyAlignment="1">
      <alignment horizontal="left" vertical="center" wrapText="1"/>
    </xf>
    <xf numFmtId="0" fontId="14" fillId="0" borderId="1" xfId="0" applyFont="1" applyBorder="1" applyAlignment="1">
      <alignment horizontal="left" vertical="center" wrapText="1"/>
    </xf>
    <xf numFmtId="0" fontId="14" fillId="0" borderId="41" xfId="0" applyFont="1" applyBorder="1" applyAlignment="1">
      <alignment horizontal="left" vertical="center" wrapText="1"/>
    </xf>
    <xf numFmtId="0" fontId="0" fillId="0" borderId="19" xfId="0" applyBorder="1" applyAlignment="1">
      <alignment horizontal="center" vertical="center" wrapText="1"/>
    </xf>
    <xf numFmtId="0" fontId="0" fillId="0" borderId="24" xfId="0" applyBorder="1" applyAlignment="1">
      <alignment horizontal="center" vertical="center" wrapText="1"/>
    </xf>
    <xf numFmtId="0" fontId="0" fillId="0" borderId="20" xfId="0" applyBorder="1" applyAlignment="1">
      <alignment horizontal="center" vertical="center" wrapText="1"/>
    </xf>
    <xf numFmtId="0" fontId="14" fillId="0" borderId="37" xfId="0" applyFont="1" applyBorder="1" applyAlignment="1">
      <alignment horizontal="left" vertical="center" wrapText="1"/>
    </xf>
    <xf numFmtId="0" fontId="14" fillId="0" borderId="61" xfId="0" applyFont="1" applyBorder="1" applyAlignment="1">
      <alignment horizontal="left" vertical="center" wrapText="1"/>
    </xf>
    <xf numFmtId="0" fontId="14" fillId="0" borderId="60" xfId="0" applyFont="1" applyBorder="1" applyAlignment="1">
      <alignment horizontal="lef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25" xfId="0" applyFont="1" applyBorder="1" applyAlignment="1">
      <alignment horizontal="center"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26" xfId="0" applyBorder="1" applyAlignment="1">
      <alignment horizontal="left" vertical="center" wrapText="1"/>
    </xf>
    <xf numFmtId="0" fontId="14" fillId="0" borderId="37" xfId="0" applyFont="1" applyBorder="1" applyAlignment="1">
      <alignment horizontal="left" vertical="top" wrapText="1"/>
    </xf>
    <xf numFmtId="0" fontId="14" fillId="0" borderId="61" xfId="0" applyFont="1" applyBorder="1" applyAlignment="1">
      <alignment horizontal="left" vertical="top" wrapText="1"/>
    </xf>
    <xf numFmtId="0" fontId="14" fillId="0" borderId="60" xfId="0" applyFont="1" applyBorder="1" applyAlignment="1">
      <alignment horizontal="left" vertical="top" wrapText="1"/>
    </xf>
    <xf numFmtId="0" fontId="14" fillId="0" borderId="80" xfId="0" applyFont="1" applyBorder="1" applyAlignment="1">
      <alignment horizontal="left" vertical="center" wrapText="1"/>
    </xf>
    <xf numFmtId="0" fontId="14" fillId="0" borderId="44" xfId="0" applyFont="1" applyBorder="1" applyAlignment="1">
      <alignment horizontal="left" vertical="center" wrapText="1"/>
    </xf>
    <xf numFmtId="0" fontId="14" fillId="0" borderId="45" xfId="0" applyFont="1" applyBorder="1" applyAlignment="1">
      <alignment horizontal="left" vertical="center"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7" xfId="0" applyFont="1" applyBorder="1" applyAlignment="1">
      <alignment horizontal="center" vertical="center" wrapText="1"/>
    </xf>
    <xf numFmtId="0" fontId="66" fillId="0" borderId="19" xfId="0" applyFont="1" applyBorder="1" applyAlignment="1">
      <alignment horizontal="center" vertical="center" wrapText="1"/>
    </xf>
    <xf numFmtId="0" fontId="66" fillId="0" borderId="24" xfId="0" applyFont="1" applyBorder="1" applyAlignment="1">
      <alignment horizontal="center" vertical="center" wrapText="1"/>
    </xf>
    <xf numFmtId="0" fontId="66" fillId="0" borderId="20" xfId="0" applyFont="1" applyBorder="1" applyAlignment="1">
      <alignment horizontal="center"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14" fillId="0" borderId="42" xfId="0" applyFont="1" applyBorder="1" applyAlignment="1">
      <alignment horizontal="left" vertical="center" wrapText="1"/>
    </xf>
    <xf numFmtId="0" fontId="14" fillId="0" borderId="9" xfId="0" applyFont="1" applyBorder="1" applyAlignment="1">
      <alignment horizontal="left" vertical="center" wrapText="1"/>
    </xf>
    <xf numFmtId="0" fontId="2" fillId="9" borderId="13" xfId="0" applyFont="1" applyFill="1" applyBorder="1" applyAlignment="1">
      <alignment horizontal="left"/>
    </xf>
    <xf numFmtId="0" fontId="2" fillId="9" borderId="14" xfId="0" applyFont="1" applyFill="1" applyBorder="1" applyAlignment="1">
      <alignment horizontal="left"/>
    </xf>
    <xf numFmtId="0" fontId="2" fillId="9" borderId="15" xfId="0" applyFont="1" applyFill="1" applyBorder="1" applyAlignment="1">
      <alignment horizontal="left"/>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9" fillId="0" borderId="11" xfId="0" applyFont="1" applyBorder="1" applyAlignment="1">
      <alignment horizontal="center" vertical="center" wrapText="1"/>
    </xf>
    <xf numFmtId="0" fontId="9" fillId="0" borderId="0" xfId="0" applyFont="1" applyAlignment="1">
      <alignment horizontal="center" vertical="center" wrapText="1"/>
    </xf>
    <xf numFmtId="0" fontId="2" fillId="9" borderId="37" xfId="0" applyFont="1" applyFill="1" applyBorder="1" applyAlignment="1">
      <alignment horizontal="left"/>
    </xf>
    <xf numFmtId="0" fontId="2" fillId="9" borderId="61" xfId="0" applyFont="1" applyFill="1" applyBorder="1" applyAlignment="1">
      <alignment horizontal="left"/>
    </xf>
    <xf numFmtId="0" fontId="2" fillId="9" borderId="39" xfId="0" applyFont="1" applyFill="1" applyBorder="1" applyAlignment="1">
      <alignment horizontal="left"/>
    </xf>
    <xf numFmtId="0" fontId="0" fillId="0" borderId="37" xfId="0" applyBorder="1" applyAlignment="1">
      <alignment horizontal="left"/>
    </xf>
    <xf numFmtId="0" fontId="0" fillId="0" borderId="61" xfId="0" applyBorder="1" applyAlignment="1">
      <alignment horizontal="left"/>
    </xf>
    <xf numFmtId="0" fontId="0" fillId="0" borderId="39" xfId="0" applyBorder="1" applyAlignment="1">
      <alignment horizontal="left"/>
    </xf>
    <xf numFmtId="0" fontId="2" fillId="9" borderId="8" xfId="0" applyFont="1" applyFill="1" applyBorder="1" applyAlignment="1">
      <alignment horizontal="left"/>
    </xf>
    <xf numFmtId="0" fontId="2" fillId="9" borderId="1" xfId="0" applyFont="1" applyFill="1" applyBorder="1" applyAlignment="1">
      <alignment horizontal="left"/>
    </xf>
    <xf numFmtId="0" fontId="2" fillId="9" borderId="9" xfId="0" applyFont="1" applyFill="1" applyBorder="1" applyAlignment="1">
      <alignment horizontal="left"/>
    </xf>
    <xf numFmtId="0" fontId="0" fillId="0" borderId="8" xfId="0" applyBorder="1" applyAlignment="1">
      <alignment horizontal="center"/>
    </xf>
    <xf numFmtId="0" fontId="0" fillId="0" borderId="1" xfId="0" applyBorder="1" applyAlignment="1">
      <alignment horizontal="center"/>
    </xf>
    <xf numFmtId="0" fontId="0" fillId="0" borderId="9" xfId="0" applyBorder="1" applyAlignment="1">
      <alignment horizontal="center"/>
    </xf>
    <xf numFmtId="0" fontId="0" fillId="0" borderId="8" xfId="0" applyBorder="1" applyAlignment="1">
      <alignment horizontal="left"/>
    </xf>
    <xf numFmtId="0" fontId="0" fillId="0" borderId="9" xfId="0" applyBorder="1" applyAlignment="1">
      <alignment horizontal="left"/>
    </xf>
    <xf numFmtId="0" fontId="0" fillId="0" borderId="37" xfId="0" applyBorder="1" applyAlignment="1">
      <alignment horizontal="left" vertical="center" wrapText="1"/>
    </xf>
    <xf numFmtId="0" fontId="0" fillId="0" borderId="61" xfId="0" applyBorder="1" applyAlignment="1">
      <alignment horizontal="left" vertical="center" wrapText="1"/>
    </xf>
    <xf numFmtId="0" fontId="0" fillId="0" borderId="60" xfId="0" applyBorder="1" applyAlignment="1">
      <alignment horizontal="left" vertical="center" wrapText="1"/>
    </xf>
    <xf numFmtId="0" fontId="10" fillId="0" borderId="81" xfId="0" applyFont="1" applyBorder="1" applyAlignment="1">
      <alignment horizontal="left" vertical="center" wrapText="1"/>
    </xf>
    <xf numFmtId="0" fontId="10" fillId="0" borderId="43" xfId="0" applyFont="1" applyBorder="1" applyAlignment="1">
      <alignment horizontal="left" vertical="center" wrapText="1"/>
    </xf>
    <xf numFmtId="0" fontId="10" fillId="0" borderId="19" xfId="0" applyFont="1" applyBorder="1" applyAlignment="1">
      <alignment horizontal="left" vertical="center" wrapText="1"/>
    </xf>
    <xf numFmtId="0" fontId="10" fillId="0" borderId="24" xfId="0" applyFont="1" applyBorder="1" applyAlignment="1">
      <alignment horizontal="left" vertical="center" wrapText="1"/>
    </xf>
    <xf numFmtId="0" fontId="10" fillId="0" borderId="20" xfId="0" applyFont="1" applyBorder="1" applyAlignment="1">
      <alignment horizontal="left" vertical="center" wrapText="1"/>
    </xf>
  </cellXfs>
  <cellStyles count="3">
    <cellStyle name="Hyperlink" xfId="2" builtinId="8"/>
    <cellStyle name="Normal" xfId="0" builtinId="0"/>
    <cellStyle name="Percent" xfId="1" builtinId="5"/>
  </cellStyles>
  <dxfs count="3">
    <dxf>
      <font>
        <color auto="1"/>
      </font>
      <fill>
        <patternFill>
          <bgColor rgb="FF92D050"/>
        </patternFill>
      </fill>
    </dxf>
    <dxf>
      <font>
        <color auto="1"/>
      </font>
      <fill>
        <patternFill>
          <bgColor rgb="FFFF0000"/>
        </patternFill>
      </fill>
    </dxf>
    <dxf>
      <fill>
        <patternFill>
          <fgColor rgb="FFFFC000"/>
          <bgColor rgb="FFFFFF00"/>
        </patternFill>
      </fill>
    </dxf>
  </dxfs>
  <tableStyles count="0" defaultTableStyle="TableStyleMedium2" defaultPivotStyle="PivotStyleLight16"/>
  <colors>
    <mruColors>
      <color rgb="FF0000FF"/>
      <color rgb="FFD9D9D9"/>
      <color rgb="FFFFFF99"/>
      <color rgb="FFDEFED2"/>
      <color rgb="FFB3FD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38100</xdr:rowOff>
    </xdr:from>
    <xdr:to>
      <xdr:col>2</xdr:col>
      <xdr:colOff>38100</xdr:colOff>
      <xdr:row>4</xdr:row>
      <xdr:rowOff>133350</xdr:rowOff>
    </xdr:to>
    <xdr:sp macro="" textlink="">
      <xdr:nvSpPr>
        <xdr:cNvPr id="2" name="Right Arrow 1">
          <a:extLst>
            <a:ext uri="{FF2B5EF4-FFF2-40B4-BE49-F238E27FC236}">
              <a16:creationId xmlns:a16="http://schemas.microsoft.com/office/drawing/2014/main" id="{00000000-0008-0000-0100-000002000000}"/>
            </a:ext>
          </a:extLst>
        </xdr:cNvPr>
        <xdr:cNvSpPr/>
      </xdr:nvSpPr>
      <xdr:spPr>
        <a:xfrm rot="5400000">
          <a:off x="190500" y="857250"/>
          <a:ext cx="342900" cy="381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10</xdr:col>
      <xdr:colOff>190500</xdr:colOff>
      <xdr:row>34</xdr:row>
      <xdr:rowOff>47625</xdr:rowOff>
    </xdr:from>
    <xdr:to>
      <xdr:col>10</xdr:col>
      <xdr:colOff>236219</xdr:colOff>
      <xdr:row>38</xdr:row>
      <xdr:rowOff>85725</xdr:rowOff>
    </xdr:to>
    <xdr:sp macro="" textlink="">
      <xdr:nvSpPr>
        <xdr:cNvPr id="3" name="Down Arrow 2">
          <a:extLst>
            <a:ext uri="{FF2B5EF4-FFF2-40B4-BE49-F238E27FC236}">
              <a16:creationId xmlns:a16="http://schemas.microsoft.com/office/drawing/2014/main" id="{00000000-0008-0000-0100-000003000000}"/>
            </a:ext>
          </a:extLst>
        </xdr:cNvPr>
        <xdr:cNvSpPr/>
      </xdr:nvSpPr>
      <xdr:spPr>
        <a:xfrm>
          <a:off x="6124575" y="5848350"/>
          <a:ext cx="45719" cy="8096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146050</xdr:colOff>
          <xdr:row>1</xdr:row>
          <xdr:rowOff>127000</xdr:rowOff>
        </xdr:from>
        <xdr:to>
          <xdr:col>1</xdr:col>
          <xdr:colOff>1257300</xdr:colOff>
          <xdr:row>4</xdr:row>
          <xdr:rowOff>165100</xdr:rowOff>
        </xdr:to>
        <xdr:sp macro="" textlink="">
          <xdr:nvSpPr>
            <xdr:cNvPr id="10241" name="Object 1" hidden="1">
              <a:extLst>
                <a:ext uri="{63B3BB69-23CF-44E3-9099-C40C66FF867C}">
                  <a14:compatExt spid="_x0000_s10241"/>
                </a:ext>
                <a:ext uri="{FF2B5EF4-FFF2-40B4-BE49-F238E27FC236}">
                  <a16:creationId xmlns:a16="http://schemas.microsoft.com/office/drawing/2014/main" id="{00000000-0008-0000-0B00-000001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107950</xdr:colOff>
          <xdr:row>45</xdr:row>
          <xdr:rowOff>31750</xdr:rowOff>
        </xdr:from>
        <xdr:to>
          <xdr:col>1</xdr:col>
          <xdr:colOff>1270000</xdr:colOff>
          <xdr:row>46</xdr:row>
          <xdr:rowOff>0</xdr:rowOff>
        </xdr:to>
        <xdr:sp macro="" textlink="">
          <xdr:nvSpPr>
            <xdr:cNvPr id="10242" name="Object 2" hidden="1">
              <a:extLst>
                <a:ext uri="{63B3BB69-23CF-44E3-9099-C40C66FF867C}">
                  <a14:compatExt spid="_x0000_s10242"/>
                </a:ext>
                <a:ext uri="{FF2B5EF4-FFF2-40B4-BE49-F238E27FC236}">
                  <a16:creationId xmlns:a16="http://schemas.microsoft.com/office/drawing/2014/main" id="{00000000-0008-0000-0B00-000002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107950</xdr:colOff>
          <xdr:row>18</xdr:row>
          <xdr:rowOff>31750</xdr:rowOff>
        </xdr:from>
        <xdr:to>
          <xdr:col>1</xdr:col>
          <xdr:colOff>1270000</xdr:colOff>
          <xdr:row>19</xdr:row>
          <xdr:rowOff>0</xdr:rowOff>
        </xdr:to>
        <xdr:sp macro="" textlink="">
          <xdr:nvSpPr>
            <xdr:cNvPr id="10243" name="Object 3" hidden="1">
              <a:extLst>
                <a:ext uri="{63B3BB69-23CF-44E3-9099-C40C66FF867C}">
                  <a14:compatExt spid="_x0000_s10243"/>
                </a:ext>
                <a:ext uri="{FF2B5EF4-FFF2-40B4-BE49-F238E27FC236}">
                  <a16:creationId xmlns:a16="http://schemas.microsoft.com/office/drawing/2014/main" id="{00000000-0008-0000-0B00-000003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146050</xdr:colOff>
          <xdr:row>62</xdr:row>
          <xdr:rowOff>31750</xdr:rowOff>
        </xdr:from>
        <xdr:to>
          <xdr:col>1</xdr:col>
          <xdr:colOff>1308100</xdr:colOff>
          <xdr:row>63</xdr:row>
          <xdr:rowOff>0</xdr:rowOff>
        </xdr:to>
        <xdr:sp macro="" textlink="">
          <xdr:nvSpPr>
            <xdr:cNvPr id="10244" name="Object 4" hidden="1">
              <a:extLst>
                <a:ext uri="{63B3BB69-23CF-44E3-9099-C40C66FF867C}">
                  <a14:compatExt spid="_x0000_s10244"/>
                </a:ext>
                <a:ext uri="{FF2B5EF4-FFF2-40B4-BE49-F238E27FC236}">
                  <a16:creationId xmlns:a16="http://schemas.microsoft.com/office/drawing/2014/main" id="{00000000-0008-0000-0B00-000004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146050</xdr:colOff>
          <xdr:row>70</xdr:row>
          <xdr:rowOff>31750</xdr:rowOff>
        </xdr:from>
        <xdr:to>
          <xdr:col>1</xdr:col>
          <xdr:colOff>1308100</xdr:colOff>
          <xdr:row>71</xdr:row>
          <xdr:rowOff>0</xdr:rowOff>
        </xdr:to>
        <xdr:sp macro="" textlink="">
          <xdr:nvSpPr>
            <xdr:cNvPr id="10245" name="Object 5" hidden="1">
              <a:extLst>
                <a:ext uri="{63B3BB69-23CF-44E3-9099-C40C66FF867C}">
                  <a14:compatExt spid="_x0000_s10245"/>
                </a:ext>
                <a:ext uri="{FF2B5EF4-FFF2-40B4-BE49-F238E27FC236}">
                  <a16:creationId xmlns:a16="http://schemas.microsoft.com/office/drawing/2014/main" id="{00000000-0008-0000-0B00-000005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146050</xdr:colOff>
          <xdr:row>79</xdr:row>
          <xdr:rowOff>31750</xdr:rowOff>
        </xdr:from>
        <xdr:to>
          <xdr:col>1</xdr:col>
          <xdr:colOff>1308100</xdr:colOff>
          <xdr:row>80</xdr:row>
          <xdr:rowOff>0</xdr:rowOff>
        </xdr:to>
        <xdr:sp macro="" textlink="">
          <xdr:nvSpPr>
            <xdr:cNvPr id="10246" name="Object 6" hidden="1">
              <a:extLst>
                <a:ext uri="{63B3BB69-23CF-44E3-9099-C40C66FF867C}">
                  <a14:compatExt spid="_x0000_s10246"/>
                </a:ext>
                <a:ext uri="{FF2B5EF4-FFF2-40B4-BE49-F238E27FC236}">
                  <a16:creationId xmlns:a16="http://schemas.microsoft.com/office/drawing/2014/main" id="{00000000-0008-0000-0B00-000006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B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146050</xdr:colOff>
          <xdr:row>1</xdr:row>
          <xdr:rowOff>107950</xdr:rowOff>
        </xdr:from>
        <xdr:to>
          <xdr:col>1</xdr:col>
          <xdr:colOff>1257300</xdr:colOff>
          <xdr:row>4</xdr:row>
          <xdr:rowOff>165100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C00-000001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107950</xdr:colOff>
          <xdr:row>45</xdr:row>
          <xdr:rowOff>31750</xdr:rowOff>
        </xdr:from>
        <xdr:to>
          <xdr:col>1</xdr:col>
          <xdr:colOff>1270000</xdr:colOff>
          <xdr:row>46</xdr:row>
          <xdr:rowOff>0</xdr:rowOff>
        </xdr:to>
        <xdr:sp macro="" textlink="">
          <xdr:nvSpPr>
            <xdr:cNvPr id="11266" name="Object 2" hidden="1">
              <a:extLst>
                <a:ext uri="{63B3BB69-23CF-44E3-9099-C40C66FF867C}">
                  <a14:compatExt spid="_x0000_s11266"/>
                </a:ext>
                <a:ext uri="{FF2B5EF4-FFF2-40B4-BE49-F238E27FC236}">
                  <a16:creationId xmlns:a16="http://schemas.microsoft.com/office/drawing/2014/main" id="{00000000-0008-0000-0C00-000002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107950</xdr:colOff>
          <xdr:row>18</xdr:row>
          <xdr:rowOff>31750</xdr:rowOff>
        </xdr:from>
        <xdr:to>
          <xdr:col>1</xdr:col>
          <xdr:colOff>1270000</xdr:colOff>
          <xdr:row>19</xdr:row>
          <xdr:rowOff>0</xdr:rowOff>
        </xdr:to>
        <xdr:sp macro="" textlink="">
          <xdr:nvSpPr>
            <xdr:cNvPr id="11267" name="Object 3" hidden="1">
              <a:extLst>
                <a:ext uri="{63B3BB69-23CF-44E3-9099-C40C66FF867C}">
                  <a14:compatExt spid="_x0000_s11267"/>
                </a:ext>
                <a:ext uri="{FF2B5EF4-FFF2-40B4-BE49-F238E27FC236}">
                  <a16:creationId xmlns:a16="http://schemas.microsoft.com/office/drawing/2014/main" id="{00000000-0008-0000-0C00-000003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146050</xdr:colOff>
          <xdr:row>62</xdr:row>
          <xdr:rowOff>31750</xdr:rowOff>
        </xdr:from>
        <xdr:to>
          <xdr:col>1</xdr:col>
          <xdr:colOff>1308100</xdr:colOff>
          <xdr:row>63</xdr:row>
          <xdr:rowOff>0</xdr:rowOff>
        </xdr:to>
        <xdr:sp macro="" textlink="">
          <xdr:nvSpPr>
            <xdr:cNvPr id="11268" name="Object 4" hidden="1">
              <a:extLst>
                <a:ext uri="{63B3BB69-23CF-44E3-9099-C40C66FF867C}">
                  <a14:compatExt spid="_x0000_s11268"/>
                </a:ext>
                <a:ext uri="{FF2B5EF4-FFF2-40B4-BE49-F238E27FC236}">
                  <a16:creationId xmlns:a16="http://schemas.microsoft.com/office/drawing/2014/main" id="{00000000-0008-0000-0C00-000004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146050</xdr:colOff>
          <xdr:row>70</xdr:row>
          <xdr:rowOff>31750</xdr:rowOff>
        </xdr:from>
        <xdr:to>
          <xdr:col>1</xdr:col>
          <xdr:colOff>1308100</xdr:colOff>
          <xdr:row>71</xdr:row>
          <xdr:rowOff>0</xdr:rowOff>
        </xdr:to>
        <xdr:sp macro="" textlink="">
          <xdr:nvSpPr>
            <xdr:cNvPr id="11269" name="Object 5" hidden="1">
              <a:extLst>
                <a:ext uri="{63B3BB69-23CF-44E3-9099-C40C66FF867C}">
                  <a14:compatExt spid="_x0000_s11269"/>
                </a:ext>
                <a:ext uri="{FF2B5EF4-FFF2-40B4-BE49-F238E27FC236}">
                  <a16:creationId xmlns:a16="http://schemas.microsoft.com/office/drawing/2014/main" id="{00000000-0008-0000-0C00-000005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146050</xdr:colOff>
          <xdr:row>79</xdr:row>
          <xdr:rowOff>31750</xdr:rowOff>
        </xdr:from>
        <xdr:to>
          <xdr:col>1</xdr:col>
          <xdr:colOff>1308100</xdr:colOff>
          <xdr:row>80</xdr:row>
          <xdr:rowOff>0</xdr:rowOff>
        </xdr:to>
        <xdr:sp macro="" textlink="">
          <xdr:nvSpPr>
            <xdr:cNvPr id="11270" name="Object 6" hidden="1">
              <a:extLst>
                <a:ext uri="{63B3BB69-23CF-44E3-9099-C40C66FF867C}">
                  <a14:compatExt spid="_x0000_s11270"/>
                </a:ext>
                <a:ext uri="{FF2B5EF4-FFF2-40B4-BE49-F238E27FC236}">
                  <a16:creationId xmlns:a16="http://schemas.microsoft.com/office/drawing/2014/main" id="{00000000-0008-0000-0C00-000006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C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14</xdr:col>
      <xdr:colOff>76200</xdr:colOff>
      <xdr:row>14</xdr:row>
      <xdr:rowOff>66678</xdr:rowOff>
    </xdr:from>
    <xdr:to>
      <xdr:col>17</xdr:col>
      <xdr:colOff>19050</xdr:colOff>
      <xdr:row>15</xdr:row>
      <xdr:rowOff>114304</xdr:rowOff>
    </xdr:to>
    <xdr:sp macro="" textlink="">
      <xdr:nvSpPr>
        <xdr:cNvPr id="7" name="Right Brace 6">
          <a:extLst>
            <a:ext uri="{FF2B5EF4-FFF2-40B4-BE49-F238E27FC236}">
              <a16:creationId xmlns:a16="http://schemas.microsoft.com/office/drawing/2014/main" id="{00000000-0008-0000-0D00-000007000000}"/>
            </a:ext>
          </a:extLst>
        </xdr:cNvPr>
        <xdr:cNvSpPr/>
      </xdr:nvSpPr>
      <xdr:spPr>
        <a:xfrm rot="5400000">
          <a:off x="8643937" y="4986341"/>
          <a:ext cx="238126" cy="1447800"/>
        </a:xfrm>
        <a:prstGeom prst="rightBrace">
          <a:avLst/>
        </a:prstGeom>
        <a:ln>
          <a:solidFill>
            <a:schemeClr val="tx2"/>
          </a:solidFill>
        </a:ln>
      </xdr:spPr>
      <xdr:style>
        <a:lnRef idx="2">
          <a:schemeClr val="accent5"/>
        </a:lnRef>
        <a:fillRef idx="0">
          <a:schemeClr val="accent5"/>
        </a:fillRef>
        <a:effectRef idx="1">
          <a:schemeClr val="accent5"/>
        </a:effectRef>
        <a:fontRef idx="minor">
          <a:schemeClr val="tx1"/>
        </a:fontRef>
      </xdr:style>
      <xdr:txBody>
        <a:bodyPr vertOverflow="clip" horzOverflow="clip" rtlCol="0" anchor="t"/>
        <a:lstStyle/>
        <a:p>
          <a:pPr algn="l"/>
          <a:endParaRPr lang="en-ZA" sz="1100">
            <a:solidFill>
              <a:srgbClr val="92D050"/>
            </a:solidFill>
          </a:endParaRPr>
        </a:p>
      </xdr:txBody>
    </xdr:sp>
    <xdr:clientData/>
  </xdr:twoCellAnchor>
  <xdr:twoCellAnchor>
    <xdr:from>
      <xdr:col>11</xdr:col>
      <xdr:colOff>9525</xdr:colOff>
      <xdr:row>13</xdr:row>
      <xdr:rowOff>171450</xdr:rowOff>
    </xdr:from>
    <xdr:to>
      <xdr:col>14</xdr:col>
      <xdr:colOff>9525</xdr:colOff>
      <xdr:row>15</xdr:row>
      <xdr:rowOff>28577</xdr:rowOff>
    </xdr:to>
    <xdr:sp macro="" textlink="">
      <xdr:nvSpPr>
        <xdr:cNvPr id="8" name="Right Brace 7">
          <a:extLst>
            <a:ext uri="{FF2B5EF4-FFF2-40B4-BE49-F238E27FC236}">
              <a16:creationId xmlns:a16="http://schemas.microsoft.com/office/drawing/2014/main" id="{00000000-0008-0000-0D00-000008000000}"/>
            </a:ext>
          </a:extLst>
        </xdr:cNvPr>
        <xdr:cNvSpPr/>
      </xdr:nvSpPr>
      <xdr:spPr>
        <a:xfrm rot="5400000">
          <a:off x="7115174" y="4886326"/>
          <a:ext cx="238127" cy="1476375"/>
        </a:xfrm>
        <a:prstGeom prst="rightBrace">
          <a:avLst/>
        </a:prstGeom>
        <a:ln>
          <a:solidFill>
            <a:schemeClr val="tx2"/>
          </a:solidFill>
        </a:ln>
      </xdr:spPr>
      <xdr:style>
        <a:lnRef idx="2">
          <a:schemeClr val="accent5"/>
        </a:lnRef>
        <a:fillRef idx="0">
          <a:schemeClr val="accent5"/>
        </a:fillRef>
        <a:effectRef idx="1">
          <a:schemeClr val="accent5"/>
        </a:effectRef>
        <a:fontRef idx="minor">
          <a:schemeClr val="tx1"/>
        </a:fontRef>
      </xdr:style>
      <xdr:txBody>
        <a:bodyPr vertOverflow="clip" horzOverflow="clip" rtlCol="0" anchor="t"/>
        <a:lstStyle/>
        <a:p>
          <a:pPr algn="l"/>
          <a:endParaRPr lang="en-ZA" sz="1100">
            <a:solidFill>
              <a:srgbClr val="92D050"/>
            </a:solidFill>
          </a:endParaRPr>
        </a:p>
      </xdr:txBody>
    </xdr:sp>
    <xdr:clientData/>
  </xdr:twoCellAnchor>
  <xdr:twoCellAnchor>
    <xdr:from>
      <xdr:col>8</xdr:col>
      <xdr:colOff>19049</xdr:colOff>
      <xdr:row>13</xdr:row>
      <xdr:rowOff>76202</xdr:rowOff>
    </xdr:from>
    <xdr:to>
      <xdr:col>11</xdr:col>
      <xdr:colOff>0</xdr:colOff>
      <xdr:row>14</xdr:row>
      <xdr:rowOff>180981</xdr:rowOff>
    </xdr:to>
    <xdr:sp macro="" textlink="">
      <xdr:nvSpPr>
        <xdr:cNvPr id="9" name="Right Brace 8">
          <a:extLst>
            <a:ext uri="{FF2B5EF4-FFF2-40B4-BE49-F238E27FC236}">
              <a16:creationId xmlns:a16="http://schemas.microsoft.com/office/drawing/2014/main" id="{00000000-0008-0000-0D00-000009000000}"/>
            </a:ext>
          </a:extLst>
        </xdr:cNvPr>
        <xdr:cNvSpPr/>
      </xdr:nvSpPr>
      <xdr:spPr>
        <a:xfrm rot="5400000">
          <a:off x="5586410" y="4805366"/>
          <a:ext cx="295279" cy="1504951"/>
        </a:xfrm>
        <a:prstGeom prst="rightBrace">
          <a:avLst>
            <a:gd name="adj1" fmla="val 8333"/>
            <a:gd name="adj2" fmla="val 49474"/>
          </a:avLst>
        </a:prstGeom>
        <a:ln>
          <a:solidFill>
            <a:schemeClr val="tx2"/>
          </a:solidFill>
        </a:ln>
      </xdr:spPr>
      <xdr:style>
        <a:lnRef idx="2">
          <a:schemeClr val="accent5"/>
        </a:lnRef>
        <a:fillRef idx="0">
          <a:schemeClr val="accent5"/>
        </a:fillRef>
        <a:effectRef idx="1">
          <a:schemeClr val="accent5"/>
        </a:effectRef>
        <a:fontRef idx="minor">
          <a:schemeClr val="tx1"/>
        </a:fontRef>
      </xdr:style>
      <xdr:txBody>
        <a:bodyPr vertOverflow="clip" horzOverflow="clip" rtlCol="0" anchor="t"/>
        <a:lstStyle/>
        <a:p>
          <a:pPr algn="l"/>
          <a:endParaRPr lang="en-ZA" sz="1100">
            <a:solidFill>
              <a:srgbClr val="92D050"/>
            </a:solidFill>
          </a:endParaRPr>
        </a:p>
      </xdr:txBody>
    </xdr:sp>
    <xdr:clientData/>
  </xdr:twoCellAnchor>
  <xdr:twoCellAnchor>
    <xdr:from>
      <xdr:col>17</xdr:col>
      <xdr:colOff>85725</xdr:colOff>
      <xdr:row>15</xdr:row>
      <xdr:rowOff>57150</xdr:rowOff>
    </xdr:from>
    <xdr:to>
      <xdr:col>19</xdr:col>
      <xdr:colOff>542925</xdr:colOff>
      <xdr:row>16</xdr:row>
      <xdr:rowOff>104776</xdr:rowOff>
    </xdr:to>
    <xdr:sp macro="" textlink="">
      <xdr:nvSpPr>
        <xdr:cNvPr id="10" name="Right Brace 9">
          <a:extLst>
            <a:ext uri="{FF2B5EF4-FFF2-40B4-BE49-F238E27FC236}">
              <a16:creationId xmlns:a16="http://schemas.microsoft.com/office/drawing/2014/main" id="{00000000-0008-0000-0D00-00000A000000}"/>
            </a:ext>
          </a:extLst>
        </xdr:cNvPr>
        <xdr:cNvSpPr/>
      </xdr:nvSpPr>
      <xdr:spPr>
        <a:xfrm rot="5400000">
          <a:off x="10125075" y="5200650"/>
          <a:ext cx="238126" cy="1381125"/>
        </a:xfrm>
        <a:prstGeom prst="rightBrace">
          <a:avLst/>
        </a:prstGeom>
        <a:ln>
          <a:solidFill>
            <a:schemeClr val="tx2"/>
          </a:solidFill>
        </a:ln>
      </xdr:spPr>
      <xdr:style>
        <a:lnRef idx="2">
          <a:schemeClr val="accent5"/>
        </a:lnRef>
        <a:fillRef idx="0">
          <a:schemeClr val="accent5"/>
        </a:fillRef>
        <a:effectRef idx="1">
          <a:schemeClr val="accent5"/>
        </a:effectRef>
        <a:fontRef idx="minor">
          <a:schemeClr val="tx1"/>
        </a:fontRef>
      </xdr:style>
      <xdr:txBody>
        <a:bodyPr vertOverflow="clip" horzOverflow="clip" rtlCol="0" anchor="t"/>
        <a:lstStyle/>
        <a:p>
          <a:pPr algn="l"/>
          <a:endParaRPr lang="en-ZA" sz="1100">
            <a:solidFill>
              <a:srgbClr val="92D050"/>
            </a:solidFill>
          </a:endParaRPr>
        </a:p>
      </xdr:txBody>
    </xdr:sp>
    <xdr:clientData/>
  </xdr:twoCellAnchor>
  <xdr:twoCellAnchor>
    <xdr:from>
      <xdr:col>2</xdr:col>
      <xdr:colOff>0</xdr:colOff>
      <xdr:row>13</xdr:row>
      <xdr:rowOff>1</xdr:rowOff>
    </xdr:from>
    <xdr:to>
      <xdr:col>6</xdr:col>
      <xdr:colOff>666750</xdr:colOff>
      <xdr:row>14</xdr:row>
      <xdr:rowOff>142878</xdr:rowOff>
    </xdr:to>
    <xdr:sp macro="" textlink="">
      <xdr:nvSpPr>
        <xdr:cNvPr id="11" name="Right Brace 10">
          <a:extLst>
            <a:ext uri="{FF2B5EF4-FFF2-40B4-BE49-F238E27FC236}">
              <a16:creationId xmlns:a16="http://schemas.microsoft.com/office/drawing/2014/main" id="{00000000-0008-0000-0D00-00000B000000}"/>
            </a:ext>
          </a:extLst>
        </xdr:cNvPr>
        <xdr:cNvSpPr/>
      </xdr:nvSpPr>
      <xdr:spPr>
        <a:xfrm rot="5400000">
          <a:off x="3514724" y="4219577"/>
          <a:ext cx="333377" cy="2562225"/>
        </a:xfrm>
        <a:prstGeom prst="rightBrace">
          <a:avLst>
            <a:gd name="adj1" fmla="val 8333"/>
            <a:gd name="adj2" fmla="val 49474"/>
          </a:avLst>
        </a:prstGeom>
        <a:ln>
          <a:solidFill>
            <a:schemeClr val="tx2"/>
          </a:solidFill>
        </a:ln>
      </xdr:spPr>
      <xdr:style>
        <a:lnRef idx="2">
          <a:schemeClr val="accent5"/>
        </a:lnRef>
        <a:fillRef idx="0">
          <a:schemeClr val="accent5"/>
        </a:fillRef>
        <a:effectRef idx="1">
          <a:schemeClr val="accent5"/>
        </a:effectRef>
        <a:fontRef idx="minor">
          <a:schemeClr val="tx1"/>
        </a:fontRef>
      </xdr:style>
      <xdr:txBody>
        <a:bodyPr vertOverflow="clip" horzOverflow="clip" rtlCol="0" anchor="t"/>
        <a:lstStyle/>
        <a:p>
          <a:pPr algn="l"/>
          <a:endParaRPr lang="en-ZA" sz="1100">
            <a:solidFill>
              <a:srgbClr val="92D050"/>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161923</xdr:colOff>
      <xdr:row>1</xdr:row>
      <xdr:rowOff>247648</xdr:rowOff>
    </xdr:from>
    <xdr:to>
      <xdr:col>3</xdr:col>
      <xdr:colOff>523873</xdr:colOff>
      <xdr:row>5</xdr:row>
      <xdr:rowOff>47625</xdr:rowOff>
    </xdr:to>
    <xdr:pic>
      <xdr:nvPicPr>
        <xdr:cNvPr id="3" name="Picture 2">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2486" y="450054"/>
          <a:ext cx="1397793" cy="8477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38100</xdr:colOff>
      <xdr:row>1</xdr:row>
      <xdr:rowOff>123824</xdr:rowOff>
    </xdr:from>
    <xdr:to>
      <xdr:col>1</xdr:col>
      <xdr:colOff>762000</xdr:colOff>
      <xdr:row>4</xdr:row>
      <xdr:rowOff>38101</xdr:rowOff>
    </xdr:to>
    <xdr:pic>
      <xdr:nvPicPr>
        <xdr:cNvPr id="2" name="Picture 1">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23824"/>
          <a:ext cx="723900" cy="4572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2</xdr:col>
      <xdr:colOff>66675</xdr:colOff>
      <xdr:row>2</xdr:row>
      <xdr:rowOff>247648</xdr:rowOff>
    </xdr:from>
    <xdr:to>
      <xdr:col>3</xdr:col>
      <xdr:colOff>428625</xdr:colOff>
      <xdr:row>6</xdr:row>
      <xdr:rowOff>47625</xdr:rowOff>
    </xdr:to>
    <xdr:pic>
      <xdr:nvPicPr>
        <xdr:cNvPr id="4" name="Picture 3">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447673"/>
          <a:ext cx="1400175" cy="866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3</xdr:col>
      <xdr:colOff>66675</xdr:colOff>
      <xdr:row>0</xdr:row>
      <xdr:rowOff>89859</xdr:rowOff>
    </xdr:from>
    <xdr:to>
      <xdr:col>3</xdr:col>
      <xdr:colOff>790575</xdr:colOff>
      <xdr:row>3</xdr:row>
      <xdr:rowOff>4316</xdr:rowOff>
    </xdr:to>
    <xdr:pic>
      <xdr:nvPicPr>
        <xdr:cNvPr id="2" name="Picture 1">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89859"/>
          <a:ext cx="723900" cy="4536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146050</xdr:colOff>
          <xdr:row>1</xdr:row>
          <xdr:rowOff>184150</xdr:rowOff>
        </xdr:from>
        <xdr:to>
          <xdr:col>1</xdr:col>
          <xdr:colOff>1257300</xdr:colOff>
          <xdr:row>4</xdr:row>
          <xdr:rowOff>184150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107950</xdr:colOff>
          <xdr:row>44</xdr:row>
          <xdr:rowOff>69850</xdr:rowOff>
        </xdr:from>
        <xdr:to>
          <xdr:col>1</xdr:col>
          <xdr:colOff>1270000</xdr:colOff>
          <xdr:row>45</xdr:row>
          <xdr:rowOff>31750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107950</xdr:colOff>
          <xdr:row>18</xdr:row>
          <xdr:rowOff>31750</xdr:rowOff>
        </xdr:from>
        <xdr:to>
          <xdr:col>1</xdr:col>
          <xdr:colOff>1270000</xdr:colOff>
          <xdr:row>18</xdr:row>
          <xdr:rowOff>260350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146050</xdr:colOff>
          <xdr:row>57</xdr:row>
          <xdr:rowOff>69850</xdr:rowOff>
        </xdr:from>
        <xdr:to>
          <xdr:col>1</xdr:col>
          <xdr:colOff>1308100</xdr:colOff>
          <xdr:row>58</xdr:row>
          <xdr:rowOff>31750</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146050</xdr:colOff>
          <xdr:row>65</xdr:row>
          <xdr:rowOff>69850</xdr:rowOff>
        </xdr:from>
        <xdr:to>
          <xdr:col>1</xdr:col>
          <xdr:colOff>1308100</xdr:colOff>
          <xdr:row>66</xdr:row>
          <xdr:rowOff>31750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300-000005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1733550</xdr:colOff>
      <xdr:row>16</xdr:row>
      <xdr:rowOff>28575</xdr:rowOff>
    </xdr:from>
    <xdr:to>
      <xdr:col>9</xdr:col>
      <xdr:colOff>2438400</xdr:colOff>
      <xdr:row>17</xdr:row>
      <xdr:rowOff>209550</xdr:rowOff>
    </xdr:to>
    <xdr:sp macro="" textlink="">
      <xdr:nvSpPr>
        <xdr:cNvPr id="7" name="Up Arrow 6">
          <a:extLst>
            <a:ext uri="{FF2B5EF4-FFF2-40B4-BE49-F238E27FC236}">
              <a16:creationId xmlns:a16="http://schemas.microsoft.com/office/drawing/2014/main" id="{00000000-0008-0000-0300-000007000000}"/>
            </a:ext>
          </a:extLst>
        </xdr:cNvPr>
        <xdr:cNvSpPr/>
      </xdr:nvSpPr>
      <xdr:spPr>
        <a:xfrm>
          <a:off x="9448800" y="3667125"/>
          <a:ext cx="704850" cy="428625"/>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mc:AlternateContent xmlns:mc="http://schemas.openxmlformats.org/markup-compatibility/2006">
    <mc:Choice xmlns:a14="http://schemas.microsoft.com/office/drawing/2010/main" Requires="a14">
      <xdr:twoCellAnchor>
        <xdr:from>
          <xdr:col>1</xdr:col>
          <xdr:colOff>146050</xdr:colOff>
          <xdr:row>74</xdr:row>
          <xdr:rowOff>69850</xdr:rowOff>
        </xdr:from>
        <xdr:to>
          <xdr:col>1</xdr:col>
          <xdr:colOff>1308100</xdr:colOff>
          <xdr:row>75</xdr:row>
          <xdr:rowOff>31750</xdr:rowOff>
        </xdr:to>
        <xdr:sp macro="" textlink="">
          <xdr:nvSpPr>
            <xdr:cNvPr id="1030" name="Object 6" hidden="1">
              <a:extLst>
                <a:ext uri="{63B3BB69-23CF-44E3-9099-C40C66FF867C}">
                  <a14:compatExt spid="_x0000_s1030"/>
                </a:ext>
                <a:ext uri="{FF2B5EF4-FFF2-40B4-BE49-F238E27FC236}">
                  <a16:creationId xmlns:a16="http://schemas.microsoft.com/office/drawing/2014/main" id="{00000000-0008-0000-0300-000006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146050</xdr:colOff>
          <xdr:row>1</xdr:row>
          <xdr:rowOff>165100</xdr:rowOff>
        </xdr:from>
        <xdr:to>
          <xdr:col>1</xdr:col>
          <xdr:colOff>1257300</xdr:colOff>
          <xdr:row>4</xdr:row>
          <xdr:rowOff>165100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107950</xdr:colOff>
          <xdr:row>45</xdr:row>
          <xdr:rowOff>31750</xdr:rowOff>
        </xdr:from>
        <xdr:to>
          <xdr:col>1</xdr:col>
          <xdr:colOff>1270000</xdr:colOff>
          <xdr:row>46</xdr:row>
          <xdr:rowOff>0</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107950</xdr:colOff>
          <xdr:row>18</xdr:row>
          <xdr:rowOff>31750</xdr:rowOff>
        </xdr:from>
        <xdr:to>
          <xdr:col>1</xdr:col>
          <xdr:colOff>1270000</xdr:colOff>
          <xdr:row>19</xdr:row>
          <xdr:rowOff>0</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146050</xdr:colOff>
          <xdr:row>62</xdr:row>
          <xdr:rowOff>31750</xdr:rowOff>
        </xdr:from>
        <xdr:to>
          <xdr:col>1</xdr:col>
          <xdr:colOff>1308100</xdr:colOff>
          <xdr:row>63</xdr:row>
          <xdr:rowOff>0</xdr:rowOff>
        </xdr:to>
        <xdr:sp macro="" textlink="">
          <xdr:nvSpPr>
            <xdr:cNvPr id="2052" name="Object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146050</xdr:colOff>
          <xdr:row>70</xdr:row>
          <xdr:rowOff>31750</xdr:rowOff>
        </xdr:from>
        <xdr:to>
          <xdr:col>1</xdr:col>
          <xdr:colOff>1308100</xdr:colOff>
          <xdr:row>71</xdr:row>
          <xdr:rowOff>0</xdr:rowOff>
        </xdr:to>
        <xdr:sp macro="" textlink="">
          <xdr:nvSpPr>
            <xdr:cNvPr id="2053" name="Object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146050</xdr:colOff>
          <xdr:row>79</xdr:row>
          <xdr:rowOff>31750</xdr:rowOff>
        </xdr:from>
        <xdr:to>
          <xdr:col>1</xdr:col>
          <xdr:colOff>1308100</xdr:colOff>
          <xdr:row>80</xdr:row>
          <xdr:rowOff>0</xdr:rowOff>
        </xdr:to>
        <xdr:sp macro="" textlink="">
          <xdr:nvSpPr>
            <xdr:cNvPr id="2054" name="Object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400-000008000000}"/>
            </a:ext>
          </a:extLst>
        </xdr:cNvPr>
        <xdr:cNvSpPr/>
      </xdr:nvSpPr>
      <xdr:spPr>
        <a:xfrm>
          <a:off x="9515475" y="4086225"/>
          <a:ext cx="704850" cy="600075"/>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146050</xdr:colOff>
          <xdr:row>3</xdr:row>
          <xdr:rowOff>0</xdr:rowOff>
        </xdr:from>
        <xdr:to>
          <xdr:col>1</xdr:col>
          <xdr:colOff>1257300</xdr:colOff>
          <xdr:row>4</xdr:row>
          <xdr:rowOff>165100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500-000001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107950</xdr:colOff>
          <xdr:row>45</xdr:row>
          <xdr:rowOff>31750</xdr:rowOff>
        </xdr:from>
        <xdr:to>
          <xdr:col>1</xdr:col>
          <xdr:colOff>1270000</xdr:colOff>
          <xdr:row>46</xdr:row>
          <xdr:rowOff>0</xdr:rowOff>
        </xdr:to>
        <xdr:sp macro="" textlink="">
          <xdr:nvSpPr>
            <xdr:cNvPr id="3074" name="Object 2" hidden="1">
              <a:extLst>
                <a:ext uri="{63B3BB69-23CF-44E3-9099-C40C66FF867C}">
                  <a14:compatExt spid="_x0000_s3074"/>
                </a:ext>
                <a:ext uri="{FF2B5EF4-FFF2-40B4-BE49-F238E27FC236}">
                  <a16:creationId xmlns:a16="http://schemas.microsoft.com/office/drawing/2014/main" id="{00000000-0008-0000-0500-000002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107950</xdr:colOff>
          <xdr:row>18</xdr:row>
          <xdr:rowOff>31750</xdr:rowOff>
        </xdr:from>
        <xdr:to>
          <xdr:col>1</xdr:col>
          <xdr:colOff>1270000</xdr:colOff>
          <xdr:row>19</xdr:row>
          <xdr:rowOff>0</xdr:rowOff>
        </xdr:to>
        <xdr:sp macro="" textlink="">
          <xdr:nvSpPr>
            <xdr:cNvPr id="3075" name="Object 3" hidden="1">
              <a:extLst>
                <a:ext uri="{63B3BB69-23CF-44E3-9099-C40C66FF867C}">
                  <a14:compatExt spid="_x0000_s3075"/>
                </a:ext>
                <a:ext uri="{FF2B5EF4-FFF2-40B4-BE49-F238E27FC236}">
                  <a16:creationId xmlns:a16="http://schemas.microsoft.com/office/drawing/2014/main" id="{00000000-0008-0000-0500-000003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146050</xdr:colOff>
          <xdr:row>62</xdr:row>
          <xdr:rowOff>31750</xdr:rowOff>
        </xdr:from>
        <xdr:to>
          <xdr:col>1</xdr:col>
          <xdr:colOff>1308100</xdr:colOff>
          <xdr:row>63</xdr:row>
          <xdr:rowOff>0</xdr:rowOff>
        </xdr:to>
        <xdr:sp macro="" textlink="">
          <xdr:nvSpPr>
            <xdr:cNvPr id="3076" name="Object 4" hidden="1">
              <a:extLst>
                <a:ext uri="{63B3BB69-23CF-44E3-9099-C40C66FF867C}">
                  <a14:compatExt spid="_x0000_s3076"/>
                </a:ext>
                <a:ext uri="{FF2B5EF4-FFF2-40B4-BE49-F238E27FC236}">
                  <a16:creationId xmlns:a16="http://schemas.microsoft.com/office/drawing/2014/main" id="{00000000-0008-0000-0500-000004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146050</xdr:colOff>
          <xdr:row>70</xdr:row>
          <xdr:rowOff>31750</xdr:rowOff>
        </xdr:from>
        <xdr:to>
          <xdr:col>1</xdr:col>
          <xdr:colOff>1308100</xdr:colOff>
          <xdr:row>71</xdr:row>
          <xdr:rowOff>0</xdr:rowOff>
        </xdr:to>
        <xdr:sp macro="" textlink="">
          <xdr:nvSpPr>
            <xdr:cNvPr id="3077" name="Object 5" hidden="1">
              <a:extLst>
                <a:ext uri="{63B3BB69-23CF-44E3-9099-C40C66FF867C}">
                  <a14:compatExt spid="_x0000_s3077"/>
                </a:ext>
                <a:ext uri="{FF2B5EF4-FFF2-40B4-BE49-F238E27FC236}">
                  <a16:creationId xmlns:a16="http://schemas.microsoft.com/office/drawing/2014/main" id="{00000000-0008-0000-0500-000005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146050</xdr:colOff>
          <xdr:row>79</xdr:row>
          <xdr:rowOff>31750</xdr:rowOff>
        </xdr:from>
        <xdr:to>
          <xdr:col>1</xdr:col>
          <xdr:colOff>1308100</xdr:colOff>
          <xdr:row>80</xdr:row>
          <xdr:rowOff>0</xdr:rowOff>
        </xdr:to>
        <xdr:sp macro="" textlink="">
          <xdr:nvSpPr>
            <xdr:cNvPr id="3078" name="Object 6" hidden="1">
              <a:extLst>
                <a:ext uri="{63B3BB69-23CF-44E3-9099-C40C66FF867C}">
                  <a14:compatExt spid="_x0000_s3078"/>
                </a:ext>
                <a:ext uri="{FF2B5EF4-FFF2-40B4-BE49-F238E27FC236}">
                  <a16:creationId xmlns:a16="http://schemas.microsoft.com/office/drawing/2014/main" id="{00000000-0008-0000-0500-000006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5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146050</xdr:colOff>
          <xdr:row>1</xdr:row>
          <xdr:rowOff>146050</xdr:rowOff>
        </xdr:from>
        <xdr:to>
          <xdr:col>1</xdr:col>
          <xdr:colOff>1257300</xdr:colOff>
          <xdr:row>4</xdr:row>
          <xdr:rowOff>165100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600-000001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107950</xdr:colOff>
          <xdr:row>45</xdr:row>
          <xdr:rowOff>31750</xdr:rowOff>
        </xdr:from>
        <xdr:to>
          <xdr:col>1</xdr:col>
          <xdr:colOff>1270000</xdr:colOff>
          <xdr:row>46</xdr:row>
          <xdr:rowOff>0</xdr:rowOff>
        </xdr:to>
        <xdr:sp macro="" textlink="">
          <xdr:nvSpPr>
            <xdr:cNvPr id="5122" name="Object 2" hidden="1">
              <a:extLst>
                <a:ext uri="{63B3BB69-23CF-44E3-9099-C40C66FF867C}">
                  <a14:compatExt spid="_x0000_s5122"/>
                </a:ext>
                <a:ext uri="{FF2B5EF4-FFF2-40B4-BE49-F238E27FC236}">
                  <a16:creationId xmlns:a16="http://schemas.microsoft.com/office/drawing/2014/main" id="{00000000-0008-0000-0600-000002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107950</xdr:colOff>
          <xdr:row>18</xdr:row>
          <xdr:rowOff>31750</xdr:rowOff>
        </xdr:from>
        <xdr:to>
          <xdr:col>1</xdr:col>
          <xdr:colOff>1270000</xdr:colOff>
          <xdr:row>19</xdr:row>
          <xdr:rowOff>0</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600-000003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146050</xdr:colOff>
          <xdr:row>62</xdr:row>
          <xdr:rowOff>31750</xdr:rowOff>
        </xdr:from>
        <xdr:to>
          <xdr:col>1</xdr:col>
          <xdr:colOff>1308100</xdr:colOff>
          <xdr:row>63</xdr:row>
          <xdr:rowOff>0</xdr:rowOff>
        </xdr:to>
        <xdr:sp macro="" textlink="">
          <xdr:nvSpPr>
            <xdr:cNvPr id="5124" name="Object 4" hidden="1">
              <a:extLst>
                <a:ext uri="{63B3BB69-23CF-44E3-9099-C40C66FF867C}">
                  <a14:compatExt spid="_x0000_s5124"/>
                </a:ext>
                <a:ext uri="{FF2B5EF4-FFF2-40B4-BE49-F238E27FC236}">
                  <a16:creationId xmlns:a16="http://schemas.microsoft.com/office/drawing/2014/main" id="{00000000-0008-0000-0600-000004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146050</xdr:colOff>
          <xdr:row>70</xdr:row>
          <xdr:rowOff>31750</xdr:rowOff>
        </xdr:from>
        <xdr:to>
          <xdr:col>1</xdr:col>
          <xdr:colOff>1308100</xdr:colOff>
          <xdr:row>71</xdr:row>
          <xdr:rowOff>0</xdr:rowOff>
        </xdr:to>
        <xdr:sp macro="" textlink="">
          <xdr:nvSpPr>
            <xdr:cNvPr id="5125" name="Object 5" hidden="1">
              <a:extLst>
                <a:ext uri="{63B3BB69-23CF-44E3-9099-C40C66FF867C}">
                  <a14:compatExt spid="_x0000_s5125"/>
                </a:ext>
                <a:ext uri="{FF2B5EF4-FFF2-40B4-BE49-F238E27FC236}">
                  <a16:creationId xmlns:a16="http://schemas.microsoft.com/office/drawing/2014/main" id="{00000000-0008-0000-0600-000005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146050</xdr:colOff>
          <xdr:row>79</xdr:row>
          <xdr:rowOff>31750</xdr:rowOff>
        </xdr:from>
        <xdr:to>
          <xdr:col>1</xdr:col>
          <xdr:colOff>1308100</xdr:colOff>
          <xdr:row>80</xdr:row>
          <xdr:rowOff>0</xdr:rowOff>
        </xdr:to>
        <xdr:sp macro="" textlink="">
          <xdr:nvSpPr>
            <xdr:cNvPr id="5126" name="Object 6" hidden="1">
              <a:extLst>
                <a:ext uri="{63B3BB69-23CF-44E3-9099-C40C66FF867C}">
                  <a14:compatExt spid="_x0000_s5126"/>
                </a:ext>
                <a:ext uri="{FF2B5EF4-FFF2-40B4-BE49-F238E27FC236}">
                  <a16:creationId xmlns:a16="http://schemas.microsoft.com/office/drawing/2014/main" id="{00000000-0008-0000-0600-000006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6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165100</xdr:colOff>
          <xdr:row>1</xdr:row>
          <xdr:rowOff>165100</xdr:rowOff>
        </xdr:from>
        <xdr:to>
          <xdr:col>1</xdr:col>
          <xdr:colOff>1289050</xdr:colOff>
          <xdr:row>4</xdr:row>
          <xdr:rowOff>165100</xdr:rowOff>
        </xdr:to>
        <xdr:sp macro="" textlink="">
          <xdr:nvSpPr>
            <xdr:cNvPr id="6145" name="Object 1" hidden="1">
              <a:extLst>
                <a:ext uri="{63B3BB69-23CF-44E3-9099-C40C66FF867C}">
                  <a14:compatExt spid="_x0000_s6145"/>
                </a:ext>
                <a:ext uri="{FF2B5EF4-FFF2-40B4-BE49-F238E27FC236}">
                  <a16:creationId xmlns:a16="http://schemas.microsoft.com/office/drawing/2014/main" id="{00000000-0008-0000-0700-000001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107950</xdr:colOff>
          <xdr:row>45</xdr:row>
          <xdr:rowOff>31750</xdr:rowOff>
        </xdr:from>
        <xdr:to>
          <xdr:col>1</xdr:col>
          <xdr:colOff>1270000</xdr:colOff>
          <xdr:row>46</xdr:row>
          <xdr:rowOff>0</xdr:rowOff>
        </xdr:to>
        <xdr:sp macro="" textlink="">
          <xdr:nvSpPr>
            <xdr:cNvPr id="6146" name="Object 2" hidden="1">
              <a:extLst>
                <a:ext uri="{63B3BB69-23CF-44E3-9099-C40C66FF867C}">
                  <a14:compatExt spid="_x0000_s6146"/>
                </a:ext>
                <a:ext uri="{FF2B5EF4-FFF2-40B4-BE49-F238E27FC236}">
                  <a16:creationId xmlns:a16="http://schemas.microsoft.com/office/drawing/2014/main" id="{00000000-0008-0000-0700-000002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107950</xdr:colOff>
          <xdr:row>18</xdr:row>
          <xdr:rowOff>31750</xdr:rowOff>
        </xdr:from>
        <xdr:to>
          <xdr:col>1</xdr:col>
          <xdr:colOff>1270000</xdr:colOff>
          <xdr:row>19</xdr:row>
          <xdr:rowOff>0</xdr:rowOff>
        </xdr:to>
        <xdr:sp macro="" textlink="">
          <xdr:nvSpPr>
            <xdr:cNvPr id="6147" name="Object 3" hidden="1">
              <a:extLst>
                <a:ext uri="{63B3BB69-23CF-44E3-9099-C40C66FF867C}">
                  <a14:compatExt spid="_x0000_s6147"/>
                </a:ext>
                <a:ext uri="{FF2B5EF4-FFF2-40B4-BE49-F238E27FC236}">
                  <a16:creationId xmlns:a16="http://schemas.microsoft.com/office/drawing/2014/main" id="{00000000-0008-0000-0700-000003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146050</xdr:colOff>
          <xdr:row>62</xdr:row>
          <xdr:rowOff>31750</xdr:rowOff>
        </xdr:from>
        <xdr:to>
          <xdr:col>1</xdr:col>
          <xdr:colOff>1308100</xdr:colOff>
          <xdr:row>63</xdr:row>
          <xdr:rowOff>0</xdr:rowOff>
        </xdr:to>
        <xdr:sp macro="" textlink="">
          <xdr:nvSpPr>
            <xdr:cNvPr id="6148" name="Object 4" hidden="1">
              <a:extLst>
                <a:ext uri="{63B3BB69-23CF-44E3-9099-C40C66FF867C}">
                  <a14:compatExt spid="_x0000_s6148"/>
                </a:ext>
                <a:ext uri="{FF2B5EF4-FFF2-40B4-BE49-F238E27FC236}">
                  <a16:creationId xmlns:a16="http://schemas.microsoft.com/office/drawing/2014/main" id="{00000000-0008-0000-0700-000004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146050</xdr:colOff>
          <xdr:row>70</xdr:row>
          <xdr:rowOff>31750</xdr:rowOff>
        </xdr:from>
        <xdr:to>
          <xdr:col>1</xdr:col>
          <xdr:colOff>1308100</xdr:colOff>
          <xdr:row>71</xdr:row>
          <xdr:rowOff>0</xdr:rowOff>
        </xdr:to>
        <xdr:sp macro="" textlink="">
          <xdr:nvSpPr>
            <xdr:cNvPr id="6149" name="Object 5" hidden="1">
              <a:extLst>
                <a:ext uri="{63B3BB69-23CF-44E3-9099-C40C66FF867C}">
                  <a14:compatExt spid="_x0000_s6149"/>
                </a:ext>
                <a:ext uri="{FF2B5EF4-FFF2-40B4-BE49-F238E27FC236}">
                  <a16:creationId xmlns:a16="http://schemas.microsoft.com/office/drawing/2014/main" id="{00000000-0008-0000-0700-000005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146050</xdr:colOff>
          <xdr:row>79</xdr:row>
          <xdr:rowOff>31750</xdr:rowOff>
        </xdr:from>
        <xdr:to>
          <xdr:col>1</xdr:col>
          <xdr:colOff>1308100</xdr:colOff>
          <xdr:row>80</xdr:row>
          <xdr:rowOff>0</xdr:rowOff>
        </xdr:to>
        <xdr:sp macro="" textlink="">
          <xdr:nvSpPr>
            <xdr:cNvPr id="6150" name="Object 6" hidden="1">
              <a:extLst>
                <a:ext uri="{63B3BB69-23CF-44E3-9099-C40C66FF867C}">
                  <a14:compatExt spid="_x0000_s6150"/>
                </a:ext>
                <a:ext uri="{FF2B5EF4-FFF2-40B4-BE49-F238E27FC236}">
                  <a16:creationId xmlns:a16="http://schemas.microsoft.com/office/drawing/2014/main" id="{00000000-0008-0000-0700-000006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7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146050</xdr:colOff>
          <xdr:row>1</xdr:row>
          <xdr:rowOff>146050</xdr:rowOff>
        </xdr:from>
        <xdr:to>
          <xdr:col>1</xdr:col>
          <xdr:colOff>1257300</xdr:colOff>
          <xdr:row>4</xdr:row>
          <xdr:rowOff>165100</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800-000001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107950</xdr:colOff>
          <xdr:row>45</xdr:row>
          <xdr:rowOff>31750</xdr:rowOff>
        </xdr:from>
        <xdr:to>
          <xdr:col>1</xdr:col>
          <xdr:colOff>1270000</xdr:colOff>
          <xdr:row>46</xdr:row>
          <xdr:rowOff>0</xdr:rowOff>
        </xdr:to>
        <xdr:sp macro="" textlink="">
          <xdr:nvSpPr>
            <xdr:cNvPr id="7170" name="Object 2" hidden="1">
              <a:extLst>
                <a:ext uri="{63B3BB69-23CF-44E3-9099-C40C66FF867C}">
                  <a14:compatExt spid="_x0000_s7170"/>
                </a:ext>
                <a:ext uri="{FF2B5EF4-FFF2-40B4-BE49-F238E27FC236}">
                  <a16:creationId xmlns:a16="http://schemas.microsoft.com/office/drawing/2014/main" id="{00000000-0008-0000-0800-000002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107950</xdr:colOff>
          <xdr:row>18</xdr:row>
          <xdr:rowOff>31750</xdr:rowOff>
        </xdr:from>
        <xdr:to>
          <xdr:col>1</xdr:col>
          <xdr:colOff>1270000</xdr:colOff>
          <xdr:row>19</xdr:row>
          <xdr:rowOff>0</xdr:rowOff>
        </xdr:to>
        <xdr:sp macro="" textlink="">
          <xdr:nvSpPr>
            <xdr:cNvPr id="7171" name="Object 3" hidden="1">
              <a:extLst>
                <a:ext uri="{63B3BB69-23CF-44E3-9099-C40C66FF867C}">
                  <a14:compatExt spid="_x0000_s7171"/>
                </a:ext>
                <a:ext uri="{FF2B5EF4-FFF2-40B4-BE49-F238E27FC236}">
                  <a16:creationId xmlns:a16="http://schemas.microsoft.com/office/drawing/2014/main" id="{00000000-0008-0000-0800-000003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146050</xdr:colOff>
          <xdr:row>62</xdr:row>
          <xdr:rowOff>31750</xdr:rowOff>
        </xdr:from>
        <xdr:to>
          <xdr:col>1</xdr:col>
          <xdr:colOff>1308100</xdr:colOff>
          <xdr:row>63</xdr:row>
          <xdr:rowOff>0</xdr:rowOff>
        </xdr:to>
        <xdr:sp macro="" textlink="">
          <xdr:nvSpPr>
            <xdr:cNvPr id="7172" name="Object 4" hidden="1">
              <a:extLst>
                <a:ext uri="{63B3BB69-23CF-44E3-9099-C40C66FF867C}">
                  <a14:compatExt spid="_x0000_s7172"/>
                </a:ext>
                <a:ext uri="{FF2B5EF4-FFF2-40B4-BE49-F238E27FC236}">
                  <a16:creationId xmlns:a16="http://schemas.microsoft.com/office/drawing/2014/main" id="{00000000-0008-0000-0800-000004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146050</xdr:colOff>
          <xdr:row>70</xdr:row>
          <xdr:rowOff>31750</xdr:rowOff>
        </xdr:from>
        <xdr:to>
          <xdr:col>1</xdr:col>
          <xdr:colOff>1308100</xdr:colOff>
          <xdr:row>71</xdr:row>
          <xdr:rowOff>0</xdr:rowOff>
        </xdr:to>
        <xdr:sp macro="" textlink="">
          <xdr:nvSpPr>
            <xdr:cNvPr id="7173" name="Object 5" hidden="1">
              <a:extLst>
                <a:ext uri="{63B3BB69-23CF-44E3-9099-C40C66FF867C}">
                  <a14:compatExt spid="_x0000_s7173"/>
                </a:ext>
                <a:ext uri="{FF2B5EF4-FFF2-40B4-BE49-F238E27FC236}">
                  <a16:creationId xmlns:a16="http://schemas.microsoft.com/office/drawing/2014/main" id="{00000000-0008-0000-0800-000005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146050</xdr:colOff>
          <xdr:row>79</xdr:row>
          <xdr:rowOff>31750</xdr:rowOff>
        </xdr:from>
        <xdr:to>
          <xdr:col>1</xdr:col>
          <xdr:colOff>1308100</xdr:colOff>
          <xdr:row>80</xdr:row>
          <xdr:rowOff>0</xdr:rowOff>
        </xdr:to>
        <xdr:sp macro="" textlink="">
          <xdr:nvSpPr>
            <xdr:cNvPr id="7174" name="Object 6" hidden="1">
              <a:extLst>
                <a:ext uri="{63B3BB69-23CF-44E3-9099-C40C66FF867C}">
                  <a14:compatExt spid="_x0000_s7174"/>
                </a:ext>
                <a:ext uri="{FF2B5EF4-FFF2-40B4-BE49-F238E27FC236}">
                  <a16:creationId xmlns:a16="http://schemas.microsoft.com/office/drawing/2014/main" id="{00000000-0008-0000-0800-000006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8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146050</xdr:colOff>
          <xdr:row>1</xdr:row>
          <xdr:rowOff>146050</xdr:rowOff>
        </xdr:from>
        <xdr:to>
          <xdr:col>1</xdr:col>
          <xdr:colOff>1257300</xdr:colOff>
          <xdr:row>4</xdr:row>
          <xdr:rowOff>165100</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900-000001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107950</xdr:colOff>
          <xdr:row>45</xdr:row>
          <xdr:rowOff>31750</xdr:rowOff>
        </xdr:from>
        <xdr:to>
          <xdr:col>1</xdr:col>
          <xdr:colOff>1270000</xdr:colOff>
          <xdr:row>46</xdr:row>
          <xdr:rowOff>0</xdr:rowOff>
        </xdr:to>
        <xdr:sp macro="" textlink="">
          <xdr:nvSpPr>
            <xdr:cNvPr id="8194" name="Object 2" hidden="1">
              <a:extLst>
                <a:ext uri="{63B3BB69-23CF-44E3-9099-C40C66FF867C}">
                  <a14:compatExt spid="_x0000_s8194"/>
                </a:ext>
                <a:ext uri="{FF2B5EF4-FFF2-40B4-BE49-F238E27FC236}">
                  <a16:creationId xmlns:a16="http://schemas.microsoft.com/office/drawing/2014/main" id="{00000000-0008-0000-0900-000002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107950</xdr:colOff>
          <xdr:row>18</xdr:row>
          <xdr:rowOff>31750</xdr:rowOff>
        </xdr:from>
        <xdr:to>
          <xdr:col>1</xdr:col>
          <xdr:colOff>1270000</xdr:colOff>
          <xdr:row>19</xdr:row>
          <xdr:rowOff>0</xdr:rowOff>
        </xdr:to>
        <xdr:sp macro="" textlink="">
          <xdr:nvSpPr>
            <xdr:cNvPr id="8195" name="Object 3" hidden="1">
              <a:extLst>
                <a:ext uri="{63B3BB69-23CF-44E3-9099-C40C66FF867C}">
                  <a14:compatExt spid="_x0000_s8195"/>
                </a:ext>
                <a:ext uri="{FF2B5EF4-FFF2-40B4-BE49-F238E27FC236}">
                  <a16:creationId xmlns:a16="http://schemas.microsoft.com/office/drawing/2014/main" id="{00000000-0008-0000-0900-000003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146050</xdr:colOff>
          <xdr:row>62</xdr:row>
          <xdr:rowOff>31750</xdr:rowOff>
        </xdr:from>
        <xdr:to>
          <xdr:col>1</xdr:col>
          <xdr:colOff>1308100</xdr:colOff>
          <xdr:row>63</xdr:row>
          <xdr:rowOff>0</xdr:rowOff>
        </xdr:to>
        <xdr:sp macro="" textlink="">
          <xdr:nvSpPr>
            <xdr:cNvPr id="8196" name="Object 4" hidden="1">
              <a:extLst>
                <a:ext uri="{63B3BB69-23CF-44E3-9099-C40C66FF867C}">
                  <a14:compatExt spid="_x0000_s8196"/>
                </a:ext>
                <a:ext uri="{FF2B5EF4-FFF2-40B4-BE49-F238E27FC236}">
                  <a16:creationId xmlns:a16="http://schemas.microsoft.com/office/drawing/2014/main" id="{00000000-0008-0000-0900-000004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146050</xdr:colOff>
          <xdr:row>70</xdr:row>
          <xdr:rowOff>31750</xdr:rowOff>
        </xdr:from>
        <xdr:to>
          <xdr:col>1</xdr:col>
          <xdr:colOff>1308100</xdr:colOff>
          <xdr:row>71</xdr:row>
          <xdr:rowOff>0</xdr:rowOff>
        </xdr:to>
        <xdr:sp macro="" textlink="">
          <xdr:nvSpPr>
            <xdr:cNvPr id="8197" name="Object 5" hidden="1">
              <a:extLst>
                <a:ext uri="{63B3BB69-23CF-44E3-9099-C40C66FF867C}">
                  <a14:compatExt spid="_x0000_s8197"/>
                </a:ext>
                <a:ext uri="{FF2B5EF4-FFF2-40B4-BE49-F238E27FC236}">
                  <a16:creationId xmlns:a16="http://schemas.microsoft.com/office/drawing/2014/main" id="{00000000-0008-0000-0900-000005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146050</xdr:colOff>
          <xdr:row>79</xdr:row>
          <xdr:rowOff>31750</xdr:rowOff>
        </xdr:from>
        <xdr:to>
          <xdr:col>1</xdr:col>
          <xdr:colOff>1308100</xdr:colOff>
          <xdr:row>80</xdr:row>
          <xdr:rowOff>0</xdr:rowOff>
        </xdr:to>
        <xdr:sp macro="" textlink="">
          <xdr:nvSpPr>
            <xdr:cNvPr id="8198" name="Object 6" hidden="1">
              <a:extLst>
                <a:ext uri="{63B3BB69-23CF-44E3-9099-C40C66FF867C}">
                  <a14:compatExt spid="_x0000_s8198"/>
                </a:ext>
                <a:ext uri="{FF2B5EF4-FFF2-40B4-BE49-F238E27FC236}">
                  <a16:creationId xmlns:a16="http://schemas.microsoft.com/office/drawing/2014/main" id="{00000000-0008-0000-0900-000006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9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146050</xdr:colOff>
          <xdr:row>1</xdr:row>
          <xdr:rowOff>146050</xdr:rowOff>
        </xdr:from>
        <xdr:to>
          <xdr:col>1</xdr:col>
          <xdr:colOff>1257300</xdr:colOff>
          <xdr:row>4</xdr:row>
          <xdr:rowOff>165100</xdr:rowOff>
        </xdr:to>
        <xdr:sp macro="" textlink="">
          <xdr:nvSpPr>
            <xdr:cNvPr id="9217" name="Object 1" hidden="1">
              <a:extLst>
                <a:ext uri="{63B3BB69-23CF-44E3-9099-C40C66FF867C}">
                  <a14:compatExt spid="_x0000_s9217"/>
                </a:ext>
                <a:ext uri="{FF2B5EF4-FFF2-40B4-BE49-F238E27FC236}">
                  <a16:creationId xmlns:a16="http://schemas.microsoft.com/office/drawing/2014/main" id="{00000000-0008-0000-0A00-000001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107950</xdr:colOff>
          <xdr:row>45</xdr:row>
          <xdr:rowOff>31750</xdr:rowOff>
        </xdr:from>
        <xdr:to>
          <xdr:col>1</xdr:col>
          <xdr:colOff>1270000</xdr:colOff>
          <xdr:row>46</xdr:row>
          <xdr:rowOff>0</xdr:rowOff>
        </xdr:to>
        <xdr:sp macro="" textlink="">
          <xdr:nvSpPr>
            <xdr:cNvPr id="9218" name="Object 2" hidden="1">
              <a:extLst>
                <a:ext uri="{63B3BB69-23CF-44E3-9099-C40C66FF867C}">
                  <a14:compatExt spid="_x0000_s9218"/>
                </a:ext>
                <a:ext uri="{FF2B5EF4-FFF2-40B4-BE49-F238E27FC236}">
                  <a16:creationId xmlns:a16="http://schemas.microsoft.com/office/drawing/2014/main" id="{00000000-0008-0000-0A00-000002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107950</xdr:colOff>
          <xdr:row>18</xdr:row>
          <xdr:rowOff>31750</xdr:rowOff>
        </xdr:from>
        <xdr:to>
          <xdr:col>1</xdr:col>
          <xdr:colOff>1270000</xdr:colOff>
          <xdr:row>19</xdr:row>
          <xdr:rowOff>0</xdr:rowOff>
        </xdr:to>
        <xdr:sp macro="" textlink="">
          <xdr:nvSpPr>
            <xdr:cNvPr id="9219" name="Object 3" hidden="1">
              <a:extLst>
                <a:ext uri="{63B3BB69-23CF-44E3-9099-C40C66FF867C}">
                  <a14:compatExt spid="_x0000_s9219"/>
                </a:ext>
                <a:ext uri="{FF2B5EF4-FFF2-40B4-BE49-F238E27FC236}">
                  <a16:creationId xmlns:a16="http://schemas.microsoft.com/office/drawing/2014/main" id="{00000000-0008-0000-0A00-000003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146050</xdr:colOff>
          <xdr:row>62</xdr:row>
          <xdr:rowOff>31750</xdr:rowOff>
        </xdr:from>
        <xdr:to>
          <xdr:col>1</xdr:col>
          <xdr:colOff>1308100</xdr:colOff>
          <xdr:row>63</xdr:row>
          <xdr:rowOff>0</xdr:rowOff>
        </xdr:to>
        <xdr:sp macro="" textlink="">
          <xdr:nvSpPr>
            <xdr:cNvPr id="9220" name="Object 4" hidden="1">
              <a:extLst>
                <a:ext uri="{63B3BB69-23CF-44E3-9099-C40C66FF867C}">
                  <a14:compatExt spid="_x0000_s9220"/>
                </a:ext>
                <a:ext uri="{FF2B5EF4-FFF2-40B4-BE49-F238E27FC236}">
                  <a16:creationId xmlns:a16="http://schemas.microsoft.com/office/drawing/2014/main" id="{00000000-0008-0000-0A00-000004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146050</xdr:colOff>
          <xdr:row>70</xdr:row>
          <xdr:rowOff>31750</xdr:rowOff>
        </xdr:from>
        <xdr:to>
          <xdr:col>1</xdr:col>
          <xdr:colOff>1308100</xdr:colOff>
          <xdr:row>71</xdr:row>
          <xdr:rowOff>0</xdr:rowOff>
        </xdr:to>
        <xdr:sp macro="" textlink="">
          <xdr:nvSpPr>
            <xdr:cNvPr id="9221" name="Object 5" hidden="1">
              <a:extLst>
                <a:ext uri="{63B3BB69-23CF-44E3-9099-C40C66FF867C}">
                  <a14:compatExt spid="_x0000_s9221"/>
                </a:ext>
                <a:ext uri="{FF2B5EF4-FFF2-40B4-BE49-F238E27FC236}">
                  <a16:creationId xmlns:a16="http://schemas.microsoft.com/office/drawing/2014/main" id="{00000000-0008-0000-0A00-000005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146050</xdr:colOff>
          <xdr:row>79</xdr:row>
          <xdr:rowOff>31750</xdr:rowOff>
        </xdr:from>
        <xdr:to>
          <xdr:col>1</xdr:col>
          <xdr:colOff>1308100</xdr:colOff>
          <xdr:row>80</xdr:row>
          <xdr:rowOff>0</xdr:rowOff>
        </xdr:to>
        <xdr:sp macro="" textlink="">
          <xdr:nvSpPr>
            <xdr:cNvPr id="9222" name="Object 6" hidden="1">
              <a:extLst>
                <a:ext uri="{63B3BB69-23CF-44E3-9099-C40C66FF867C}">
                  <a14:compatExt spid="_x0000_s9222"/>
                </a:ext>
                <a:ext uri="{FF2B5EF4-FFF2-40B4-BE49-F238E27FC236}">
                  <a16:creationId xmlns:a16="http://schemas.microsoft.com/office/drawing/2014/main" id="{00000000-0008-0000-0A00-000006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1885950</xdr:colOff>
      <xdr:row>16</xdr:row>
      <xdr:rowOff>19050</xdr:rowOff>
    </xdr:from>
    <xdr:to>
      <xdr:col>9</xdr:col>
      <xdr:colOff>2590800</xdr:colOff>
      <xdr:row>17</xdr:row>
      <xdr:rowOff>323850</xdr:rowOff>
    </xdr:to>
    <xdr:sp macro="" textlink="">
      <xdr:nvSpPr>
        <xdr:cNvPr id="8" name="Up Arrow 7">
          <a:extLst>
            <a:ext uri="{FF2B5EF4-FFF2-40B4-BE49-F238E27FC236}">
              <a16:creationId xmlns:a16="http://schemas.microsoft.com/office/drawing/2014/main" id="{00000000-0008-0000-0A00-000008000000}"/>
            </a:ext>
          </a:extLst>
        </xdr:cNvPr>
        <xdr:cNvSpPr/>
      </xdr:nvSpPr>
      <xdr:spPr>
        <a:xfrm>
          <a:off x="9515475" y="3705225"/>
          <a:ext cx="704850" cy="533400"/>
        </a:xfrm>
        <a:prstGeom prst="up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rgbClr val="FF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oleObject" Target="../embeddings/oleObject41.bin"/><Relationship Id="rId3" Type="http://schemas.openxmlformats.org/officeDocument/2006/relationships/oleObject" Target="../embeddings/oleObject37.bin"/><Relationship Id="rId7" Type="http://schemas.openxmlformats.org/officeDocument/2006/relationships/oleObject" Target="../embeddings/oleObject40.bin"/><Relationship Id="rId2" Type="http://schemas.openxmlformats.org/officeDocument/2006/relationships/vmlDrawing" Target="../drawings/vmlDrawing7.vml"/><Relationship Id="rId1" Type="http://schemas.openxmlformats.org/officeDocument/2006/relationships/drawing" Target="../drawings/drawing8.xml"/><Relationship Id="rId6" Type="http://schemas.openxmlformats.org/officeDocument/2006/relationships/oleObject" Target="../embeddings/oleObject39.bin"/><Relationship Id="rId5" Type="http://schemas.openxmlformats.org/officeDocument/2006/relationships/oleObject" Target="../embeddings/oleObject38.bin"/><Relationship Id="rId4" Type="http://schemas.openxmlformats.org/officeDocument/2006/relationships/image" Target="../media/image1.wmf"/><Relationship Id="rId9" Type="http://schemas.openxmlformats.org/officeDocument/2006/relationships/oleObject" Target="../embeddings/oleObject42.bin"/></Relationships>
</file>

<file path=xl/worksheets/_rels/sheet11.xml.rels><?xml version="1.0" encoding="UTF-8" standalone="yes"?>
<Relationships xmlns="http://schemas.openxmlformats.org/package/2006/relationships"><Relationship Id="rId8" Type="http://schemas.openxmlformats.org/officeDocument/2006/relationships/oleObject" Target="../embeddings/oleObject47.bin"/><Relationship Id="rId3" Type="http://schemas.openxmlformats.org/officeDocument/2006/relationships/oleObject" Target="../embeddings/oleObject43.bin"/><Relationship Id="rId7" Type="http://schemas.openxmlformats.org/officeDocument/2006/relationships/oleObject" Target="../embeddings/oleObject46.bin"/><Relationship Id="rId2" Type="http://schemas.openxmlformats.org/officeDocument/2006/relationships/vmlDrawing" Target="../drawings/vmlDrawing8.vml"/><Relationship Id="rId1" Type="http://schemas.openxmlformats.org/officeDocument/2006/relationships/drawing" Target="../drawings/drawing9.xml"/><Relationship Id="rId6" Type="http://schemas.openxmlformats.org/officeDocument/2006/relationships/oleObject" Target="../embeddings/oleObject45.bin"/><Relationship Id="rId5" Type="http://schemas.openxmlformats.org/officeDocument/2006/relationships/oleObject" Target="../embeddings/oleObject44.bin"/><Relationship Id="rId4" Type="http://schemas.openxmlformats.org/officeDocument/2006/relationships/image" Target="../media/image1.wmf"/><Relationship Id="rId9" Type="http://schemas.openxmlformats.org/officeDocument/2006/relationships/oleObject" Target="../embeddings/oleObject48.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53.bin"/><Relationship Id="rId3" Type="http://schemas.openxmlformats.org/officeDocument/2006/relationships/oleObject" Target="../embeddings/oleObject49.bin"/><Relationship Id="rId7" Type="http://schemas.openxmlformats.org/officeDocument/2006/relationships/oleObject" Target="../embeddings/oleObject52.bin"/><Relationship Id="rId2" Type="http://schemas.openxmlformats.org/officeDocument/2006/relationships/vmlDrawing" Target="../drawings/vmlDrawing9.vml"/><Relationship Id="rId1" Type="http://schemas.openxmlformats.org/officeDocument/2006/relationships/drawing" Target="../drawings/drawing10.xml"/><Relationship Id="rId6" Type="http://schemas.openxmlformats.org/officeDocument/2006/relationships/oleObject" Target="../embeddings/oleObject51.bin"/><Relationship Id="rId5" Type="http://schemas.openxmlformats.org/officeDocument/2006/relationships/oleObject" Target="../embeddings/oleObject50.bin"/><Relationship Id="rId4" Type="http://schemas.openxmlformats.org/officeDocument/2006/relationships/image" Target="../media/image1.wmf"/><Relationship Id="rId9" Type="http://schemas.openxmlformats.org/officeDocument/2006/relationships/oleObject" Target="../embeddings/oleObject54.bin"/></Relationships>
</file>

<file path=xl/worksheets/_rels/sheet13.xml.rels><?xml version="1.0" encoding="UTF-8" standalone="yes"?>
<Relationships xmlns="http://schemas.openxmlformats.org/package/2006/relationships"><Relationship Id="rId8" Type="http://schemas.openxmlformats.org/officeDocument/2006/relationships/oleObject" Target="../embeddings/oleObject58.bin"/><Relationship Id="rId3" Type="http://schemas.openxmlformats.org/officeDocument/2006/relationships/vmlDrawing" Target="../drawings/vmlDrawing10.vml"/><Relationship Id="rId7" Type="http://schemas.openxmlformats.org/officeDocument/2006/relationships/oleObject" Target="../embeddings/oleObject57.bin"/><Relationship Id="rId2" Type="http://schemas.openxmlformats.org/officeDocument/2006/relationships/drawing" Target="../drawings/drawing11.xml"/><Relationship Id="rId1" Type="http://schemas.openxmlformats.org/officeDocument/2006/relationships/printerSettings" Target="../printerSettings/printerSettings6.bin"/><Relationship Id="rId6" Type="http://schemas.openxmlformats.org/officeDocument/2006/relationships/oleObject" Target="../embeddings/oleObject56.bin"/><Relationship Id="rId5" Type="http://schemas.openxmlformats.org/officeDocument/2006/relationships/image" Target="../media/image1.wmf"/><Relationship Id="rId10" Type="http://schemas.openxmlformats.org/officeDocument/2006/relationships/oleObject" Target="../embeddings/oleObject60.bin"/><Relationship Id="rId4" Type="http://schemas.openxmlformats.org/officeDocument/2006/relationships/oleObject" Target="../embeddings/oleObject55.bin"/><Relationship Id="rId9" Type="http://schemas.openxmlformats.org/officeDocument/2006/relationships/oleObject" Target="../embeddings/oleObject5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4.bin"/><Relationship Id="rId3" Type="http://schemas.openxmlformats.org/officeDocument/2006/relationships/vmlDrawing" Target="../drawings/vmlDrawing1.vml"/><Relationship Id="rId7" Type="http://schemas.openxmlformats.org/officeDocument/2006/relationships/oleObject" Target="../embeddings/oleObject3.bin"/><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wmf"/><Relationship Id="rId10" Type="http://schemas.openxmlformats.org/officeDocument/2006/relationships/oleObject" Target="../embeddings/oleObject6.bin"/><Relationship Id="rId4" Type="http://schemas.openxmlformats.org/officeDocument/2006/relationships/oleObject" Target="../embeddings/oleObject1.bin"/><Relationship Id="rId9" Type="http://schemas.openxmlformats.org/officeDocument/2006/relationships/oleObject" Target="../embeddings/oleObject5.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10.bin"/><Relationship Id="rId3" Type="http://schemas.openxmlformats.org/officeDocument/2006/relationships/vmlDrawing" Target="../drawings/vmlDrawing2.vml"/><Relationship Id="rId7" Type="http://schemas.openxmlformats.org/officeDocument/2006/relationships/oleObject" Target="../embeddings/oleObject9.bin"/><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oleObject" Target="../embeddings/oleObject8.bin"/><Relationship Id="rId11" Type="http://schemas.openxmlformats.org/officeDocument/2006/relationships/comments" Target="../comments1.xml"/><Relationship Id="rId5" Type="http://schemas.openxmlformats.org/officeDocument/2006/relationships/image" Target="../media/image1.wmf"/><Relationship Id="rId10" Type="http://schemas.openxmlformats.org/officeDocument/2006/relationships/oleObject" Target="../embeddings/oleObject12.bin"/><Relationship Id="rId4" Type="http://schemas.openxmlformats.org/officeDocument/2006/relationships/oleObject" Target="../embeddings/oleObject7.bin"/><Relationship Id="rId9" Type="http://schemas.openxmlformats.org/officeDocument/2006/relationships/oleObject" Target="../embeddings/oleObject11.bin"/></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17.bin"/><Relationship Id="rId3" Type="http://schemas.openxmlformats.org/officeDocument/2006/relationships/oleObject" Target="../embeddings/oleObject13.bin"/><Relationship Id="rId7" Type="http://schemas.openxmlformats.org/officeDocument/2006/relationships/oleObject" Target="../embeddings/oleObject16.bin"/><Relationship Id="rId2" Type="http://schemas.openxmlformats.org/officeDocument/2006/relationships/vmlDrawing" Target="../drawings/vmlDrawing3.vml"/><Relationship Id="rId1" Type="http://schemas.openxmlformats.org/officeDocument/2006/relationships/drawing" Target="../drawings/drawing4.xml"/><Relationship Id="rId6" Type="http://schemas.openxmlformats.org/officeDocument/2006/relationships/oleObject" Target="../embeddings/oleObject15.bin"/><Relationship Id="rId5" Type="http://schemas.openxmlformats.org/officeDocument/2006/relationships/oleObject" Target="../embeddings/oleObject14.bin"/><Relationship Id="rId4" Type="http://schemas.openxmlformats.org/officeDocument/2006/relationships/image" Target="../media/image1.wmf"/><Relationship Id="rId9" Type="http://schemas.openxmlformats.org/officeDocument/2006/relationships/oleObject" Target="../embeddings/oleObject18.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oleObject23.bin"/><Relationship Id="rId3" Type="http://schemas.openxmlformats.org/officeDocument/2006/relationships/oleObject" Target="../embeddings/oleObject19.bin"/><Relationship Id="rId7" Type="http://schemas.openxmlformats.org/officeDocument/2006/relationships/oleObject" Target="../embeddings/oleObject22.bin"/><Relationship Id="rId2" Type="http://schemas.openxmlformats.org/officeDocument/2006/relationships/vmlDrawing" Target="../drawings/vmlDrawing4.vml"/><Relationship Id="rId1" Type="http://schemas.openxmlformats.org/officeDocument/2006/relationships/drawing" Target="../drawings/drawing5.xml"/><Relationship Id="rId6" Type="http://schemas.openxmlformats.org/officeDocument/2006/relationships/oleObject" Target="../embeddings/oleObject21.bin"/><Relationship Id="rId5" Type="http://schemas.openxmlformats.org/officeDocument/2006/relationships/oleObject" Target="../embeddings/oleObject20.bin"/><Relationship Id="rId4" Type="http://schemas.openxmlformats.org/officeDocument/2006/relationships/image" Target="../media/image1.wmf"/><Relationship Id="rId9" Type="http://schemas.openxmlformats.org/officeDocument/2006/relationships/oleObject" Target="../embeddings/oleObject24.bin"/></Relationships>
</file>

<file path=xl/worksheets/_rels/sheet8.xml.rels><?xml version="1.0" encoding="UTF-8" standalone="yes"?>
<Relationships xmlns="http://schemas.openxmlformats.org/package/2006/relationships"><Relationship Id="rId8" Type="http://schemas.openxmlformats.org/officeDocument/2006/relationships/oleObject" Target="../embeddings/oleObject28.bin"/><Relationship Id="rId3" Type="http://schemas.openxmlformats.org/officeDocument/2006/relationships/vmlDrawing" Target="../drawings/vmlDrawing5.vml"/><Relationship Id="rId7" Type="http://schemas.openxmlformats.org/officeDocument/2006/relationships/oleObject" Target="../embeddings/oleObject27.bin"/><Relationship Id="rId2" Type="http://schemas.openxmlformats.org/officeDocument/2006/relationships/drawing" Target="../drawings/drawing6.xml"/><Relationship Id="rId1" Type="http://schemas.openxmlformats.org/officeDocument/2006/relationships/printerSettings" Target="../printerSettings/printerSettings5.bin"/><Relationship Id="rId6" Type="http://schemas.openxmlformats.org/officeDocument/2006/relationships/oleObject" Target="../embeddings/oleObject26.bin"/><Relationship Id="rId5" Type="http://schemas.openxmlformats.org/officeDocument/2006/relationships/image" Target="../media/image1.wmf"/><Relationship Id="rId10" Type="http://schemas.openxmlformats.org/officeDocument/2006/relationships/oleObject" Target="../embeddings/oleObject30.bin"/><Relationship Id="rId4" Type="http://schemas.openxmlformats.org/officeDocument/2006/relationships/oleObject" Target="../embeddings/oleObject25.bin"/><Relationship Id="rId9" Type="http://schemas.openxmlformats.org/officeDocument/2006/relationships/oleObject" Target="../embeddings/oleObject29.bin"/></Relationships>
</file>

<file path=xl/worksheets/_rels/sheet9.xml.rels><?xml version="1.0" encoding="UTF-8" standalone="yes"?>
<Relationships xmlns="http://schemas.openxmlformats.org/package/2006/relationships"><Relationship Id="rId8" Type="http://schemas.openxmlformats.org/officeDocument/2006/relationships/oleObject" Target="../embeddings/oleObject35.bin"/><Relationship Id="rId3" Type="http://schemas.openxmlformats.org/officeDocument/2006/relationships/oleObject" Target="../embeddings/oleObject31.bin"/><Relationship Id="rId7" Type="http://schemas.openxmlformats.org/officeDocument/2006/relationships/oleObject" Target="../embeddings/oleObject34.bin"/><Relationship Id="rId2" Type="http://schemas.openxmlformats.org/officeDocument/2006/relationships/vmlDrawing" Target="../drawings/vmlDrawing6.vml"/><Relationship Id="rId1" Type="http://schemas.openxmlformats.org/officeDocument/2006/relationships/drawing" Target="../drawings/drawing7.xml"/><Relationship Id="rId6" Type="http://schemas.openxmlformats.org/officeDocument/2006/relationships/oleObject" Target="../embeddings/oleObject33.bin"/><Relationship Id="rId5" Type="http://schemas.openxmlformats.org/officeDocument/2006/relationships/oleObject" Target="../embeddings/oleObject32.bin"/><Relationship Id="rId4" Type="http://schemas.openxmlformats.org/officeDocument/2006/relationships/image" Target="../media/image1.wmf"/><Relationship Id="rId9" Type="http://schemas.openxmlformats.org/officeDocument/2006/relationships/oleObject" Target="../embeddings/oleObject3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1:H15"/>
  <sheetViews>
    <sheetView view="pageBreakPreview" zoomScale="98" zoomScaleNormal="100" zoomScaleSheetLayoutView="98" workbookViewId="0">
      <selection activeCell="J24" sqref="J24"/>
    </sheetView>
  </sheetViews>
  <sheetFormatPr defaultRowHeight="14.5" x14ac:dyDescent="0.35"/>
  <sheetData>
    <row r="1" spans="1:8" x14ac:dyDescent="0.35">
      <c r="A1" s="419" t="s">
        <v>460</v>
      </c>
      <c r="B1" s="420"/>
      <c r="C1" s="420"/>
      <c r="D1" s="420"/>
      <c r="E1" s="420"/>
      <c r="F1" s="420"/>
      <c r="G1" s="420"/>
      <c r="H1" s="420"/>
    </row>
    <row r="2" spans="1:8" x14ac:dyDescent="0.35">
      <c r="A2" s="420"/>
      <c r="B2" s="420"/>
      <c r="C2" s="420"/>
      <c r="D2" s="420"/>
      <c r="E2" s="420"/>
      <c r="F2" s="420"/>
      <c r="G2" s="420"/>
      <c r="H2" s="420"/>
    </row>
    <row r="3" spans="1:8" x14ac:dyDescent="0.35">
      <c r="A3" s="420"/>
      <c r="B3" s="420"/>
      <c r="C3" s="420"/>
      <c r="D3" s="420"/>
      <c r="E3" s="420"/>
      <c r="F3" s="420"/>
      <c r="G3" s="420"/>
      <c r="H3" s="420"/>
    </row>
    <row r="4" spans="1:8" x14ac:dyDescent="0.35">
      <c r="A4" s="420"/>
      <c r="B4" s="420"/>
      <c r="C4" s="420"/>
      <c r="D4" s="420"/>
      <c r="E4" s="420"/>
      <c r="F4" s="420"/>
      <c r="G4" s="420"/>
      <c r="H4" s="420"/>
    </row>
    <row r="5" spans="1:8" x14ac:dyDescent="0.35">
      <c r="A5" s="420"/>
      <c r="B5" s="420"/>
      <c r="C5" s="420"/>
      <c r="D5" s="420"/>
      <c r="E5" s="420"/>
      <c r="F5" s="420"/>
      <c r="G5" s="420"/>
      <c r="H5" s="420"/>
    </row>
    <row r="6" spans="1:8" x14ac:dyDescent="0.35">
      <c r="A6" s="420"/>
      <c r="B6" s="420"/>
      <c r="C6" s="420"/>
      <c r="D6" s="420"/>
      <c r="E6" s="420"/>
      <c r="F6" s="420"/>
      <c r="G6" s="420"/>
      <c r="H6" s="420"/>
    </row>
    <row r="7" spans="1:8" x14ac:dyDescent="0.35">
      <c r="A7" s="420"/>
      <c r="B7" s="420"/>
      <c r="C7" s="420"/>
      <c r="D7" s="420"/>
      <c r="E7" s="420"/>
      <c r="F7" s="420"/>
      <c r="G7" s="420"/>
      <c r="H7" s="420"/>
    </row>
    <row r="8" spans="1:8" x14ac:dyDescent="0.35">
      <c r="A8" s="420"/>
      <c r="B8" s="420"/>
      <c r="C8" s="420"/>
      <c r="D8" s="420"/>
      <c r="E8" s="420"/>
      <c r="F8" s="420"/>
      <c r="G8" s="420"/>
      <c r="H8" s="420"/>
    </row>
    <row r="9" spans="1:8" x14ac:dyDescent="0.35">
      <c r="A9" s="420"/>
      <c r="B9" s="420"/>
      <c r="C9" s="420"/>
      <c r="D9" s="420"/>
      <c r="E9" s="420"/>
      <c r="F9" s="420"/>
      <c r="G9" s="420"/>
      <c r="H9" s="420"/>
    </row>
    <row r="10" spans="1:8" ht="64.5" customHeight="1" x14ac:dyDescent="0.35">
      <c r="A10" s="420"/>
      <c r="B10" s="420"/>
      <c r="C10" s="420"/>
      <c r="D10" s="420"/>
      <c r="E10" s="420"/>
      <c r="F10" s="420"/>
      <c r="G10" s="420"/>
      <c r="H10" s="420"/>
    </row>
    <row r="11" spans="1:8" ht="1.5" customHeight="1" x14ac:dyDescent="0.35">
      <c r="A11" s="420"/>
      <c r="B11" s="420"/>
      <c r="C11" s="420"/>
      <c r="D11" s="420"/>
      <c r="E11" s="420"/>
      <c r="F11" s="420"/>
      <c r="G11" s="420"/>
      <c r="H11" s="420"/>
    </row>
    <row r="12" spans="1:8" hidden="1" x14ac:dyDescent="0.35">
      <c r="A12" s="420"/>
      <c r="B12" s="420"/>
      <c r="C12" s="420"/>
      <c r="D12" s="420"/>
      <c r="E12" s="420"/>
      <c r="F12" s="420"/>
      <c r="G12" s="420"/>
      <c r="H12" s="420"/>
    </row>
    <row r="13" spans="1:8" hidden="1" x14ac:dyDescent="0.35">
      <c r="A13" s="420"/>
      <c r="B13" s="420"/>
      <c r="C13" s="420"/>
      <c r="D13" s="420"/>
      <c r="E13" s="420"/>
      <c r="F13" s="420"/>
      <c r="G13" s="420"/>
      <c r="H13" s="420"/>
    </row>
    <row r="14" spans="1:8" hidden="1" x14ac:dyDescent="0.35">
      <c r="A14" s="420"/>
      <c r="B14" s="420"/>
      <c r="C14" s="420"/>
      <c r="D14" s="420"/>
      <c r="E14" s="420"/>
      <c r="F14" s="420"/>
      <c r="G14" s="420"/>
      <c r="H14" s="420"/>
    </row>
    <row r="15" spans="1:8" hidden="1" x14ac:dyDescent="0.35">
      <c r="A15" s="420"/>
      <c r="B15" s="420"/>
      <c r="C15" s="420"/>
      <c r="D15" s="420"/>
      <c r="E15" s="420"/>
      <c r="F15" s="420"/>
      <c r="G15" s="420"/>
      <c r="H15" s="420"/>
    </row>
  </sheetData>
  <mergeCells count="1">
    <mergeCell ref="A1:H1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M91"/>
  <sheetViews>
    <sheetView topLeftCell="B47"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54296875" customWidth="1"/>
    <col min="5" max="5" width="14.453125" customWidth="1"/>
    <col min="6" max="6" width="20.81640625" customWidth="1"/>
    <col min="7" max="7" width="12.54296875" customWidth="1"/>
    <col min="8" max="8" width="10.54296875" bestFit="1" customWidth="1"/>
    <col min="9" max="9" width="26.54296875" bestFit="1" customWidth="1"/>
    <col min="10" max="10" width="46" customWidth="1"/>
    <col min="11" max="11" width="50.81640625" customWidth="1"/>
    <col min="12" max="12" width="13.453125" customWidth="1"/>
  </cols>
  <sheetData>
    <row r="1" spans="2:13" ht="8.25" customHeight="1" thickBot="1" x14ac:dyDescent="0.4"/>
    <row r="2" spans="2:13" ht="13.5" customHeight="1" thickBot="1" x14ac:dyDescent="0.4">
      <c r="B2" s="576"/>
      <c r="C2" s="687"/>
      <c r="D2" s="582" t="s">
        <v>112</v>
      </c>
      <c r="E2" s="583"/>
      <c r="F2" s="584"/>
      <c r="G2" s="491" t="s">
        <v>52</v>
      </c>
      <c r="H2" s="493"/>
      <c r="I2" s="26" t="str">
        <f>Supplier6!I2</f>
        <v>240-12248652</v>
      </c>
      <c r="L2" s="27" t="s">
        <v>53</v>
      </c>
      <c r="M2" s="27" t="s">
        <v>54</v>
      </c>
    </row>
    <row r="3" spans="2:13" ht="13.5" customHeight="1" thickBot="1" x14ac:dyDescent="0.4">
      <c r="B3" s="578"/>
      <c r="C3" s="688"/>
      <c r="D3" s="585"/>
      <c r="E3" s="586"/>
      <c r="F3" s="587"/>
      <c r="G3" s="491" t="s">
        <v>300</v>
      </c>
      <c r="H3" s="493"/>
      <c r="I3" s="26" t="str">
        <f>Supplier6!I3</f>
        <v>240-105658000</v>
      </c>
      <c r="L3" s="27">
        <v>0</v>
      </c>
      <c r="M3" s="27">
        <v>0</v>
      </c>
    </row>
    <row r="4" spans="2:13" ht="31.5" thickBot="1" x14ac:dyDescent="0.4">
      <c r="B4" s="578"/>
      <c r="C4" s="688"/>
      <c r="D4" s="585" t="s">
        <v>284</v>
      </c>
      <c r="E4" s="586"/>
      <c r="F4" s="586"/>
      <c r="G4" s="666" t="str">
        <f>Supplier1!G4:H4</f>
        <v>Quality Scorecard
Rev 7</v>
      </c>
      <c r="H4" s="667"/>
      <c r="I4" s="26" t="str">
        <f>Supplier1!I4</f>
        <v>Effective Date 21/01/2022</v>
      </c>
      <c r="J4" s="354" t="s">
        <v>55</v>
      </c>
      <c r="L4" s="27">
        <v>1</v>
      </c>
      <c r="M4" s="27">
        <v>1</v>
      </c>
    </row>
    <row r="5" spans="2:13" ht="16.5" customHeight="1" thickBot="1" x14ac:dyDescent="0.4">
      <c r="B5" s="580"/>
      <c r="C5" s="689"/>
      <c r="D5" s="569" t="s">
        <v>113</v>
      </c>
      <c r="E5" s="570"/>
      <c r="F5" s="570"/>
      <c r="G5" s="494" t="s">
        <v>56</v>
      </c>
      <c r="H5" s="496"/>
      <c r="I5" s="369">
        <f>Supplier1!I5</f>
        <v>44573</v>
      </c>
      <c r="M5" s="27">
        <v>2</v>
      </c>
    </row>
    <row r="6" spans="2:13" ht="15" thickBot="1" x14ac:dyDescent="0.4">
      <c r="B6" s="588" t="s">
        <v>57</v>
      </c>
      <c r="C6" s="619"/>
      <c r="D6" s="355" t="str">
        <f>Supplier1!D6</f>
        <v>*</v>
      </c>
      <c r="E6" s="690" t="s">
        <v>58</v>
      </c>
      <c r="F6" s="691"/>
      <c r="G6" s="661" t="str">
        <f>Supplier1!G6</f>
        <v>*</v>
      </c>
      <c r="H6" s="661"/>
      <c r="I6" s="662"/>
      <c r="M6" s="27"/>
    </row>
    <row r="7" spans="2:13" ht="19" thickBot="1" x14ac:dyDescent="0.5">
      <c r="B7" s="588" t="s">
        <v>60</v>
      </c>
      <c r="C7" s="619"/>
      <c r="D7" s="590" t="str">
        <f>Supplier1!$D$7</f>
        <v>*</v>
      </c>
      <c r="E7" s="591"/>
      <c r="F7" s="592"/>
      <c r="G7" s="620" t="str">
        <f>Supplier6!G7</f>
        <v>eg: Senior Advisor: Supplier Quality Management</v>
      </c>
      <c r="H7" s="621"/>
      <c r="I7" s="622"/>
      <c r="J7" s="28" t="s">
        <v>61</v>
      </c>
      <c r="M7" s="27"/>
    </row>
    <row r="8" spans="2:13" ht="19" thickBot="1" x14ac:dyDescent="0.5">
      <c r="B8" s="588" t="s">
        <v>62</v>
      </c>
      <c r="C8" s="619"/>
      <c r="D8" s="590">
        <f>Supplier1!$D$8</f>
        <v>0</v>
      </c>
      <c r="E8" s="591"/>
      <c r="F8" s="592"/>
      <c r="G8" s="620" t="str">
        <f>Supplier6!G8</f>
        <v>Report Revision</v>
      </c>
      <c r="H8" s="622"/>
      <c r="I8" s="370">
        <f>Supplier6!I8</f>
        <v>1</v>
      </c>
      <c r="J8" s="29" t="s">
        <v>63</v>
      </c>
      <c r="M8" s="27"/>
    </row>
    <row r="9" spans="2:13" ht="19" thickBot="1" x14ac:dyDescent="0.5">
      <c r="B9" s="588" t="s">
        <v>64</v>
      </c>
      <c r="C9" s="589"/>
      <c r="D9" s="590" t="str">
        <f>Supplier1!$D$9</f>
        <v>*</v>
      </c>
      <c r="E9" s="591"/>
      <c r="F9" s="591"/>
      <c r="G9" s="591"/>
      <c r="H9" s="591"/>
      <c r="I9" s="592"/>
      <c r="J9" s="29" t="s">
        <v>65</v>
      </c>
    </row>
    <row r="10" spans="2:13" ht="21" x14ac:dyDescent="0.5">
      <c r="B10" s="593" t="s">
        <v>66</v>
      </c>
      <c r="C10" s="594"/>
      <c r="D10" s="670" t="str">
        <f>Supplier1!$D$10</f>
        <v>*</v>
      </c>
      <c r="E10" s="671"/>
      <c r="F10" s="671"/>
      <c r="G10" s="671"/>
      <c r="H10" s="671"/>
      <c r="I10" s="672"/>
      <c r="J10" s="30" t="s">
        <v>67</v>
      </c>
    </row>
    <row r="11" spans="2:13" ht="18.5" x14ac:dyDescent="0.45">
      <c r="B11" s="595"/>
      <c r="C11" s="596"/>
      <c r="D11" s="673"/>
      <c r="E11" s="674"/>
      <c r="F11" s="674"/>
      <c r="G11" s="674"/>
      <c r="H11" s="674"/>
      <c r="I11" s="675"/>
      <c r="J11" s="31" t="s">
        <v>68</v>
      </c>
    </row>
    <row r="12" spans="2:13" ht="19" thickBot="1" x14ac:dyDescent="0.5">
      <c r="B12" s="595"/>
      <c r="C12" s="596"/>
      <c r="D12" s="676"/>
      <c r="E12" s="677"/>
      <c r="F12" s="677"/>
      <c r="G12" s="677"/>
      <c r="H12" s="677"/>
      <c r="I12" s="678"/>
      <c r="J12" s="31" t="s">
        <v>69</v>
      </c>
    </row>
    <row r="13" spans="2:13" ht="19.5" customHeight="1" thickBot="1" x14ac:dyDescent="0.5">
      <c r="B13" s="457" t="s">
        <v>70</v>
      </c>
      <c r="C13" s="458"/>
      <c r="D13" s="458"/>
      <c r="E13" s="458"/>
      <c r="F13" s="458"/>
      <c r="G13" s="458"/>
      <c r="H13" s="458"/>
      <c r="I13" s="606"/>
      <c r="J13" s="31" t="s">
        <v>71</v>
      </c>
    </row>
    <row r="14" spans="2:13" ht="19.5" customHeight="1" thickBot="1" x14ac:dyDescent="0.5">
      <c r="B14" s="655" t="s">
        <v>114</v>
      </c>
      <c r="C14" s="656"/>
      <c r="D14" s="657"/>
      <c r="E14" s="658"/>
      <c r="F14" s="659"/>
      <c r="G14" s="494" t="s">
        <v>73</v>
      </c>
      <c r="H14" s="495"/>
      <c r="I14" s="496"/>
      <c r="J14" s="31" t="s">
        <v>74</v>
      </c>
    </row>
    <row r="15" spans="2:13" ht="18" customHeight="1" thickBot="1" x14ac:dyDescent="0.5">
      <c r="B15" s="611" t="s">
        <v>115</v>
      </c>
      <c r="C15" s="612"/>
      <c r="D15" s="590" t="s">
        <v>59</v>
      </c>
      <c r="E15" s="591"/>
      <c r="F15" s="592"/>
      <c r="G15" s="660"/>
      <c r="H15" s="661"/>
      <c r="I15" s="662"/>
      <c r="J15" s="31" t="s">
        <v>76</v>
      </c>
    </row>
    <row r="16" spans="2:13" ht="29.25" customHeight="1" thickBot="1" x14ac:dyDescent="0.5">
      <c r="B16" s="534" t="s">
        <v>77</v>
      </c>
      <c r="C16" s="535"/>
      <c r="D16" s="653" t="s">
        <v>59</v>
      </c>
      <c r="E16" s="623"/>
      <c r="F16" s="623"/>
      <c r="G16" s="623"/>
      <c r="H16" s="623"/>
      <c r="I16" s="624"/>
      <c r="J16" s="29"/>
    </row>
    <row r="17" spans="2:11" ht="29.25" customHeight="1" thickBot="1" x14ac:dyDescent="0.5">
      <c r="B17" s="539" t="s">
        <v>78</v>
      </c>
      <c r="C17" s="540"/>
      <c r="D17" s="653" t="s">
        <v>59</v>
      </c>
      <c r="E17" s="624"/>
      <c r="F17" s="698" t="s">
        <v>79</v>
      </c>
      <c r="G17" s="699"/>
      <c r="H17" s="373" t="s">
        <v>59</v>
      </c>
      <c r="I17" s="373" t="s">
        <v>59</v>
      </c>
      <c r="J17" s="29"/>
    </row>
    <row r="18" spans="2:11" ht="29.5" thickBot="1" x14ac:dyDescent="0.4">
      <c r="B18" s="545" t="s">
        <v>80</v>
      </c>
      <c r="C18" s="546"/>
      <c r="D18" s="34" t="s">
        <v>81</v>
      </c>
      <c r="E18" s="35">
        <f>Supplier6!E18</f>
        <v>0</v>
      </c>
      <c r="F18" s="36" t="s">
        <v>82</v>
      </c>
      <c r="G18" s="343" t="s">
        <v>116</v>
      </c>
      <c r="H18" s="35" t="s">
        <v>84</v>
      </c>
      <c r="I18" s="344" t="s">
        <v>83</v>
      </c>
    </row>
    <row r="19" spans="2:11" ht="21.5" thickBot="1" x14ac:dyDescent="0.4">
      <c r="B19" s="37"/>
      <c r="C19" s="522" t="s">
        <v>334</v>
      </c>
      <c r="D19" s="523"/>
      <c r="E19" s="523"/>
      <c r="F19" s="523"/>
      <c r="G19" s="523"/>
      <c r="H19" s="523"/>
      <c r="I19" s="524"/>
    </row>
    <row r="20" spans="2:11" ht="34.5" customHeight="1" thickBot="1" x14ac:dyDescent="0.4">
      <c r="B20" s="494" t="s">
        <v>85</v>
      </c>
      <c r="C20" s="495"/>
      <c r="D20" s="495"/>
      <c r="E20" s="495"/>
      <c r="F20" s="495"/>
      <c r="G20" s="495"/>
      <c r="H20" s="495"/>
      <c r="I20" s="496"/>
    </row>
    <row r="21" spans="2:11" ht="19" thickBot="1" x14ac:dyDescent="0.4">
      <c r="B21" s="457" t="s">
        <v>86</v>
      </c>
      <c r="C21" s="458"/>
      <c r="D21" s="458"/>
      <c r="E21" s="606"/>
      <c r="F21" s="458" t="s">
        <v>87</v>
      </c>
      <c r="G21" s="458"/>
      <c r="H21" s="458"/>
      <c r="I21" s="57">
        <f>Supplier1!$I$21</f>
        <v>0.25</v>
      </c>
    </row>
    <row r="22" spans="2:11" ht="15" customHeight="1" x14ac:dyDescent="0.35">
      <c r="B22" s="429" t="s">
        <v>320</v>
      </c>
      <c r="C22" s="430"/>
      <c r="D22" s="430"/>
      <c r="E22" s="430"/>
      <c r="F22" s="430"/>
      <c r="G22" s="430"/>
      <c r="H22" s="430"/>
      <c r="I22" s="431"/>
      <c r="J22" s="643" t="s">
        <v>88</v>
      </c>
      <c r="K22" s="473" t="s">
        <v>316</v>
      </c>
    </row>
    <row r="23" spans="2:11" ht="15" thickBot="1" x14ac:dyDescent="0.4">
      <c r="B23" s="432" t="s">
        <v>89</v>
      </c>
      <c r="C23" s="433"/>
      <c r="D23" s="433"/>
      <c r="E23" s="433"/>
      <c r="F23" s="433"/>
      <c r="G23" s="433"/>
      <c r="H23" s="433"/>
      <c r="I23" s="434"/>
      <c r="J23" s="644"/>
      <c r="K23" s="474"/>
    </row>
    <row r="24" spans="2:11" ht="16" thickBot="1" x14ac:dyDescent="0.4">
      <c r="B24" s="650"/>
      <c r="C24" s="651"/>
      <c r="D24" s="651"/>
      <c r="E24" s="651"/>
      <c r="F24" s="651"/>
      <c r="G24" s="62" t="s">
        <v>117</v>
      </c>
      <c r="H24" s="62" t="s">
        <v>91</v>
      </c>
      <c r="I24" s="62" t="s">
        <v>92</v>
      </c>
      <c r="J24" s="300" t="s">
        <v>93</v>
      </c>
      <c r="K24" s="298" t="s">
        <v>315</v>
      </c>
    </row>
    <row r="25" spans="2:11" ht="15" customHeight="1" x14ac:dyDescent="0.35">
      <c r="B25" s="557" t="s">
        <v>94</v>
      </c>
      <c r="C25" s="558"/>
      <c r="D25" s="558"/>
      <c r="E25" s="558"/>
      <c r="F25" s="652"/>
      <c r="G25" s="286">
        <f>Supplier1!G25</f>
        <v>0</v>
      </c>
      <c r="H25" s="345"/>
      <c r="I25" s="345"/>
      <c r="J25" s="346"/>
      <c r="K25" s="509"/>
    </row>
    <row r="26" spans="2:11" ht="15" customHeight="1" x14ac:dyDescent="0.35">
      <c r="B26" s="557" t="s">
        <v>95</v>
      </c>
      <c r="C26" s="558"/>
      <c r="D26" s="558"/>
      <c r="E26" s="558"/>
      <c r="F26" s="652"/>
      <c r="G26" s="280">
        <f>Supplier1!G26</f>
        <v>0</v>
      </c>
      <c r="H26" s="347"/>
      <c r="I26" s="347"/>
      <c r="J26" s="348"/>
      <c r="K26" s="510"/>
    </row>
    <row r="27" spans="2:11" ht="15" customHeight="1" x14ac:dyDescent="0.35">
      <c r="B27" s="557" t="s">
        <v>223</v>
      </c>
      <c r="C27" s="558"/>
      <c r="D27" s="558"/>
      <c r="E27" s="558"/>
      <c r="F27" s="652"/>
      <c r="G27" s="280">
        <f>Supplier1!G27</f>
        <v>0</v>
      </c>
      <c r="H27" s="347"/>
      <c r="I27" s="347"/>
      <c r="J27" s="348"/>
      <c r="K27" s="510"/>
    </row>
    <row r="28" spans="2:11" ht="15" customHeight="1" thickBot="1" x14ac:dyDescent="0.4">
      <c r="B28" s="557" t="s">
        <v>96</v>
      </c>
      <c r="C28" s="558"/>
      <c r="D28" s="558"/>
      <c r="E28" s="558"/>
      <c r="F28" s="652"/>
      <c r="G28" s="283">
        <f>Supplier1!G28</f>
        <v>0</v>
      </c>
      <c r="H28" s="349"/>
      <c r="I28" s="349"/>
      <c r="J28" s="350"/>
      <c r="K28" s="510"/>
    </row>
    <row r="29" spans="2:11" ht="15.75" hidden="1" customHeight="1" thickBot="1" x14ac:dyDescent="0.4">
      <c r="B29" s="684" t="s">
        <v>97</v>
      </c>
      <c r="C29" s="685"/>
      <c r="D29" s="685"/>
      <c r="E29" s="685"/>
      <c r="F29" s="686"/>
      <c r="G29" s="288" t="e">
        <f>Supplier1!#REF!</f>
        <v>#REF!</v>
      </c>
      <c r="H29" s="309"/>
      <c r="I29" s="312"/>
      <c r="J29" s="315" t="s">
        <v>59</v>
      </c>
      <c r="K29" s="510"/>
    </row>
    <row r="30" spans="2:11" ht="15" thickBot="1" x14ac:dyDescent="0.4">
      <c r="B30" s="42" t="s">
        <v>98</v>
      </c>
      <c r="C30" s="43"/>
      <c r="D30" s="43"/>
      <c r="E30" s="43"/>
      <c r="F30" s="44"/>
      <c r="G30" s="45">
        <f>SUM(G25:G28)</f>
        <v>0</v>
      </c>
      <c r="H30" s="46">
        <f>($G25*H25)+($G26*H26)+($G27*H27)+($G28*H28)</f>
        <v>0</v>
      </c>
      <c r="I30" s="46">
        <f>($G25*I25)+($G26*I26)+($G27*I27)+($G28*I28)</f>
        <v>0</v>
      </c>
      <c r="K30" s="510"/>
    </row>
    <row r="31" spans="2:11" ht="31.5" customHeight="1" thickBot="1" x14ac:dyDescent="0.4">
      <c r="B31" s="647" t="s">
        <v>99</v>
      </c>
      <c r="C31" s="648"/>
      <c r="D31" s="648"/>
      <c r="E31" s="648"/>
      <c r="F31" s="649"/>
      <c r="G31" s="60"/>
      <c r="H31" s="48">
        <f>IF(G30=0,0,H30/$G$30/2*100%*$I$21)</f>
        <v>0</v>
      </c>
      <c r="I31" s="49">
        <f>IF(G30=0,0,I30/$G$30/2*100%*$I$21)</f>
        <v>0</v>
      </c>
      <c r="K31" s="510"/>
    </row>
    <row r="32" spans="2:11" ht="15" customHeight="1" x14ac:dyDescent="0.35">
      <c r="B32" s="429" t="s">
        <v>320</v>
      </c>
      <c r="C32" s="430"/>
      <c r="D32" s="430"/>
      <c r="E32" s="430"/>
      <c r="F32" s="430"/>
      <c r="G32" s="430"/>
      <c r="H32" s="430"/>
      <c r="I32" s="431"/>
      <c r="J32" s="643" t="s">
        <v>88</v>
      </c>
      <c r="K32" s="510"/>
    </row>
    <row r="33" spans="2:11" ht="15.75" customHeight="1" thickBot="1" x14ac:dyDescent="0.4">
      <c r="B33" s="432" t="s">
        <v>387</v>
      </c>
      <c r="C33" s="433"/>
      <c r="D33" s="433"/>
      <c r="E33" s="433"/>
      <c r="F33" s="433"/>
      <c r="G33" s="433"/>
      <c r="H33" s="433"/>
      <c r="I33" s="434"/>
      <c r="J33" s="644"/>
      <c r="K33" s="510"/>
    </row>
    <row r="34" spans="2:11" ht="16" thickBot="1" x14ac:dyDescent="0.4">
      <c r="B34" s="550"/>
      <c r="C34" s="551"/>
      <c r="D34" s="551"/>
      <c r="E34" s="551"/>
      <c r="F34" s="551"/>
      <c r="G34" s="62" t="s">
        <v>117</v>
      </c>
      <c r="H34" s="62" t="s">
        <v>91</v>
      </c>
      <c r="I34" s="62" t="s">
        <v>92</v>
      </c>
      <c r="J34" s="278" t="s">
        <v>93</v>
      </c>
      <c r="K34" s="510"/>
    </row>
    <row r="35" spans="2:11" ht="15.75" customHeight="1" x14ac:dyDescent="0.35">
      <c r="B35" s="513" t="s">
        <v>359</v>
      </c>
      <c r="C35" s="514"/>
      <c r="D35" s="514"/>
      <c r="E35" s="514"/>
      <c r="F35" s="515"/>
      <c r="G35" s="286">
        <f>Supplier1!G34</f>
        <v>1</v>
      </c>
      <c r="H35" s="345"/>
      <c r="I35" s="345"/>
      <c r="J35" s="346"/>
      <c r="K35" s="510"/>
    </row>
    <row r="36" spans="2:11" ht="15.75" customHeight="1" x14ac:dyDescent="0.35">
      <c r="B36" s="513" t="s">
        <v>337</v>
      </c>
      <c r="C36" s="514"/>
      <c r="D36" s="514"/>
      <c r="E36" s="514"/>
      <c r="F36" s="515"/>
      <c r="G36" s="280">
        <f>Supplier1!G35</f>
        <v>1</v>
      </c>
      <c r="H36" s="347"/>
      <c r="I36" s="347"/>
      <c r="J36" s="348"/>
      <c r="K36" s="510"/>
    </row>
    <row r="37" spans="2:11" ht="15.75" customHeight="1" x14ac:dyDescent="0.35">
      <c r="B37" s="513" t="s">
        <v>335</v>
      </c>
      <c r="C37" s="514"/>
      <c r="D37" s="514"/>
      <c r="E37" s="514"/>
      <c r="F37" s="515"/>
      <c r="G37" s="280">
        <f>Supplier1!G36</f>
        <v>1</v>
      </c>
      <c r="H37" s="347"/>
      <c r="I37" s="347"/>
      <c r="J37" s="348"/>
      <c r="K37" s="510"/>
    </row>
    <row r="38" spans="2:11" ht="15.75" hidden="1" customHeight="1" x14ac:dyDescent="0.35">
      <c r="B38" s="513" t="s">
        <v>336</v>
      </c>
      <c r="C38" s="514"/>
      <c r="D38" s="514"/>
      <c r="E38" s="514"/>
      <c r="F38" s="515"/>
      <c r="G38" s="280">
        <f>Supplier1!G37</f>
        <v>0</v>
      </c>
      <c r="H38" s="347"/>
      <c r="I38" s="347"/>
      <c r="J38" s="348"/>
      <c r="K38" s="510"/>
    </row>
    <row r="39" spans="2:11" ht="15.75" customHeight="1" x14ac:dyDescent="0.35">
      <c r="B39" s="513" t="s">
        <v>395</v>
      </c>
      <c r="C39" s="514"/>
      <c r="D39" s="514"/>
      <c r="E39" s="514"/>
      <c r="F39" s="515"/>
      <c r="G39" s="280">
        <f>Supplier1!G38</f>
        <v>0</v>
      </c>
      <c r="H39" s="347"/>
      <c r="I39" s="347"/>
      <c r="J39" s="348"/>
      <c r="K39" s="510"/>
    </row>
    <row r="40" spans="2:11" ht="15.75" customHeight="1" x14ac:dyDescent="0.35">
      <c r="B40" s="513" t="s">
        <v>396</v>
      </c>
      <c r="C40" s="514"/>
      <c r="D40" s="514"/>
      <c r="E40" s="514"/>
      <c r="F40" s="515"/>
      <c r="G40" s="280">
        <f>Supplier1!G39</f>
        <v>0</v>
      </c>
      <c r="H40" s="347"/>
      <c r="I40" s="347"/>
      <c r="J40" s="348"/>
      <c r="K40" s="510"/>
    </row>
    <row r="41" spans="2:11" ht="15.75" customHeight="1" x14ac:dyDescent="0.35">
      <c r="B41" s="513" t="s">
        <v>397</v>
      </c>
      <c r="C41" s="514"/>
      <c r="D41" s="514"/>
      <c r="E41" s="514"/>
      <c r="F41" s="515"/>
      <c r="G41" s="280">
        <f>Supplier1!G40</f>
        <v>0</v>
      </c>
      <c r="H41" s="347"/>
      <c r="I41" s="347"/>
      <c r="J41" s="348"/>
      <c r="K41" s="510"/>
    </row>
    <row r="42" spans="2:11" ht="15.75" customHeight="1" thickBot="1" x14ac:dyDescent="0.4">
      <c r="B42" s="516" t="s">
        <v>398</v>
      </c>
      <c r="C42" s="517"/>
      <c r="D42" s="517"/>
      <c r="E42" s="517"/>
      <c r="F42" s="518"/>
      <c r="G42" s="283">
        <f>Supplier1!G41</f>
        <v>0</v>
      </c>
      <c r="H42" s="349"/>
      <c r="I42" s="349"/>
      <c r="J42" s="350"/>
      <c r="K42" s="511"/>
    </row>
    <row r="43" spans="2:11" ht="15" thickBot="1" x14ac:dyDescent="0.4">
      <c r="B43" s="491" t="s">
        <v>98</v>
      </c>
      <c r="C43" s="492"/>
      <c r="D43" s="492"/>
      <c r="E43" s="492"/>
      <c r="F43" s="493"/>
      <c r="G43" s="50">
        <f>SUM(G35:G42)</f>
        <v>3</v>
      </c>
      <c r="H43" s="46">
        <f>($G35*H35)+($G37*H37)+($G38*H38)+($G39*H39)+($G40*H40)+($G41*H41)+($G42*H42)+(G36*H36)</f>
        <v>0</v>
      </c>
      <c r="I43" s="46">
        <f>($G35*I35)+($G37*I37)+($G38*I38)+($G39*I39)+($G40*I40)+($G41*I41)+($G42*I42)+(G36*I36)</f>
        <v>0</v>
      </c>
    </row>
    <row r="44" spans="2:11" ht="31.5" customHeight="1" thickBot="1" x14ac:dyDescent="0.4">
      <c r="B44" s="494" t="s">
        <v>100</v>
      </c>
      <c r="C44" s="495"/>
      <c r="D44" s="495"/>
      <c r="E44" s="495"/>
      <c r="F44" s="496"/>
      <c r="G44" s="51"/>
      <c r="H44" s="48">
        <f>IF(G43=0,0,H43/$G$43/2*100%*$I$21)</f>
        <v>0</v>
      </c>
      <c r="I44" s="49">
        <f>IF(G43=0,0,I43/$G$43/2*100%*$I$21)</f>
        <v>0</v>
      </c>
    </row>
    <row r="45" spans="2:11" ht="15" thickBot="1" x14ac:dyDescent="0.4">
      <c r="B45" s="52"/>
      <c r="C45" s="52"/>
      <c r="D45" s="52"/>
      <c r="E45" s="52"/>
      <c r="F45" s="52"/>
      <c r="G45" s="52"/>
      <c r="H45" s="52"/>
      <c r="I45" s="52"/>
    </row>
    <row r="46" spans="2:11" ht="21.5" thickBot="1" x14ac:dyDescent="0.4">
      <c r="B46" s="53"/>
      <c r="C46" s="522" t="s">
        <v>360</v>
      </c>
      <c r="D46" s="523"/>
      <c r="E46" s="523"/>
      <c r="F46" s="523"/>
      <c r="G46" s="523"/>
      <c r="H46" s="523"/>
      <c r="I46" s="524"/>
      <c r="J46" s="643" t="s">
        <v>88</v>
      </c>
      <c r="K46" s="473" t="s">
        <v>316</v>
      </c>
    </row>
    <row r="47" spans="2:11" ht="19" thickBot="1" x14ac:dyDescent="0.4">
      <c r="B47" s="131" t="s">
        <v>388</v>
      </c>
      <c r="C47" s="132"/>
      <c r="D47" s="132"/>
      <c r="E47" s="132"/>
      <c r="F47" s="132"/>
      <c r="G47" s="132"/>
      <c r="H47" s="132"/>
      <c r="I47" s="159">
        <f>Supplier1!$I$46</f>
        <v>0.25</v>
      </c>
      <c r="J47" s="644"/>
      <c r="K47" s="474"/>
    </row>
    <row r="48" spans="2:11" ht="16" thickBot="1" x14ac:dyDescent="0.4">
      <c r="B48" s="525"/>
      <c r="C48" s="526"/>
      <c r="D48" s="526"/>
      <c r="E48" s="526"/>
      <c r="F48" s="526"/>
      <c r="G48" s="62" t="s">
        <v>117</v>
      </c>
      <c r="H48" s="62" t="s">
        <v>91</v>
      </c>
      <c r="I48" s="62" t="s">
        <v>92</v>
      </c>
      <c r="J48" s="277" t="s">
        <v>93</v>
      </c>
      <c r="K48" s="298" t="s">
        <v>315</v>
      </c>
    </row>
    <row r="49" spans="2:11" ht="15.75" customHeight="1" x14ac:dyDescent="0.35">
      <c r="B49" s="528" t="s">
        <v>338</v>
      </c>
      <c r="C49" s="529"/>
      <c r="D49" s="529"/>
      <c r="E49" s="529"/>
      <c r="F49" s="530"/>
      <c r="G49" s="286">
        <f>Supplier1!G48</f>
        <v>1</v>
      </c>
      <c r="H49" s="345"/>
      <c r="I49" s="365"/>
      <c r="J49" s="346"/>
      <c r="K49" s="509"/>
    </row>
    <row r="50" spans="2:11" ht="15.75" customHeight="1" x14ac:dyDescent="0.35">
      <c r="B50" s="513" t="s">
        <v>339</v>
      </c>
      <c r="C50" s="514"/>
      <c r="D50" s="514"/>
      <c r="E50" s="514"/>
      <c r="F50" s="515"/>
      <c r="G50" s="280">
        <f>Supplier1!G49</f>
        <v>1</v>
      </c>
      <c r="H50" s="347"/>
      <c r="I50" s="366"/>
      <c r="J50" s="348"/>
      <c r="K50" s="510"/>
    </row>
    <row r="51" spans="2:11" ht="30.75" customHeight="1" x14ac:dyDescent="0.35">
      <c r="B51" s="513" t="s">
        <v>340</v>
      </c>
      <c r="C51" s="514"/>
      <c r="D51" s="514"/>
      <c r="E51" s="514"/>
      <c r="F51" s="515"/>
      <c r="G51" s="280">
        <f>Supplier1!G50</f>
        <v>0</v>
      </c>
      <c r="H51" s="347"/>
      <c r="I51" s="366"/>
      <c r="J51" s="348"/>
      <c r="K51" s="510"/>
    </row>
    <row r="52" spans="2:11" ht="30.75" customHeight="1" x14ac:dyDescent="0.35">
      <c r="B52" s="513" t="s">
        <v>341</v>
      </c>
      <c r="C52" s="514"/>
      <c r="D52" s="514"/>
      <c r="E52" s="514"/>
      <c r="F52" s="515"/>
      <c r="G52" s="280">
        <f>Supplier1!G51</f>
        <v>0</v>
      </c>
      <c r="H52" s="347"/>
      <c r="I52" s="366"/>
      <c r="J52" s="348"/>
      <c r="K52" s="510"/>
    </row>
    <row r="53" spans="2:11" ht="30.75" customHeight="1" thickBot="1" x14ac:dyDescent="0.4">
      <c r="B53" s="505" t="str">
        <f>Cover!A63</f>
        <v>B.5 Records of Management Review meetings (minutes, attendance registers etc)</v>
      </c>
      <c r="C53" s="503"/>
      <c r="D53" s="503"/>
      <c r="E53" s="503"/>
      <c r="F53" s="503"/>
      <c r="G53" s="280">
        <f>Supplier1!G52</f>
        <v>0</v>
      </c>
      <c r="H53" s="347"/>
      <c r="I53" s="366"/>
      <c r="J53" s="348"/>
      <c r="K53" s="510"/>
    </row>
    <row r="54" spans="2:11" ht="15.75" hidden="1" customHeight="1" x14ac:dyDescent="0.35">
      <c r="B54" s="505"/>
      <c r="C54" s="503"/>
      <c r="D54" s="503"/>
      <c r="E54" s="503"/>
      <c r="F54" s="503"/>
      <c r="G54" s="280"/>
      <c r="H54" s="347"/>
      <c r="I54" s="366"/>
      <c r="J54" s="348"/>
      <c r="K54" s="510"/>
    </row>
    <row r="55" spans="2:11" ht="15.75" hidden="1" customHeight="1" x14ac:dyDescent="0.35">
      <c r="B55" s="505"/>
      <c r="C55" s="503"/>
      <c r="D55" s="503"/>
      <c r="E55" s="503"/>
      <c r="F55" s="503"/>
      <c r="G55" s="280"/>
      <c r="H55" s="347"/>
      <c r="I55" s="366"/>
      <c r="J55" s="348"/>
      <c r="K55" s="510"/>
    </row>
    <row r="56" spans="2:11" ht="15.75" hidden="1" customHeight="1" thickBot="1" x14ac:dyDescent="0.4">
      <c r="B56" s="505"/>
      <c r="C56" s="503"/>
      <c r="D56" s="503"/>
      <c r="E56" s="503"/>
      <c r="F56" s="503"/>
      <c r="G56" s="283"/>
      <c r="H56" s="349"/>
      <c r="I56" s="366"/>
      <c r="J56" s="350"/>
      <c r="K56" s="511"/>
    </row>
    <row r="57" spans="2:11" ht="15.75" hidden="1" customHeight="1" thickBot="1" x14ac:dyDescent="0.4">
      <c r="B57" s="505"/>
      <c r="C57" s="503"/>
      <c r="D57" s="503"/>
      <c r="E57" s="503"/>
      <c r="F57" s="504"/>
      <c r="G57" s="279">
        <f>Supplier1!G52</f>
        <v>0</v>
      </c>
      <c r="H57" s="309"/>
      <c r="I57" s="40"/>
      <c r="J57" s="58" t="s">
        <v>59</v>
      </c>
    </row>
    <row r="58" spans="2:11" ht="15.75" hidden="1" customHeight="1" thickBot="1" x14ac:dyDescent="0.4">
      <c r="B58" s="505"/>
      <c r="C58" s="503"/>
      <c r="D58" s="503"/>
      <c r="E58" s="503"/>
      <c r="F58" s="504"/>
      <c r="G58" s="133">
        <f>Supplier1!G53</f>
        <v>0</v>
      </c>
      <c r="H58" s="39"/>
      <c r="I58" s="40"/>
      <c r="J58" s="58" t="s">
        <v>59</v>
      </c>
    </row>
    <row r="59" spans="2:11" ht="15.75" hidden="1" customHeight="1" thickBot="1" x14ac:dyDescent="0.4">
      <c r="B59" s="505"/>
      <c r="C59" s="503"/>
      <c r="D59" s="503"/>
      <c r="E59" s="503"/>
      <c r="F59" s="504"/>
      <c r="G59" s="134">
        <f>Supplier1!G54</f>
        <v>0</v>
      </c>
      <c r="H59" s="39"/>
      <c r="I59" s="40"/>
      <c r="J59" s="58"/>
    </row>
    <row r="60" spans="2:11" ht="15" thickBot="1" x14ac:dyDescent="0.4">
      <c r="B60" s="491" t="s">
        <v>102</v>
      </c>
      <c r="C60" s="492"/>
      <c r="D60" s="492"/>
      <c r="E60" s="492"/>
      <c r="F60" s="493"/>
      <c r="G60" s="135">
        <f>SUM(G49:G59)</f>
        <v>2</v>
      </c>
      <c r="H60" s="46">
        <f>($G49*H49)+($G50*H50)+($G51*H51)+($G52*H52)+($G53*H53)+($G55*H55)+($G56*H56)+($G57*H57)+(G54*H54)</f>
        <v>0</v>
      </c>
      <c r="I60" s="46">
        <f>($G49*I49)+($G50*I50)+($G51*I51)+($G52*I52)+($G53*I53)+($G55*I55)+($G56*I56)+($G57*I57)+(G54*I54)</f>
        <v>0</v>
      </c>
      <c r="K60" s="158"/>
    </row>
    <row r="61" spans="2:11" ht="33.75" customHeight="1" thickBot="1" x14ac:dyDescent="0.4">
      <c r="B61" s="494" t="s">
        <v>103</v>
      </c>
      <c r="C61" s="495"/>
      <c r="D61" s="495"/>
      <c r="E61" s="495"/>
      <c r="F61" s="496"/>
      <c r="G61" s="51"/>
      <c r="H61" s="48">
        <f>IF(G60=0,0,H60/$G$60/2*100%*$I$47)</f>
        <v>0</v>
      </c>
      <c r="I61" s="49">
        <f>IF(G60=0,0,I60/$G$60/2*100%*$I$47)</f>
        <v>0</v>
      </c>
    </row>
    <row r="62" spans="2:11" ht="15" thickBot="1" x14ac:dyDescent="0.4"/>
    <row r="63" spans="2:11" ht="21.5" thickBot="1" x14ac:dyDescent="0.4">
      <c r="B63" s="37"/>
      <c r="C63" s="522" t="s">
        <v>345</v>
      </c>
      <c r="D63" s="523"/>
      <c r="E63" s="523"/>
      <c r="F63" s="523"/>
      <c r="G63" s="523"/>
      <c r="H63" s="523"/>
      <c r="I63" s="524"/>
    </row>
    <row r="64" spans="2:11" x14ac:dyDescent="0.35">
      <c r="B64" s="625" t="s">
        <v>389</v>
      </c>
      <c r="C64" s="626"/>
      <c r="D64" s="626"/>
      <c r="E64" s="626"/>
      <c r="F64" s="626"/>
      <c r="G64" s="626"/>
      <c r="H64" s="626"/>
      <c r="I64" s="645">
        <f>Supplier1!$I$59</f>
        <v>0.2</v>
      </c>
      <c r="J64" s="696" t="s">
        <v>88</v>
      </c>
      <c r="K64" s="473" t="s">
        <v>316</v>
      </c>
    </row>
    <row r="65" spans="2:11" ht="15" thickBot="1" x14ac:dyDescent="0.4">
      <c r="B65" s="497" t="s">
        <v>351</v>
      </c>
      <c r="C65" s="498"/>
      <c r="D65" s="498"/>
      <c r="E65" s="498"/>
      <c r="F65" s="498"/>
      <c r="G65" s="498"/>
      <c r="H65" s="498"/>
      <c r="I65" s="646"/>
      <c r="J65" s="697"/>
      <c r="K65" s="474"/>
    </row>
    <row r="66" spans="2:11" ht="16.5" customHeight="1" thickBot="1" x14ac:dyDescent="0.4">
      <c r="B66" s="499"/>
      <c r="C66" s="500"/>
      <c r="D66" s="500"/>
      <c r="E66" s="500"/>
      <c r="F66" s="501"/>
      <c r="G66" s="62" t="s">
        <v>117</v>
      </c>
      <c r="H66" s="62" t="s">
        <v>91</v>
      </c>
      <c r="I66" s="62" t="s">
        <v>92</v>
      </c>
      <c r="J66" s="277" t="s">
        <v>93</v>
      </c>
      <c r="K66" s="298" t="s">
        <v>315</v>
      </c>
    </row>
    <row r="67" spans="2:11" ht="15.75" customHeight="1" thickBot="1" x14ac:dyDescent="0.4">
      <c r="B67" s="502" t="s">
        <v>222</v>
      </c>
      <c r="C67" s="503"/>
      <c r="D67" s="503"/>
      <c r="E67" s="503"/>
      <c r="F67" s="504"/>
      <c r="G67" s="286">
        <f>Supplier1!G62</f>
        <v>0</v>
      </c>
      <c r="H67" s="358"/>
      <c r="I67" s="352"/>
      <c r="J67" s="353"/>
      <c r="K67" s="509"/>
    </row>
    <row r="68" spans="2:11" ht="15" thickBot="1" x14ac:dyDescent="0.4">
      <c r="B68" s="491" t="s">
        <v>104</v>
      </c>
      <c r="C68" s="492"/>
      <c r="D68" s="492"/>
      <c r="E68" s="492"/>
      <c r="F68" s="493"/>
      <c r="G68" s="62">
        <f>SUM(G67:G67)</f>
        <v>0</v>
      </c>
      <c r="H68" s="284">
        <f>($G67*H67)</f>
        <v>0</v>
      </c>
      <c r="I68" s="46">
        <f>($G67*I67)</f>
        <v>0</v>
      </c>
      <c r="K68" s="510"/>
    </row>
    <row r="69" spans="2:11" ht="33" customHeight="1" thickBot="1" x14ac:dyDescent="0.4">
      <c r="B69" s="494" t="s">
        <v>105</v>
      </c>
      <c r="C69" s="495"/>
      <c r="D69" s="495"/>
      <c r="E69" s="495"/>
      <c r="F69" s="496"/>
      <c r="G69" s="47"/>
      <c r="H69" s="48">
        <f>IF(G68=0,0,H68/$G$68/2*100%*$I$64)</f>
        <v>0</v>
      </c>
      <c r="I69" s="49">
        <f>IF(G68=0,0,I68/$G$68/2*100%*$I$64)</f>
        <v>0</v>
      </c>
      <c r="K69" s="511"/>
    </row>
    <row r="70" spans="2:11" ht="15" thickBot="1" x14ac:dyDescent="0.4"/>
    <row r="71" spans="2:11" ht="21.5" thickBot="1" x14ac:dyDescent="0.4">
      <c r="B71" s="37"/>
      <c r="C71" s="522" t="s">
        <v>346</v>
      </c>
      <c r="D71" s="523"/>
      <c r="E71" s="523"/>
      <c r="F71" s="523"/>
      <c r="G71" s="523"/>
      <c r="H71" s="523"/>
      <c r="I71" s="524"/>
    </row>
    <row r="72" spans="2:11" ht="18.75" customHeight="1" x14ac:dyDescent="0.35">
      <c r="B72" s="429" t="s">
        <v>369</v>
      </c>
      <c r="C72" s="430"/>
      <c r="D72" s="430"/>
      <c r="E72" s="430"/>
      <c r="F72" s="430"/>
      <c r="G72" s="430"/>
      <c r="H72" s="431"/>
      <c r="I72" s="634">
        <f>Supplier1!$I$67</f>
        <v>0.2</v>
      </c>
      <c r="J72" s="681" t="s">
        <v>88</v>
      </c>
      <c r="K72" s="473" t="s">
        <v>316</v>
      </c>
    </row>
    <row r="73" spans="2:11" ht="18.75" customHeight="1" x14ac:dyDescent="0.35">
      <c r="B73" s="629" t="s">
        <v>353</v>
      </c>
      <c r="C73" s="630"/>
      <c r="D73" s="630"/>
      <c r="E73" s="630"/>
      <c r="F73" s="630"/>
      <c r="G73" s="630"/>
      <c r="H73" s="642"/>
      <c r="I73" s="635"/>
      <c r="J73" s="683"/>
      <c r="K73" s="475"/>
    </row>
    <row r="74" spans="2:11" ht="19.5" customHeight="1" thickBot="1" x14ac:dyDescent="0.4">
      <c r="B74" s="432" t="s">
        <v>370</v>
      </c>
      <c r="C74" s="433"/>
      <c r="D74" s="433"/>
      <c r="E74" s="433"/>
      <c r="F74" s="433"/>
      <c r="G74" s="433"/>
      <c r="H74" s="434"/>
      <c r="I74" s="636"/>
      <c r="J74" s="682"/>
      <c r="K74" s="474"/>
    </row>
    <row r="75" spans="2:11" ht="16.5" customHeight="1" thickBot="1" x14ac:dyDescent="0.4">
      <c r="B75" s="488"/>
      <c r="C75" s="489"/>
      <c r="D75" s="489"/>
      <c r="E75" s="489"/>
      <c r="F75" s="490"/>
      <c r="G75" s="197" t="s">
        <v>117</v>
      </c>
      <c r="H75" s="62" t="s">
        <v>91</v>
      </c>
      <c r="I75" s="62" t="s">
        <v>92</v>
      </c>
      <c r="J75" s="278" t="s">
        <v>93</v>
      </c>
      <c r="K75" s="298" t="s">
        <v>315</v>
      </c>
    </row>
    <row r="76" spans="2:11" ht="15.75" customHeight="1" thickBot="1" x14ac:dyDescent="0.4">
      <c r="B76" s="502" t="s">
        <v>219</v>
      </c>
      <c r="C76" s="503"/>
      <c r="D76" s="503"/>
      <c r="E76" s="503"/>
      <c r="F76" s="504"/>
      <c r="G76" s="62">
        <f>Supplier1!G71</f>
        <v>0</v>
      </c>
      <c r="H76" s="358"/>
      <c r="I76" s="352"/>
      <c r="J76" s="353"/>
      <c r="K76" s="509"/>
    </row>
    <row r="77" spans="2:11" ht="15" thickBot="1" x14ac:dyDescent="0.4">
      <c r="B77" s="491" t="s">
        <v>106</v>
      </c>
      <c r="C77" s="492"/>
      <c r="D77" s="492"/>
      <c r="E77" s="492"/>
      <c r="F77" s="493"/>
      <c r="G77" s="62">
        <f>SUM(G76:G76)</f>
        <v>0</v>
      </c>
      <c r="H77" s="284">
        <f>($G76*H76)</f>
        <v>0</v>
      </c>
      <c r="I77" s="46">
        <f>($G76*I76)</f>
        <v>0</v>
      </c>
      <c r="K77" s="511"/>
    </row>
    <row r="78" spans="2:11" ht="31.5" customHeight="1" thickBot="1" x14ac:dyDescent="0.4">
      <c r="B78" s="494" t="s">
        <v>107</v>
      </c>
      <c r="C78" s="495"/>
      <c r="D78" s="495"/>
      <c r="E78" s="495"/>
      <c r="F78" s="496"/>
      <c r="G78" s="51"/>
      <c r="H78" s="48">
        <f>IF(G77=0,0,H77/$G$77/2*100%*$I$72)</f>
        <v>0</v>
      </c>
      <c r="I78" s="49">
        <f>IF(G77=0,0,I77/$G$77/2*100%*$I$72)</f>
        <v>0</v>
      </c>
    </row>
    <row r="79" spans="2:11" ht="15" thickBot="1" x14ac:dyDescent="0.4"/>
    <row r="80" spans="2:11" ht="21.5" thickBot="1" x14ac:dyDescent="0.4">
      <c r="B80" s="37"/>
      <c r="C80" s="522" t="s">
        <v>347</v>
      </c>
      <c r="D80" s="523"/>
      <c r="E80" s="523"/>
      <c r="F80" s="523"/>
      <c r="G80" s="523"/>
      <c r="H80" s="523"/>
      <c r="I80" s="524"/>
    </row>
    <row r="81" spans="2:11" ht="18.75" customHeight="1" x14ac:dyDescent="0.35">
      <c r="B81" s="429" t="s">
        <v>371</v>
      </c>
      <c r="C81" s="430"/>
      <c r="D81" s="430"/>
      <c r="E81" s="430"/>
      <c r="F81" s="430"/>
      <c r="G81" s="430"/>
      <c r="H81" s="431"/>
      <c r="I81" s="482">
        <f>1-I21-I47-I64-I72</f>
        <v>9.9999999999999978E-2</v>
      </c>
      <c r="J81" s="681" t="s">
        <v>88</v>
      </c>
      <c r="K81" s="473" t="s">
        <v>316</v>
      </c>
    </row>
    <row r="82" spans="2:11" ht="15.75" customHeight="1" thickBot="1" x14ac:dyDescent="0.4">
      <c r="B82" s="432" t="s">
        <v>361</v>
      </c>
      <c r="C82" s="433"/>
      <c r="D82" s="433"/>
      <c r="E82" s="433"/>
      <c r="F82" s="433"/>
      <c r="G82" s="433"/>
      <c r="H82" s="434"/>
      <c r="I82" s="484"/>
      <c r="J82" s="682"/>
      <c r="K82" s="474"/>
    </row>
    <row r="83" spans="2:11" ht="16" thickBot="1" x14ac:dyDescent="0.4">
      <c r="B83" s="631"/>
      <c r="C83" s="632"/>
      <c r="D83" s="632"/>
      <c r="E83" s="632"/>
      <c r="F83" s="633"/>
      <c r="G83" s="62" t="s">
        <v>117</v>
      </c>
      <c r="H83" s="285" t="s">
        <v>91</v>
      </c>
      <c r="I83" s="62" t="s">
        <v>92</v>
      </c>
      <c r="J83" s="278" t="s">
        <v>93</v>
      </c>
      <c r="K83" s="298" t="s">
        <v>315</v>
      </c>
    </row>
    <row r="84" spans="2:11" x14ac:dyDescent="0.35">
      <c r="B84" s="506" t="s">
        <v>293</v>
      </c>
      <c r="C84" s="507"/>
      <c r="D84" s="507"/>
      <c r="E84" s="507"/>
      <c r="F84" s="508"/>
      <c r="G84" s="286">
        <f>Supplier1!G79</f>
        <v>1</v>
      </c>
      <c r="H84" s="345"/>
      <c r="I84" s="365"/>
      <c r="J84" s="346"/>
      <c r="K84" s="509"/>
    </row>
    <row r="85" spans="2:11" ht="15.75" customHeight="1" thickBot="1" x14ac:dyDescent="0.4">
      <c r="B85" s="506" t="s">
        <v>349</v>
      </c>
      <c r="C85" s="507"/>
      <c r="D85" s="507"/>
      <c r="E85" s="507"/>
      <c r="F85" s="508"/>
      <c r="G85" s="283">
        <f>Supplier1!G80</f>
        <v>1</v>
      </c>
      <c r="H85" s="349"/>
      <c r="I85" s="366"/>
      <c r="J85" s="350"/>
      <c r="K85" s="511"/>
    </row>
    <row r="86" spans="2:11" ht="15" thickBot="1" x14ac:dyDescent="0.4">
      <c r="B86" s="491" t="s">
        <v>109</v>
      </c>
      <c r="C86" s="492"/>
      <c r="D86" s="492"/>
      <c r="E86" s="492"/>
      <c r="F86" s="493"/>
      <c r="G86" s="45">
        <f>SUM(G84:G85)</f>
        <v>2</v>
      </c>
      <c r="H86" s="55">
        <f>($G84*H84)+($G85*H85)</f>
        <v>0</v>
      </c>
      <c r="I86" s="46">
        <f>($G84*I84)+($G85*I85)</f>
        <v>0</v>
      </c>
    </row>
    <row r="87" spans="2:11" ht="30.75" customHeight="1" thickBot="1" x14ac:dyDescent="0.4">
      <c r="B87" s="494" t="s">
        <v>350</v>
      </c>
      <c r="C87" s="495"/>
      <c r="D87" s="495"/>
      <c r="E87" s="495"/>
      <c r="F87" s="496"/>
      <c r="G87" s="51"/>
      <c r="H87" s="48">
        <f>IF(G86=0,0,H86/$G$86/2*100%*$I$81)</f>
        <v>0</v>
      </c>
      <c r="I87" s="56">
        <f>IF(G86=0,0,I86/$G$86/2*100%*$I$81)</f>
        <v>0</v>
      </c>
    </row>
    <row r="89" spans="2:11" ht="15" thickBot="1" x14ac:dyDescent="0.4"/>
    <row r="90" spans="2:11" ht="15" thickBot="1" x14ac:dyDescent="0.4">
      <c r="B90" s="663" t="s">
        <v>328</v>
      </c>
      <c r="C90" s="664"/>
      <c r="D90" s="664"/>
      <c r="E90" s="664"/>
      <c r="F90" s="665"/>
    </row>
    <row r="91" spans="2:11" ht="201.75" customHeight="1" thickBot="1" x14ac:dyDescent="0.4">
      <c r="B91" s="616"/>
      <c r="C91" s="617"/>
      <c r="D91" s="617"/>
      <c r="E91" s="617"/>
      <c r="F91" s="618"/>
    </row>
  </sheetData>
  <sheetProtection formatRows="0"/>
  <protectedRanges>
    <protectedRange sqref="J84:J85" name="Clarification Sections_1"/>
    <protectedRange sqref="D17 H17:I17" name="Tel nrs and email"/>
    <protectedRange sqref="G18" name="QM28 request"/>
    <protectedRange sqref="I18" name="Report request"/>
    <protectedRange sqref="D14:F15 D16" name="Supplier detail"/>
    <protectedRange sqref="G15" name="Supplier QA person"/>
    <protectedRange sqref="J67 J25:J29 J49:J59 J76 J35:J42" name="Clarification Sections"/>
    <protectedRange sqref="H25:I29" name="Section A options_1"/>
    <protectedRange sqref="H35:I42" name="Section A options_3"/>
    <protectedRange sqref="H57:I59" name="Section B_1"/>
    <protectedRange sqref="H49:I56" name="Section A options_5"/>
    <protectedRange sqref="H67:I67" name="Section A options_6"/>
    <protectedRange sqref="H76:I76" name="Section A options_7"/>
    <protectedRange sqref="H84:I85" name="Section A options_9"/>
  </protectedRanges>
  <mergeCells count="119">
    <mergeCell ref="B90:F90"/>
    <mergeCell ref="B91:F91"/>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 ref="D8:F8"/>
    <mergeCell ref="B9:C9"/>
    <mergeCell ref="D9:I9"/>
    <mergeCell ref="B10:C12"/>
    <mergeCell ref="D10:I12"/>
    <mergeCell ref="G8:H8"/>
    <mergeCell ref="C19:I19"/>
    <mergeCell ref="B20:I20"/>
    <mergeCell ref="B21:E21"/>
    <mergeCell ref="F21:H21"/>
    <mergeCell ref="B22:I22"/>
    <mergeCell ref="J22:J23"/>
    <mergeCell ref="B23:I23"/>
    <mergeCell ref="B16:C16"/>
    <mergeCell ref="D16:I16"/>
    <mergeCell ref="B17:C17"/>
    <mergeCell ref="D17:E17"/>
    <mergeCell ref="F17:G17"/>
    <mergeCell ref="B18:C18"/>
    <mergeCell ref="B31:F31"/>
    <mergeCell ref="B32:I32"/>
    <mergeCell ref="J32:J33"/>
    <mergeCell ref="B33:I33"/>
    <mergeCell ref="B34:F34"/>
    <mergeCell ref="B35:F35"/>
    <mergeCell ref="B24:F24"/>
    <mergeCell ref="B25:F25"/>
    <mergeCell ref="B26:F26"/>
    <mergeCell ref="B27:F27"/>
    <mergeCell ref="B28:F28"/>
    <mergeCell ref="B29:F29"/>
    <mergeCell ref="B42:F42"/>
    <mergeCell ref="B43:F43"/>
    <mergeCell ref="B44:F44"/>
    <mergeCell ref="C46:I46"/>
    <mergeCell ref="J46:J47"/>
    <mergeCell ref="B48:F48"/>
    <mergeCell ref="B36:F36"/>
    <mergeCell ref="B37:F37"/>
    <mergeCell ref="B38:F38"/>
    <mergeCell ref="B39:F39"/>
    <mergeCell ref="B40:F40"/>
    <mergeCell ref="B41:F41"/>
    <mergeCell ref="B56:F56"/>
    <mergeCell ref="B57:F57"/>
    <mergeCell ref="B58:F58"/>
    <mergeCell ref="B59:F59"/>
    <mergeCell ref="B60:F60"/>
    <mergeCell ref="B61:F61"/>
    <mergeCell ref="B49:F49"/>
    <mergeCell ref="B50:F50"/>
    <mergeCell ref="B52:F52"/>
    <mergeCell ref="B53:F53"/>
    <mergeCell ref="B54:F54"/>
    <mergeCell ref="B55:F55"/>
    <mergeCell ref="B51:F51"/>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K25:K42"/>
    <mergeCell ref="K49:K56"/>
    <mergeCell ref="K67:K69"/>
    <mergeCell ref="K76:K77"/>
    <mergeCell ref="K84:K85"/>
    <mergeCell ref="K22:K23"/>
    <mergeCell ref="K46:K47"/>
    <mergeCell ref="K64:K65"/>
    <mergeCell ref="K72:K74"/>
    <mergeCell ref="K81:K82"/>
  </mergeCells>
  <dataValidations count="4">
    <dataValidation type="list" allowBlank="1" showInputMessage="1" showErrorMessage="1" sqref="G18 I18" xr:uid="{00000000-0002-0000-09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900-000001000000}">
      <formula1>$M$3:$M$8</formula1>
    </dataValidation>
    <dataValidation type="list" allowBlank="1" showInputMessage="1" showErrorMessage="1" prompt="Score ?_x000a_0 = No Submission_x000a_1 = Partially Compliant_x000a_2 = Fully Compliant_x000a__x000a_" sqref="H25:I28 H84:I85 H76:I76 H67:I67 H49:I56 H35:I42" xr:uid="{00000000-0002-0000-0900-000002000000}">
      <formula1>$M$2:$M$8</formula1>
    </dataValidation>
    <dataValidation allowBlank="1" showInputMessage="1" showErrorMessage="1" prompt="Rev 1 for 1st Desktop Evaluation_x000a_Rev 2 for 2nd Desktop Evaluation (Clarification)" sqref="I8" xr:uid="{00000000-0002-0000-0900-000003000000}"/>
  </dataValidations>
  <pageMargins left="0.7" right="0.7" top="0.75" bottom="0.75" header="0.3" footer="0.3"/>
  <drawing r:id="rId1"/>
  <legacyDrawing r:id="rId2"/>
  <oleObjects>
    <mc:AlternateContent xmlns:mc="http://schemas.openxmlformats.org/markup-compatibility/2006">
      <mc:Choice Requires="x14">
        <oleObject progId="Word.Picture.8" shapeId="8193" r:id="rId3">
          <objectPr defaultSize="0" autoPict="0" r:id="rId4">
            <anchor moveWithCells="1" sizeWithCells="1">
              <from>
                <xdr:col>1</xdr:col>
                <xdr:colOff>146050</xdr:colOff>
                <xdr:row>1</xdr:row>
                <xdr:rowOff>146050</xdr:rowOff>
              </from>
              <to>
                <xdr:col>1</xdr:col>
                <xdr:colOff>1257300</xdr:colOff>
                <xdr:row>4</xdr:row>
                <xdr:rowOff>165100</xdr:rowOff>
              </to>
            </anchor>
          </objectPr>
        </oleObject>
      </mc:Choice>
      <mc:Fallback>
        <oleObject progId="Word.Picture.8" shapeId="8193" r:id="rId3"/>
      </mc:Fallback>
    </mc:AlternateContent>
    <mc:AlternateContent xmlns:mc="http://schemas.openxmlformats.org/markup-compatibility/2006">
      <mc:Choice Requires="x14">
        <oleObject progId="Word.Picture.8" shapeId="8194" r:id="rId5">
          <objectPr defaultSize="0" autoPict="0" r:id="rId4">
            <anchor moveWithCells="1" sizeWithCells="1">
              <from>
                <xdr:col>1</xdr:col>
                <xdr:colOff>107950</xdr:colOff>
                <xdr:row>45</xdr:row>
                <xdr:rowOff>31750</xdr:rowOff>
              </from>
              <to>
                <xdr:col>1</xdr:col>
                <xdr:colOff>1270000</xdr:colOff>
                <xdr:row>46</xdr:row>
                <xdr:rowOff>0</xdr:rowOff>
              </to>
            </anchor>
          </objectPr>
        </oleObject>
      </mc:Choice>
      <mc:Fallback>
        <oleObject progId="Word.Picture.8" shapeId="8194" r:id="rId5"/>
      </mc:Fallback>
    </mc:AlternateContent>
    <mc:AlternateContent xmlns:mc="http://schemas.openxmlformats.org/markup-compatibility/2006">
      <mc:Choice Requires="x14">
        <oleObject progId="Word.Picture.8" shapeId="8195" r:id="rId6">
          <objectPr defaultSize="0" autoPict="0" r:id="rId4">
            <anchor moveWithCells="1" sizeWithCells="1">
              <from>
                <xdr:col>1</xdr:col>
                <xdr:colOff>107950</xdr:colOff>
                <xdr:row>18</xdr:row>
                <xdr:rowOff>31750</xdr:rowOff>
              </from>
              <to>
                <xdr:col>1</xdr:col>
                <xdr:colOff>1270000</xdr:colOff>
                <xdr:row>19</xdr:row>
                <xdr:rowOff>0</xdr:rowOff>
              </to>
            </anchor>
          </objectPr>
        </oleObject>
      </mc:Choice>
      <mc:Fallback>
        <oleObject progId="Word.Picture.8" shapeId="8195" r:id="rId6"/>
      </mc:Fallback>
    </mc:AlternateContent>
    <mc:AlternateContent xmlns:mc="http://schemas.openxmlformats.org/markup-compatibility/2006">
      <mc:Choice Requires="x14">
        <oleObject progId="Word.Picture.8" shapeId="8196" r:id="rId7">
          <objectPr defaultSize="0" autoPict="0" r:id="rId4">
            <anchor moveWithCells="1" sizeWithCells="1">
              <from>
                <xdr:col>1</xdr:col>
                <xdr:colOff>146050</xdr:colOff>
                <xdr:row>62</xdr:row>
                <xdr:rowOff>31750</xdr:rowOff>
              </from>
              <to>
                <xdr:col>1</xdr:col>
                <xdr:colOff>1308100</xdr:colOff>
                <xdr:row>63</xdr:row>
                <xdr:rowOff>0</xdr:rowOff>
              </to>
            </anchor>
          </objectPr>
        </oleObject>
      </mc:Choice>
      <mc:Fallback>
        <oleObject progId="Word.Picture.8" shapeId="8196" r:id="rId7"/>
      </mc:Fallback>
    </mc:AlternateContent>
    <mc:AlternateContent xmlns:mc="http://schemas.openxmlformats.org/markup-compatibility/2006">
      <mc:Choice Requires="x14">
        <oleObject progId="Word.Picture.8" shapeId="8197" r:id="rId8">
          <objectPr defaultSize="0" autoPict="0" r:id="rId4">
            <anchor moveWithCells="1" sizeWithCells="1">
              <from>
                <xdr:col>1</xdr:col>
                <xdr:colOff>146050</xdr:colOff>
                <xdr:row>70</xdr:row>
                <xdr:rowOff>31750</xdr:rowOff>
              </from>
              <to>
                <xdr:col>1</xdr:col>
                <xdr:colOff>1308100</xdr:colOff>
                <xdr:row>71</xdr:row>
                <xdr:rowOff>0</xdr:rowOff>
              </to>
            </anchor>
          </objectPr>
        </oleObject>
      </mc:Choice>
      <mc:Fallback>
        <oleObject progId="Word.Picture.8" shapeId="8197" r:id="rId8"/>
      </mc:Fallback>
    </mc:AlternateContent>
    <mc:AlternateContent xmlns:mc="http://schemas.openxmlformats.org/markup-compatibility/2006">
      <mc:Choice Requires="x14">
        <oleObject progId="Word.Picture.8" shapeId="8198" r:id="rId9">
          <objectPr defaultSize="0" autoPict="0" r:id="rId4">
            <anchor moveWithCells="1" sizeWithCells="1">
              <from>
                <xdr:col>1</xdr:col>
                <xdr:colOff>146050</xdr:colOff>
                <xdr:row>79</xdr:row>
                <xdr:rowOff>31750</xdr:rowOff>
              </from>
              <to>
                <xdr:col>1</xdr:col>
                <xdr:colOff>1308100</xdr:colOff>
                <xdr:row>80</xdr:row>
                <xdr:rowOff>0</xdr:rowOff>
              </to>
            </anchor>
          </objectPr>
        </oleObject>
      </mc:Choice>
      <mc:Fallback>
        <oleObject progId="Word.Picture.8" shapeId="8198" r:id="rId9"/>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M90"/>
  <sheetViews>
    <sheetView topLeftCell="E41"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54296875" customWidth="1"/>
    <col min="5" max="5" width="14.453125" customWidth="1"/>
    <col min="6" max="6" width="21.453125" customWidth="1"/>
    <col min="7" max="7" width="12.453125" customWidth="1"/>
    <col min="8" max="8" width="10.54296875" bestFit="1" customWidth="1"/>
    <col min="9" max="9" width="27.1796875" bestFit="1" customWidth="1"/>
    <col min="10" max="10" width="46.54296875" customWidth="1"/>
    <col min="11" max="11" width="51.453125" customWidth="1"/>
    <col min="12" max="12" width="13.453125" customWidth="1"/>
  </cols>
  <sheetData>
    <row r="1" spans="2:13" ht="8.25" customHeight="1" thickBot="1" x14ac:dyDescent="0.4"/>
    <row r="2" spans="2:13" ht="13.5" customHeight="1" thickBot="1" x14ac:dyDescent="0.4">
      <c r="B2" s="576"/>
      <c r="C2" s="687"/>
      <c r="D2" s="582" t="s">
        <v>112</v>
      </c>
      <c r="E2" s="583"/>
      <c r="F2" s="584"/>
      <c r="G2" s="491" t="s">
        <v>52</v>
      </c>
      <c r="H2" s="493"/>
      <c r="I2" s="26" t="str">
        <f>Supplier7!I2</f>
        <v>240-12248652</v>
      </c>
      <c r="L2" s="27" t="s">
        <v>53</v>
      </c>
      <c r="M2" s="27" t="s">
        <v>54</v>
      </c>
    </row>
    <row r="3" spans="2:13" ht="13.5" customHeight="1" thickBot="1" x14ac:dyDescent="0.4">
      <c r="B3" s="578"/>
      <c r="C3" s="688"/>
      <c r="D3" s="585"/>
      <c r="E3" s="586"/>
      <c r="F3" s="587"/>
      <c r="G3" s="491" t="s">
        <v>300</v>
      </c>
      <c r="H3" s="493"/>
      <c r="I3" s="26" t="str">
        <f>Supplier7!I3</f>
        <v>240-105658000</v>
      </c>
      <c r="L3" s="27">
        <v>0</v>
      </c>
      <c r="M3" s="27">
        <v>0</v>
      </c>
    </row>
    <row r="4" spans="2:13" ht="31.5" thickBot="1" x14ac:dyDescent="0.4">
      <c r="B4" s="578"/>
      <c r="C4" s="688"/>
      <c r="D4" s="585" t="s">
        <v>284</v>
      </c>
      <c r="E4" s="586"/>
      <c r="F4" s="586"/>
      <c r="G4" s="666" t="str">
        <f>Supplier1!G4:H4</f>
        <v>Quality Scorecard
Rev 7</v>
      </c>
      <c r="H4" s="667"/>
      <c r="I4" s="26" t="str">
        <f>Supplier1!I4</f>
        <v>Effective Date 21/01/2022</v>
      </c>
      <c r="J4" s="354" t="s">
        <v>55</v>
      </c>
      <c r="L4" s="27">
        <v>1</v>
      </c>
      <c r="M4" s="27">
        <v>1</v>
      </c>
    </row>
    <row r="5" spans="2:13" ht="16.5" customHeight="1" thickBot="1" x14ac:dyDescent="0.4">
      <c r="B5" s="580"/>
      <c r="C5" s="689"/>
      <c r="D5" s="569" t="s">
        <v>113</v>
      </c>
      <c r="E5" s="570"/>
      <c r="F5" s="570"/>
      <c r="G5" s="494" t="s">
        <v>56</v>
      </c>
      <c r="H5" s="496"/>
      <c r="I5" s="369">
        <f>Supplier1!I5</f>
        <v>44573</v>
      </c>
      <c r="M5" s="27">
        <v>2</v>
      </c>
    </row>
    <row r="6" spans="2:13" ht="15" thickBot="1" x14ac:dyDescent="0.4">
      <c r="B6" s="588" t="s">
        <v>57</v>
      </c>
      <c r="C6" s="619"/>
      <c r="D6" s="355" t="str">
        <f>Supplier1!D6</f>
        <v>*</v>
      </c>
      <c r="E6" s="690" t="s">
        <v>58</v>
      </c>
      <c r="F6" s="691"/>
      <c r="G6" s="661" t="str">
        <f>Supplier1!G6</f>
        <v>*</v>
      </c>
      <c r="H6" s="661"/>
      <c r="I6" s="662"/>
      <c r="M6" s="27"/>
    </row>
    <row r="7" spans="2:13" ht="18.649999999999999" customHeight="1" thickBot="1" x14ac:dyDescent="0.5">
      <c r="B7" s="588" t="s">
        <v>60</v>
      </c>
      <c r="C7" s="619"/>
      <c r="D7" s="590" t="str">
        <f>Supplier1!$D$7</f>
        <v>*</v>
      </c>
      <c r="E7" s="591"/>
      <c r="F7" s="592"/>
      <c r="G7" s="620" t="str">
        <f>Supplier7!G7</f>
        <v>eg: Senior Advisor: Supplier Quality Management</v>
      </c>
      <c r="H7" s="621"/>
      <c r="I7" s="622"/>
      <c r="J7" s="28" t="s">
        <v>61</v>
      </c>
      <c r="M7" s="27"/>
    </row>
    <row r="8" spans="2:13" ht="19" thickBot="1" x14ac:dyDescent="0.5">
      <c r="B8" s="588" t="s">
        <v>62</v>
      </c>
      <c r="C8" s="619"/>
      <c r="D8" s="590">
        <f>Supplier1!$D$8</f>
        <v>0</v>
      </c>
      <c r="E8" s="591"/>
      <c r="F8" s="592"/>
      <c r="G8" s="620" t="str">
        <f>Supplier7!G8</f>
        <v>Report Revision</v>
      </c>
      <c r="H8" s="622"/>
      <c r="I8" s="370">
        <f>Supplier7!I8</f>
        <v>1</v>
      </c>
      <c r="J8" s="29" t="s">
        <v>63</v>
      </c>
      <c r="M8" s="27"/>
    </row>
    <row r="9" spans="2:13" ht="19" thickBot="1" x14ac:dyDescent="0.5">
      <c r="B9" s="588" t="s">
        <v>64</v>
      </c>
      <c r="C9" s="589"/>
      <c r="D9" s="590" t="str">
        <f>Supplier1!$D$9</f>
        <v>*</v>
      </c>
      <c r="E9" s="591"/>
      <c r="F9" s="591"/>
      <c r="G9" s="591"/>
      <c r="H9" s="591"/>
      <c r="I9" s="592"/>
      <c r="J9" s="29" t="s">
        <v>65</v>
      </c>
    </row>
    <row r="10" spans="2:13" ht="21" x14ac:dyDescent="0.5">
      <c r="B10" s="593" t="s">
        <v>66</v>
      </c>
      <c r="C10" s="594"/>
      <c r="D10" s="670" t="str">
        <f>Supplier1!$D$10</f>
        <v>*</v>
      </c>
      <c r="E10" s="671"/>
      <c r="F10" s="671"/>
      <c r="G10" s="671"/>
      <c r="H10" s="671"/>
      <c r="I10" s="672"/>
      <c r="J10" s="30" t="s">
        <v>67</v>
      </c>
    </row>
    <row r="11" spans="2:13" ht="18.5" x14ac:dyDescent="0.45">
      <c r="B11" s="595"/>
      <c r="C11" s="596"/>
      <c r="D11" s="673"/>
      <c r="E11" s="674"/>
      <c r="F11" s="674"/>
      <c r="G11" s="674"/>
      <c r="H11" s="674"/>
      <c r="I11" s="675"/>
      <c r="J11" s="31" t="s">
        <v>68</v>
      </c>
    </row>
    <row r="12" spans="2:13" ht="19" thickBot="1" x14ac:dyDescent="0.5">
      <c r="B12" s="595"/>
      <c r="C12" s="596"/>
      <c r="D12" s="676"/>
      <c r="E12" s="677"/>
      <c r="F12" s="677"/>
      <c r="G12" s="677"/>
      <c r="H12" s="677"/>
      <c r="I12" s="678"/>
      <c r="J12" s="31" t="s">
        <v>69</v>
      </c>
    </row>
    <row r="13" spans="2:13" ht="19.5" customHeight="1" thickBot="1" x14ac:dyDescent="0.5">
      <c r="B13" s="457" t="s">
        <v>70</v>
      </c>
      <c r="C13" s="458"/>
      <c r="D13" s="458"/>
      <c r="E13" s="458"/>
      <c r="F13" s="458"/>
      <c r="G13" s="458"/>
      <c r="H13" s="458"/>
      <c r="I13" s="606"/>
      <c r="J13" s="31" t="s">
        <v>71</v>
      </c>
    </row>
    <row r="14" spans="2:13" ht="19.5" customHeight="1" thickBot="1" x14ac:dyDescent="0.5">
      <c r="B14" s="655" t="s">
        <v>114</v>
      </c>
      <c r="C14" s="656"/>
      <c r="D14" s="657"/>
      <c r="E14" s="658"/>
      <c r="F14" s="659"/>
      <c r="G14" s="494" t="s">
        <v>73</v>
      </c>
      <c r="H14" s="495"/>
      <c r="I14" s="496"/>
      <c r="J14" s="31" t="s">
        <v>74</v>
      </c>
    </row>
    <row r="15" spans="2:13" ht="18" customHeight="1" thickBot="1" x14ac:dyDescent="0.5">
      <c r="B15" s="611" t="s">
        <v>115</v>
      </c>
      <c r="C15" s="612"/>
      <c r="D15" s="590" t="s">
        <v>59</v>
      </c>
      <c r="E15" s="591"/>
      <c r="F15" s="592"/>
      <c r="G15" s="660"/>
      <c r="H15" s="661"/>
      <c r="I15" s="662"/>
      <c r="J15" s="31" t="s">
        <v>76</v>
      </c>
    </row>
    <row r="16" spans="2:13" ht="29.25" customHeight="1" thickBot="1" x14ac:dyDescent="0.5">
      <c r="B16" s="534" t="s">
        <v>77</v>
      </c>
      <c r="C16" s="535"/>
      <c r="D16" s="653" t="s">
        <v>59</v>
      </c>
      <c r="E16" s="623"/>
      <c r="F16" s="623"/>
      <c r="G16" s="623"/>
      <c r="H16" s="623"/>
      <c r="I16" s="624"/>
      <c r="J16" s="29"/>
    </row>
    <row r="17" spans="2:11" ht="31.5" customHeight="1" thickBot="1" x14ac:dyDescent="0.5">
      <c r="B17" s="539" t="s">
        <v>78</v>
      </c>
      <c r="C17" s="540"/>
      <c r="D17" s="654" t="s">
        <v>59</v>
      </c>
      <c r="E17" s="542"/>
      <c r="F17" s="543" t="s">
        <v>79</v>
      </c>
      <c r="G17" s="544"/>
      <c r="H17" s="373" t="s">
        <v>59</v>
      </c>
      <c r="I17" s="371" t="s">
        <v>59</v>
      </c>
      <c r="J17" s="29"/>
    </row>
    <row r="18" spans="2:11" ht="29.5" thickBot="1" x14ac:dyDescent="0.4">
      <c r="B18" s="545" t="s">
        <v>80</v>
      </c>
      <c r="C18" s="546"/>
      <c r="D18" s="34" t="s">
        <v>81</v>
      </c>
      <c r="E18" s="35">
        <f>Supplier7!E18</f>
        <v>0</v>
      </c>
      <c r="F18" s="36" t="s">
        <v>82</v>
      </c>
      <c r="G18" s="343" t="s">
        <v>116</v>
      </c>
      <c r="H18" s="35" t="s">
        <v>84</v>
      </c>
      <c r="I18" s="344" t="s">
        <v>83</v>
      </c>
    </row>
    <row r="19" spans="2:11" ht="21.5" thickBot="1" x14ac:dyDescent="0.4">
      <c r="B19" s="37"/>
      <c r="C19" s="522" t="s">
        <v>334</v>
      </c>
      <c r="D19" s="523"/>
      <c r="E19" s="523"/>
      <c r="F19" s="523"/>
      <c r="G19" s="523"/>
      <c r="H19" s="523"/>
      <c r="I19" s="524"/>
    </row>
    <row r="20" spans="2:11" ht="33.75" customHeight="1" thickBot="1" x14ac:dyDescent="0.4">
      <c r="B20" s="494" t="s">
        <v>85</v>
      </c>
      <c r="C20" s="495"/>
      <c r="D20" s="495"/>
      <c r="E20" s="495"/>
      <c r="F20" s="495"/>
      <c r="G20" s="495"/>
      <c r="H20" s="495"/>
      <c r="I20" s="496"/>
    </row>
    <row r="21" spans="2:11" ht="19" thickBot="1" x14ac:dyDescent="0.4">
      <c r="B21" s="457" t="s">
        <v>86</v>
      </c>
      <c r="C21" s="458"/>
      <c r="D21" s="458"/>
      <c r="E21" s="606"/>
      <c r="F21" s="458" t="s">
        <v>87</v>
      </c>
      <c r="G21" s="458"/>
      <c r="H21" s="458"/>
      <c r="I21" s="57">
        <f>Supplier1!$I$21</f>
        <v>0.25</v>
      </c>
    </row>
    <row r="22" spans="2:11" ht="15" customHeight="1" x14ac:dyDescent="0.35">
      <c r="B22" s="429" t="s">
        <v>320</v>
      </c>
      <c r="C22" s="430"/>
      <c r="D22" s="430"/>
      <c r="E22" s="430"/>
      <c r="F22" s="430"/>
      <c r="G22" s="430"/>
      <c r="H22" s="430"/>
      <c r="I22" s="431"/>
      <c r="J22" s="643" t="s">
        <v>88</v>
      </c>
      <c r="K22" s="473" t="s">
        <v>316</v>
      </c>
    </row>
    <row r="23" spans="2:11" ht="15" thickBot="1" x14ac:dyDescent="0.4">
      <c r="B23" s="432" t="s">
        <v>89</v>
      </c>
      <c r="C23" s="433"/>
      <c r="D23" s="433"/>
      <c r="E23" s="433"/>
      <c r="F23" s="433"/>
      <c r="G23" s="433"/>
      <c r="H23" s="433"/>
      <c r="I23" s="434"/>
      <c r="J23" s="644"/>
      <c r="K23" s="474"/>
    </row>
    <row r="24" spans="2:11" ht="16" thickBot="1" x14ac:dyDescent="0.4">
      <c r="B24" s="650"/>
      <c r="C24" s="651"/>
      <c r="D24" s="651"/>
      <c r="E24" s="651"/>
      <c r="F24" s="651"/>
      <c r="G24" s="62" t="s">
        <v>117</v>
      </c>
      <c r="H24" s="62" t="s">
        <v>91</v>
      </c>
      <c r="I24" s="62" t="s">
        <v>92</v>
      </c>
      <c r="J24" s="277" t="s">
        <v>93</v>
      </c>
      <c r="K24" s="298" t="s">
        <v>315</v>
      </c>
    </row>
    <row r="25" spans="2:11" ht="15" customHeight="1" x14ac:dyDescent="0.35">
      <c r="B25" s="557" t="s">
        <v>94</v>
      </c>
      <c r="C25" s="558"/>
      <c r="D25" s="558"/>
      <c r="E25" s="558"/>
      <c r="F25" s="652"/>
      <c r="G25" s="286">
        <f>Supplier1!G25</f>
        <v>0</v>
      </c>
      <c r="H25" s="345"/>
      <c r="I25" s="345"/>
      <c r="J25" s="346"/>
      <c r="K25" s="509"/>
    </row>
    <row r="26" spans="2:11" ht="15" customHeight="1" x14ac:dyDescent="0.35">
      <c r="B26" s="557" t="s">
        <v>95</v>
      </c>
      <c r="C26" s="558"/>
      <c r="D26" s="558"/>
      <c r="E26" s="558"/>
      <c r="F26" s="652"/>
      <c r="G26" s="280">
        <f>Supplier1!G26</f>
        <v>0</v>
      </c>
      <c r="H26" s="347"/>
      <c r="I26" s="347"/>
      <c r="J26" s="348"/>
      <c r="K26" s="510"/>
    </row>
    <row r="27" spans="2:11" ht="15" customHeight="1" x14ac:dyDescent="0.35">
      <c r="B27" s="557" t="s">
        <v>223</v>
      </c>
      <c r="C27" s="558"/>
      <c r="D27" s="558"/>
      <c r="E27" s="558"/>
      <c r="F27" s="652"/>
      <c r="G27" s="280">
        <f>Supplier1!G27</f>
        <v>0</v>
      </c>
      <c r="H27" s="347"/>
      <c r="I27" s="347"/>
      <c r="J27" s="348"/>
      <c r="K27" s="510"/>
    </row>
    <row r="28" spans="2:11" ht="15" customHeight="1" thickBot="1" x14ac:dyDescent="0.4">
      <c r="B28" s="557" t="s">
        <v>96</v>
      </c>
      <c r="C28" s="558"/>
      <c r="D28" s="558"/>
      <c r="E28" s="558"/>
      <c r="F28" s="652"/>
      <c r="G28" s="280">
        <f>Supplier1!G28</f>
        <v>0</v>
      </c>
      <c r="H28" s="349"/>
      <c r="I28" s="349"/>
      <c r="J28" s="350"/>
      <c r="K28" s="510"/>
    </row>
    <row r="29" spans="2:11" ht="15.75" hidden="1" customHeight="1" thickBot="1" x14ac:dyDescent="0.4">
      <c r="B29" s="684" t="s">
        <v>97</v>
      </c>
      <c r="C29" s="685"/>
      <c r="D29" s="685"/>
      <c r="E29" s="685"/>
      <c r="F29" s="686"/>
      <c r="G29" s="283" t="e">
        <f>Supplier1!#REF!</f>
        <v>#REF!</v>
      </c>
      <c r="H29" s="309"/>
      <c r="I29" s="312"/>
      <c r="J29" s="315" t="s">
        <v>59</v>
      </c>
      <c r="K29" s="510"/>
    </row>
    <row r="30" spans="2:11" ht="15" thickBot="1" x14ac:dyDescent="0.4">
      <c r="B30" s="42" t="s">
        <v>98</v>
      </c>
      <c r="C30" s="43"/>
      <c r="D30" s="43"/>
      <c r="E30" s="43"/>
      <c r="F30" s="44"/>
      <c r="G30" s="62">
        <f>SUM(G25:G28)</f>
        <v>0</v>
      </c>
      <c r="H30" s="284">
        <f>($G25*H25)+($G26*H26)+($G27*H27)+($G28*H28)</f>
        <v>0</v>
      </c>
      <c r="I30" s="46">
        <f>($G25*I25)+($G26*I26)+($G27*I27)+($G28*I28)</f>
        <v>0</v>
      </c>
      <c r="K30" s="510"/>
    </row>
    <row r="31" spans="2:11" ht="30.75" customHeight="1" thickBot="1" x14ac:dyDescent="0.4">
      <c r="B31" s="647" t="s">
        <v>99</v>
      </c>
      <c r="C31" s="648"/>
      <c r="D31" s="648"/>
      <c r="E31" s="648"/>
      <c r="F31" s="649"/>
      <c r="G31" s="60"/>
      <c r="H31" s="48">
        <f>IF(G30=0,0,H30/$G$30/2*100%*$I$21)</f>
        <v>0</v>
      </c>
      <c r="I31" s="49">
        <f>IF(G30=0,0,I30/$G$30/2*100%*$I$21)</f>
        <v>0</v>
      </c>
      <c r="K31" s="510"/>
    </row>
    <row r="32" spans="2:11" ht="15" customHeight="1" x14ac:dyDescent="0.35">
      <c r="B32" s="429" t="s">
        <v>320</v>
      </c>
      <c r="C32" s="430"/>
      <c r="D32" s="430"/>
      <c r="E32" s="430"/>
      <c r="F32" s="430"/>
      <c r="G32" s="430"/>
      <c r="H32" s="430"/>
      <c r="I32" s="431"/>
      <c r="J32" s="643" t="s">
        <v>88</v>
      </c>
      <c r="K32" s="510"/>
    </row>
    <row r="33" spans="2:11" ht="15.75" customHeight="1" thickBot="1" x14ac:dyDescent="0.4">
      <c r="B33" s="432" t="s">
        <v>387</v>
      </c>
      <c r="C33" s="433"/>
      <c r="D33" s="433"/>
      <c r="E33" s="433"/>
      <c r="F33" s="433"/>
      <c r="G33" s="433"/>
      <c r="H33" s="433"/>
      <c r="I33" s="434"/>
      <c r="J33" s="644"/>
      <c r="K33" s="510"/>
    </row>
    <row r="34" spans="2:11" ht="16" thickBot="1" x14ac:dyDescent="0.4">
      <c r="B34" s="550"/>
      <c r="C34" s="551"/>
      <c r="D34" s="551"/>
      <c r="E34" s="551"/>
      <c r="F34" s="551"/>
      <c r="G34" s="62" t="s">
        <v>117</v>
      </c>
      <c r="H34" s="62" t="s">
        <v>91</v>
      </c>
      <c r="I34" s="62" t="s">
        <v>92</v>
      </c>
      <c r="J34" s="296" t="s">
        <v>93</v>
      </c>
      <c r="K34" s="510"/>
    </row>
    <row r="35" spans="2:11" ht="15.75" customHeight="1" x14ac:dyDescent="0.35">
      <c r="B35" s="513" t="s">
        <v>359</v>
      </c>
      <c r="C35" s="514"/>
      <c r="D35" s="514"/>
      <c r="E35" s="514"/>
      <c r="F35" s="515"/>
      <c r="G35" s="286">
        <f>Supplier1!G34</f>
        <v>1</v>
      </c>
      <c r="H35" s="351"/>
      <c r="I35" s="365"/>
      <c r="J35" s="346"/>
      <c r="K35" s="510"/>
    </row>
    <row r="36" spans="2:11" ht="15.75" customHeight="1" x14ac:dyDescent="0.35">
      <c r="B36" s="513" t="s">
        <v>337</v>
      </c>
      <c r="C36" s="514"/>
      <c r="D36" s="514"/>
      <c r="E36" s="514"/>
      <c r="F36" s="515"/>
      <c r="G36" s="280">
        <f>Supplier1!G35</f>
        <v>1</v>
      </c>
      <c r="H36" s="347"/>
      <c r="I36" s="366"/>
      <c r="J36" s="348"/>
      <c r="K36" s="510"/>
    </row>
    <row r="37" spans="2:11" ht="15.75" customHeight="1" x14ac:dyDescent="0.35">
      <c r="B37" s="513" t="s">
        <v>335</v>
      </c>
      <c r="C37" s="514"/>
      <c r="D37" s="514"/>
      <c r="E37" s="514"/>
      <c r="F37" s="515"/>
      <c r="G37" s="280">
        <f>Supplier1!G36</f>
        <v>1</v>
      </c>
      <c r="H37" s="347"/>
      <c r="I37" s="366"/>
      <c r="J37" s="348"/>
      <c r="K37" s="510"/>
    </row>
    <row r="38" spans="2:11" ht="15.75" hidden="1" customHeight="1" x14ac:dyDescent="0.35">
      <c r="B38" s="513" t="s">
        <v>336</v>
      </c>
      <c r="C38" s="514"/>
      <c r="D38" s="514"/>
      <c r="E38" s="514"/>
      <c r="F38" s="515"/>
      <c r="G38" s="280">
        <f>Supplier1!G37</f>
        <v>0</v>
      </c>
      <c r="H38" s="347"/>
      <c r="I38" s="366"/>
      <c r="J38" s="348"/>
      <c r="K38" s="510"/>
    </row>
    <row r="39" spans="2:11" ht="15.75" customHeight="1" x14ac:dyDescent="0.35">
      <c r="B39" s="513" t="s">
        <v>395</v>
      </c>
      <c r="C39" s="514"/>
      <c r="D39" s="514"/>
      <c r="E39" s="514"/>
      <c r="F39" s="515"/>
      <c r="G39" s="280">
        <f>Supplier1!G38</f>
        <v>0</v>
      </c>
      <c r="H39" s="347"/>
      <c r="I39" s="366"/>
      <c r="J39" s="348"/>
      <c r="K39" s="510"/>
    </row>
    <row r="40" spans="2:11" ht="15.75" customHeight="1" x14ac:dyDescent="0.35">
      <c r="B40" s="513" t="s">
        <v>396</v>
      </c>
      <c r="C40" s="514"/>
      <c r="D40" s="514"/>
      <c r="E40" s="514"/>
      <c r="F40" s="515"/>
      <c r="G40" s="280">
        <f>Supplier1!G39</f>
        <v>0</v>
      </c>
      <c r="H40" s="347"/>
      <c r="I40" s="366"/>
      <c r="J40" s="348"/>
      <c r="K40" s="510"/>
    </row>
    <row r="41" spans="2:11" ht="15.75" customHeight="1" x14ac:dyDescent="0.35">
      <c r="B41" s="513" t="s">
        <v>397</v>
      </c>
      <c r="C41" s="514"/>
      <c r="D41" s="514"/>
      <c r="E41" s="514"/>
      <c r="F41" s="515"/>
      <c r="G41" s="280">
        <f>Supplier1!G40</f>
        <v>0</v>
      </c>
      <c r="H41" s="347"/>
      <c r="I41" s="366"/>
      <c r="J41" s="348"/>
      <c r="K41" s="510"/>
    </row>
    <row r="42" spans="2:11" ht="15.75" customHeight="1" thickBot="1" x14ac:dyDescent="0.4">
      <c r="B42" s="516" t="s">
        <v>398</v>
      </c>
      <c r="C42" s="517"/>
      <c r="D42" s="517"/>
      <c r="E42" s="517"/>
      <c r="F42" s="518"/>
      <c r="G42" s="283">
        <f>Supplier1!G41</f>
        <v>0</v>
      </c>
      <c r="H42" s="349"/>
      <c r="I42" s="366"/>
      <c r="J42" s="350"/>
      <c r="K42" s="511"/>
    </row>
    <row r="43" spans="2:11" ht="15" thickBot="1" x14ac:dyDescent="0.4">
      <c r="B43" s="491" t="s">
        <v>98</v>
      </c>
      <c r="C43" s="492"/>
      <c r="D43" s="492"/>
      <c r="E43" s="492"/>
      <c r="F43" s="493"/>
      <c r="G43" s="50">
        <f>SUM(G35:G42)</f>
        <v>3</v>
      </c>
      <c r="H43" s="46">
        <f>($G35*H35)+($G37*H37)+($G38*H38)+($G39*H39)+($G40*H40)+($G41*H41)+($G42*H42)+(G36*H36)</f>
        <v>0</v>
      </c>
      <c r="I43" s="46">
        <f>($G35*I35)+($G37*I37)+($G38*I38)+($G39*I39)+($G40*I40)+($G41*I41)+($G42*I42)+(G36*I36)</f>
        <v>0</v>
      </c>
    </row>
    <row r="44" spans="2:11" ht="30.75" customHeight="1" thickBot="1" x14ac:dyDescent="0.4">
      <c r="B44" s="494" t="s">
        <v>100</v>
      </c>
      <c r="C44" s="495"/>
      <c r="D44" s="495"/>
      <c r="E44" s="495"/>
      <c r="F44" s="496"/>
      <c r="G44" s="51"/>
      <c r="H44" s="48">
        <f>IF(G43=0,0,H43/$G$43/2*100%*$I$21)</f>
        <v>0</v>
      </c>
      <c r="I44" s="49">
        <f>IF(G43=0,0,I43/$G$43/2*100%*$I$21)</f>
        <v>0</v>
      </c>
    </row>
    <row r="45" spans="2:11" ht="15" thickBot="1" x14ac:dyDescent="0.4">
      <c r="B45" s="52"/>
      <c r="C45" s="52"/>
      <c r="D45" s="52"/>
      <c r="E45" s="52"/>
      <c r="F45" s="52"/>
      <c r="G45" s="52"/>
      <c r="H45" s="52"/>
      <c r="I45" s="52"/>
    </row>
    <row r="46" spans="2:11" ht="21.5" thickBot="1" x14ac:dyDescent="0.4">
      <c r="B46" s="53"/>
      <c r="C46" s="522" t="s">
        <v>360</v>
      </c>
      <c r="D46" s="523"/>
      <c r="E46" s="523"/>
      <c r="F46" s="523"/>
      <c r="G46" s="523"/>
      <c r="H46" s="523"/>
      <c r="I46" s="524"/>
      <c r="J46" s="643" t="s">
        <v>88</v>
      </c>
      <c r="K46" s="473" t="s">
        <v>316</v>
      </c>
    </row>
    <row r="47" spans="2:11" ht="19" thickBot="1" x14ac:dyDescent="0.4">
      <c r="B47" s="131" t="s">
        <v>388</v>
      </c>
      <c r="C47" s="132"/>
      <c r="D47" s="132"/>
      <c r="E47" s="132"/>
      <c r="F47" s="132"/>
      <c r="G47" s="132"/>
      <c r="H47" s="132"/>
      <c r="I47" s="159">
        <f>Supplier1!$I$46</f>
        <v>0.25</v>
      </c>
      <c r="J47" s="644"/>
      <c r="K47" s="474"/>
    </row>
    <row r="48" spans="2:11" ht="16" thickBot="1" x14ac:dyDescent="0.4">
      <c r="B48" s="525"/>
      <c r="C48" s="526"/>
      <c r="D48" s="526"/>
      <c r="E48" s="526"/>
      <c r="F48" s="526"/>
      <c r="G48" s="62" t="s">
        <v>117</v>
      </c>
      <c r="H48" s="62" t="s">
        <v>91</v>
      </c>
      <c r="I48" s="62" t="s">
        <v>92</v>
      </c>
      <c r="J48" s="277" t="s">
        <v>93</v>
      </c>
      <c r="K48" s="298" t="s">
        <v>315</v>
      </c>
    </row>
    <row r="49" spans="2:11" ht="15.75" customHeight="1" x14ac:dyDescent="0.35">
      <c r="B49" s="528" t="s">
        <v>338</v>
      </c>
      <c r="C49" s="529"/>
      <c r="D49" s="529"/>
      <c r="E49" s="529"/>
      <c r="F49" s="530"/>
      <c r="G49" s="286">
        <f>Supplier1!G48</f>
        <v>1</v>
      </c>
      <c r="H49" s="345"/>
      <c r="I49" s="365"/>
      <c r="J49" s="346"/>
      <c r="K49" s="509"/>
    </row>
    <row r="50" spans="2:11" ht="15.75" customHeight="1" x14ac:dyDescent="0.35">
      <c r="B50" s="513" t="s">
        <v>339</v>
      </c>
      <c r="C50" s="514"/>
      <c r="D50" s="514"/>
      <c r="E50" s="514"/>
      <c r="F50" s="515"/>
      <c r="G50" s="280">
        <f>Supplier1!G49</f>
        <v>1</v>
      </c>
      <c r="H50" s="347"/>
      <c r="I50" s="366"/>
      <c r="J50" s="348"/>
      <c r="K50" s="510"/>
    </row>
    <row r="51" spans="2:11" ht="30" customHeight="1" x14ac:dyDescent="0.35">
      <c r="B51" s="513" t="s">
        <v>340</v>
      </c>
      <c r="C51" s="514"/>
      <c r="D51" s="514"/>
      <c r="E51" s="514"/>
      <c r="F51" s="515"/>
      <c r="G51" s="280">
        <f>Supplier1!G50</f>
        <v>0</v>
      </c>
      <c r="H51" s="347"/>
      <c r="I51" s="366"/>
      <c r="J51" s="348"/>
      <c r="K51" s="510"/>
    </row>
    <row r="52" spans="2:11" ht="33" customHeight="1" x14ac:dyDescent="0.35">
      <c r="B52" s="513" t="s">
        <v>341</v>
      </c>
      <c r="C52" s="514"/>
      <c r="D52" s="514"/>
      <c r="E52" s="514"/>
      <c r="F52" s="515"/>
      <c r="G52" s="280">
        <f>Supplier1!G51</f>
        <v>0</v>
      </c>
      <c r="H52" s="347"/>
      <c r="I52" s="366"/>
      <c r="J52" s="348"/>
      <c r="K52" s="510"/>
    </row>
    <row r="53" spans="2:11" ht="30.75" customHeight="1" thickBot="1" x14ac:dyDescent="0.4">
      <c r="B53" s="505" t="str">
        <f>Cover!A63</f>
        <v>B.5 Records of Management Review meetings (minutes, attendance registers etc)</v>
      </c>
      <c r="C53" s="503"/>
      <c r="D53" s="503"/>
      <c r="E53" s="503"/>
      <c r="F53" s="503"/>
      <c r="G53" s="280">
        <f>Supplier1!G52</f>
        <v>0</v>
      </c>
      <c r="H53" s="347"/>
      <c r="I53" s="366"/>
      <c r="J53" s="348"/>
      <c r="K53" s="510"/>
    </row>
    <row r="54" spans="2:11" ht="15.75" hidden="1" customHeight="1" x14ac:dyDescent="0.35">
      <c r="B54" s="505"/>
      <c r="C54" s="503"/>
      <c r="D54" s="503"/>
      <c r="E54" s="503"/>
      <c r="F54" s="503"/>
      <c r="G54" s="280"/>
      <c r="H54" s="347"/>
      <c r="I54" s="366"/>
      <c r="J54" s="348"/>
      <c r="K54" s="510"/>
    </row>
    <row r="55" spans="2:11" ht="15.75" hidden="1" customHeight="1" x14ac:dyDescent="0.35">
      <c r="B55" s="505"/>
      <c r="C55" s="503"/>
      <c r="D55" s="503"/>
      <c r="E55" s="503"/>
      <c r="F55" s="503"/>
      <c r="G55" s="280"/>
      <c r="H55" s="347"/>
      <c r="I55" s="366"/>
      <c r="J55" s="348"/>
      <c r="K55" s="510"/>
    </row>
    <row r="56" spans="2:11" ht="15.75" hidden="1" customHeight="1" thickBot="1" x14ac:dyDescent="0.4">
      <c r="B56" s="505"/>
      <c r="C56" s="503"/>
      <c r="D56" s="503"/>
      <c r="E56" s="503"/>
      <c r="F56" s="503"/>
      <c r="G56" s="283"/>
      <c r="H56" s="349"/>
      <c r="I56" s="366"/>
      <c r="J56" s="350"/>
      <c r="K56" s="511"/>
    </row>
    <row r="57" spans="2:11" ht="15.75" hidden="1" customHeight="1" thickBot="1" x14ac:dyDescent="0.4">
      <c r="B57" s="505"/>
      <c r="C57" s="503"/>
      <c r="D57" s="503"/>
      <c r="E57" s="503"/>
      <c r="F57" s="504"/>
      <c r="G57" s="279"/>
      <c r="H57" s="309"/>
      <c r="I57" s="40"/>
      <c r="J57" s="58" t="s">
        <v>59</v>
      </c>
    </row>
    <row r="58" spans="2:11" ht="15.75" hidden="1" customHeight="1" thickBot="1" x14ac:dyDescent="0.4">
      <c r="B58" s="505"/>
      <c r="C58" s="503"/>
      <c r="D58" s="503"/>
      <c r="E58" s="503"/>
      <c r="F58" s="504"/>
      <c r="G58" s="133"/>
      <c r="H58" s="39"/>
      <c r="I58" s="40"/>
      <c r="J58" s="58" t="s">
        <v>59</v>
      </c>
    </row>
    <row r="59" spans="2:11" ht="15.75" hidden="1" customHeight="1" thickBot="1" x14ac:dyDescent="0.4">
      <c r="B59" s="505"/>
      <c r="C59" s="503"/>
      <c r="D59" s="503"/>
      <c r="E59" s="503"/>
      <c r="F59" s="504"/>
      <c r="G59" s="134"/>
      <c r="H59" s="39"/>
      <c r="I59" s="40"/>
      <c r="J59" s="58"/>
    </row>
    <row r="60" spans="2:11" ht="15" thickBot="1" x14ac:dyDescent="0.4">
      <c r="B60" s="491" t="s">
        <v>102</v>
      </c>
      <c r="C60" s="492"/>
      <c r="D60" s="492"/>
      <c r="E60" s="492"/>
      <c r="F60" s="493"/>
      <c r="G60" s="135">
        <f>SUM(G49:G59)</f>
        <v>2</v>
      </c>
      <c r="H60" s="46">
        <f>($G49*H49)+($G50*H50)+($G51*H51)+($G52*H52)+($G53*H53)+($G55*H55)+($G56*H56)+($G57*H57)+(G54*H54)</f>
        <v>0</v>
      </c>
      <c r="I60" s="46">
        <f>($G49*I49)+($G50*I50)+($G51*I51)+($G52*I52)+($G53*I53)+($G55*I55)+($G56*I56)+($G57*I57)+(G54*I54)</f>
        <v>0</v>
      </c>
      <c r="K60" s="158"/>
    </row>
    <row r="61" spans="2:11" ht="31.5" customHeight="1" thickBot="1" x14ac:dyDescent="0.4">
      <c r="B61" s="494" t="s">
        <v>103</v>
      </c>
      <c r="C61" s="495"/>
      <c r="D61" s="495"/>
      <c r="E61" s="495"/>
      <c r="F61" s="496"/>
      <c r="G61" s="51"/>
      <c r="H61" s="48">
        <f>IF(G60=0,0,H60/$G$60/2*100%*$I$47)</f>
        <v>0</v>
      </c>
      <c r="I61" s="49">
        <f>IF(G60=0,0,I60/$G$60/2*100%*$I$47)</f>
        <v>0</v>
      </c>
    </row>
    <row r="62" spans="2:11" ht="15" thickBot="1" x14ac:dyDescent="0.4"/>
    <row r="63" spans="2:11" ht="21.5" thickBot="1" x14ac:dyDescent="0.4">
      <c r="B63" s="37"/>
      <c r="C63" s="522" t="s">
        <v>345</v>
      </c>
      <c r="D63" s="523"/>
      <c r="E63" s="523"/>
      <c r="F63" s="523"/>
      <c r="G63" s="523"/>
      <c r="H63" s="523"/>
      <c r="I63" s="524"/>
    </row>
    <row r="64" spans="2:11" x14ac:dyDescent="0.35">
      <c r="B64" s="625" t="s">
        <v>389</v>
      </c>
      <c r="C64" s="626"/>
      <c r="D64" s="626"/>
      <c r="E64" s="626"/>
      <c r="F64" s="626"/>
      <c r="G64" s="626"/>
      <c r="H64" s="626"/>
      <c r="I64" s="645">
        <f>Supplier1!$I$59</f>
        <v>0.2</v>
      </c>
      <c r="J64" s="643" t="s">
        <v>88</v>
      </c>
      <c r="K64" s="473" t="s">
        <v>316</v>
      </c>
    </row>
    <row r="65" spans="2:11" ht="15" thickBot="1" x14ac:dyDescent="0.4">
      <c r="B65" s="497" t="s">
        <v>351</v>
      </c>
      <c r="C65" s="498"/>
      <c r="D65" s="498"/>
      <c r="E65" s="498"/>
      <c r="F65" s="498"/>
      <c r="G65" s="498"/>
      <c r="H65" s="498"/>
      <c r="I65" s="646"/>
      <c r="J65" s="644"/>
      <c r="K65" s="474"/>
    </row>
    <row r="66" spans="2:11" ht="16.5" customHeight="1" thickBot="1" x14ac:dyDescent="0.4">
      <c r="B66" s="499"/>
      <c r="C66" s="500"/>
      <c r="D66" s="500"/>
      <c r="E66" s="500"/>
      <c r="F66" s="501"/>
      <c r="G66" s="62" t="s">
        <v>117</v>
      </c>
      <c r="H66" s="62" t="s">
        <v>91</v>
      </c>
      <c r="I66" s="62" t="s">
        <v>92</v>
      </c>
      <c r="J66" s="277" t="s">
        <v>93</v>
      </c>
      <c r="K66" s="298" t="s">
        <v>315</v>
      </c>
    </row>
    <row r="67" spans="2:11" ht="15.75" customHeight="1" thickBot="1" x14ac:dyDescent="0.4">
      <c r="B67" s="502" t="s">
        <v>222</v>
      </c>
      <c r="C67" s="503"/>
      <c r="D67" s="503"/>
      <c r="E67" s="503"/>
      <c r="F67" s="504"/>
      <c r="G67" s="35">
        <f>Supplier1!G62</f>
        <v>0</v>
      </c>
      <c r="H67" s="352"/>
      <c r="I67" s="365"/>
      <c r="J67" s="353"/>
      <c r="K67" s="509"/>
    </row>
    <row r="68" spans="2:11" ht="15" thickBot="1" x14ac:dyDescent="0.4">
      <c r="B68" s="491" t="s">
        <v>104</v>
      </c>
      <c r="C68" s="492"/>
      <c r="D68" s="492"/>
      <c r="E68" s="492"/>
      <c r="F68" s="493"/>
      <c r="G68" s="62">
        <f>SUM(G67:G67)</f>
        <v>0</v>
      </c>
      <c r="H68" s="46">
        <f>($G67*H67)</f>
        <v>0</v>
      </c>
      <c r="I68" s="46">
        <f>($G67*I67)</f>
        <v>0</v>
      </c>
      <c r="K68" s="510"/>
    </row>
    <row r="69" spans="2:11" ht="30.75" customHeight="1" thickBot="1" x14ac:dyDescent="0.4">
      <c r="B69" s="494" t="s">
        <v>105</v>
      </c>
      <c r="C69" s="495"/>
      <c r="D69" s="495"/>
      <c r="E69" s="495"/>
      <c r="F69" s="496"/>
      <c r="G69" s="47"/>
      <c r="H69" s="48">
        <f>IF(G68=0,0,H68/$G$68/2*100%*$I$64)</f>
        <v>0</v>
      </c>
      <c r="I69" s="49">
        <f>IF(G68=0,0,I68/$G$68/2*100%*$I$64)</f>
        <v>0</v>
      </c>
      <c r="K69" s="511"/>
    </row>
    <row r="70" spans="2:11" ht="15" thickBot="1" x14ac:dyDescent="0.4"/>
    <row r="71" spans="2:11" ht="21.5" thickBot="1" x14ac:dyDescent="0.4">
      <c r="B71" s="37"/>
      <c r="C71" s="522" t="s">
        <v>346</v>
      </c>
      <c r="D71" s="523"/>
      <c r="E71" s="523"/>
      <c r="F71" s="523"/>
      <c r="G71" s="523"/>
      <c r="H71" s="523"/>
      <c r="I71" s="524"/>
    </row>
    <row r="72" spans="2:11" ht="18.75" customHeight="1" x14ac:dyDescent="0.35">
      <c r="B72" s="429" t="s">
        <v>369</v>
      </c>
      <c r="C72" s="430"/>
      <c r="D72" s="430"/>
      <c r="E72" s="430"/>
      <c r="F72" s="430"/>
      <c r="G72" s="430"/>
      <c r="H72" s="431"/>
      <c r="I72" s="634">
        <f>Supplier1!$I$67</f>
        <v>0.2</v>
      </c>
      <c r="J72" s="681" t="s">
        <v>88</v>
      </c>
      <c r="K72" s="473" t="s">
        <v>316</v>
      </c>
    </row>
    <row r="73" spans="2:11" ht="18.75" customHeight="1" x14ac:dyDescent="0.35">
      <c r="B73" s="629" t="s">
        <v>353</v>
      </c>
      <c r="C73" s="630"/>
      <c r="D73" s="630"/>
      <c r="E73" s="630"/>
      <c r="F73" s="630"/>
      <c r="G73" s="630"/>
      <c r="H73" s="642"/>
      <c r="I73" s="635"/>
      <c r="J73" s="683"/>
      <c r="K73" s="475"/>
    </row>
    <row r="74" spans="2:11" ht="19.5" customHeight="1" thickBot="1" x14ac:dyDescent="0.4">
      <c r="B74" s="432" t="s">
        <v>370</v>
      </c>
      <c r="C74" s="433"/>
      <c r="D74" s="433"/>
      <c r="E74" s="433"/>
      <c r="F74" s="433"/>
      <c r="G74" s="433"/>
      <c r="H74" s="434"/>
      <c r="I74" s="636"/>
      <c r="J74" s="682"/>
      <c r="K74" s="474"/>
    </row>
    <row r="75" spans="2:11" ht="16.5" customHeight="1" thickBot="1" x14ac:dyDescent="0.4">
      <c r="B75" s="488"/>
      <c r="C75" s="489"/>
      <c r="D75" s="489"/>
      <c r="E75" s="489"/>
      <c r="F75" s="490"/>
      <c r="G75" s="62" t="s">
        <v>117</v>
      </c>
      <c r="H75" s="62" t="s">
        <v>91</v>
      </c>
      <c r="I75" s="62" t="s">
        <v>92</v>
      </c>
      <c r="J75" s="278" t="s">
        <v>93</v>
      </c>
      <c r="K75" s="298" t="s">
        <v>315</v>
      </c>
    </row>
    <row r="76" spans="2:11" ht="15.75" customHeight="1" thickBot="1" x14ac:dyDescent="0.4">
      <c r="B76" s="502" t="s">
        <v>219</v>
      </c>
      <c r="C76" s="503"/>
      <c r="D76" s="503"/>
      <c r="E76" s="503"/>
      <c r="F76" s="504"/>
      <c r="G76" s="286">
        <f>Supplier1!G71</f>
        <v>0</v>
      </c>
      <c r="H76" s="352"/>
      <c r="I76" s="365"/>
      <c r="J76" s="353"/>
      <c r="K76" s="509"/>
    </row>
    <row r="77" spans="2:11" ht="15" thickBot="1" x14ac:dyDescent="0.4">
      <c r="B77" s="491" t="s">
        <v>106</v>
      </c>
      <c r="C77" s="492"/>
      <c r="D77" s="492"/>
      <c r="E77" s="492"/>
      <c r="F77" s="493"/>
      <c r="G77" s="62">
        <f>SUM(G76:G76)</f>
        <v>0</v>
      </c>
      <c r="H77" s="284">
        <f>($G76*H76)</f>
        <v>0</v>
      </c>
      <c r="I77" s="46">
        <f>($G76*I76)</f>
        <v>0</v>
      </c>
      <c r="K77" s="511"/>
    </row>
    <row r="78" spans="2:11" ht="33" customHeight="1" thickBot="1" x14ac:dyDescent="0.4">
      <c r="B78" s="494" t="s">
        <v>107</v>
      </c>
      <c r="C78" s="495"/>
      <c r="D78" s="495"/>
      <c r="E78" s="495"/>
      <c r="F78" s="496"/>
      <c r="G78" s="51"/>
      <c r="H78" s="48">
        <f>IF(G77=0,0,H77/$G$77/2*100%*$I$72)</f>
        <v>0</v>
      </c>
      <c r="I78" s="49">
        <f>IF(G77=0,0,I77/$G$77/2*100%*$I$72)</f>
        <v>0</v>
      </c>
    </row>
    <row r="79" spans="2:11" ht="15" thickBot="1" x14ac:dyDescent="0.4"/>
    <row r="80" spans="2:11" ht="21.5" thickBot="1" x14ac:dyDescent="0.4">
      <c r="B80" s="37"/>
      <c r="C80" s="522" t="s">
        <v>347</v>
      </c>
      <c r="D80" s="523"/>
      <c r="E80" s="523"/>
      <c r="F80" s="523"/>
      <c r="G80" s="523"/>
      <c r="H80" s="523"/>
      <c r="I80" s="524"/>
    </row>
    <row r="81" spans="2:11" ht="18.75" customHeight="1" x14ac:dyDescent="0.35">
      <c r="B81" s="429" t="s">
        <v>371</v>
      </c>
      <c r="C81" s="430"/>
      <c r="D81" s="430"/>
      <c r="E81" s="430"/>
      <c r="F81" s="430"/>
      <c r="G81" s="430"/>
      <c r="H81" s="431"/>
      <c r="I81" s="482">
        <f>1-I21-I47-I64-I72</f>
        <v>9.9999999999999978E-2</v>
      </c>
      <c r="J81" s="681" t="s">
        <v>88</v>
      </c>
      <c r="K81" s="473" t="s">
        <v>316</v>
      </c>
    </row>
    <row r="82" spans="2:11" ht="15.75" customHeight="1" thickBot="1" x14ac:dyDescent="0.4">
      <c r="B82" s="432" t="s">
        <v>361</v>
      </c>
      <c r="C82" s="433"/>
      <c r="D82" s="433"/>
      <c r="E82" s="433"/>
      <c r="F82" s="433"/>
      <c r="G82" s="433"/>
      <c r="H82" s="434"/>
      <c r="I82" s="484"/>
      <c r="J82" s="682"/>
      <c r="K82" s="474"/>
    </row>
    <row r="83" spans="2:11" ht="16" thickBot="1" x14ac:dyDescent="0.4">
      <c r="B83" s="631"/>
      <c r="C83" s="632"/>
      <c r="D83" s="632"/>
      <c r="E83" s="632"/>
      <c r="F83" s="633"/>
      <c r="G83" s="62" t="s">
        <v>117</v>
      </c>
      <c r="H83" s="285" t="s">
        <v>91</v>
      </c>
      <c r="I83" s="62" t="s">
        <v>92</v>
      </c>
      <c r="J83" s="278" t="s">
        <v>93</v>
      </c>
      <c r="K83" s="298" t="s">
        <v>315</v>
      </c>
    </row>
    <row r="84" spans="2:11" x14ac:dyDescent="0.35">
      <c r="B84" s="506" t="s">
        <v>293</v>
      </c>
      <c r="C84" s="507"/>
      <c r="D84" s="507"/>
      <c r="E84" s="507"/>
      <c r="F84" s="508"/>
      <c r="G84" s="286">
        <f>Supplier1!G79</f>
        <v>1</v>
      </c>
      <c r="H84" s="345"/>
      <c r="I84" s="365"/>
      <c r="J84" s="346"/>
      <c r="K84" s="509"/>
    </row>
    <row r="85" spans="2:11" ht="15.75" customHeight="1" thickBot="1" x14ac:dyDescent="0.4">
      <c r="B85" s="506" t="s">
        <v>349</v>
      </c>
      <c r="C85" s="507"/>
      <c r="D85" s="507"/>
      <c r="E85" s="507"/>
      <c r="F85" s="508"/>
      <c r="G85" s="280">
        <f>Supplier1!G80</f>
        <v>1</v>
      </c>
      <c r="H85" s="349"/>
      <c r="I85" s="366"/>
      <c r="J85" s="350"/>
      <c r="K85" s="511"/>
    </row>
    <row r="86" spans="2:11" ht="15" thickBot="1" x14ac:dyDescent="0.4">
      <c r="B86" s="491" t="s">
        <v>109</v>
      </c>
      <c r="C86" s="492"/>
      <c r="D86" s="492"/>
      <c r="E86" s="492"/>
      <c r="F86" s="493"/>
      <c r="G86" s="62">
        <f>SUM(G84:G85)</f>
        <v>2</v>
      </c>
      <c r="H86" s="287">
        <f>($G84*H84)+($G85*H85)</f>
        <v>0</v>
      </c>
      <c r="I86" s="46">
        <f>($G84*I84)+($G85*I85)</f>
        <v>0</v>
      </c>
    </row>
    <row r="87" spans="2:11" ht="30.75" customHeight="1" thickBot="1" x14ac:dyDescent="0.4">
      <c r="B87" s="494" t="s">
        <v>350</v>
      </c>
      <c r="C87" s="495"/>
      <c r="D87" s="495"/>
      <c r="E87" s="495"/>
      <c r="F87" s="496"/>
      <c r="G87" s="51"/>
      <c r="H87" s="48">
        <f>IF(G86=0,0,H86/$G$86/2*100%*$I$81)</f>
        <v>0</v>
      </c>
      <c r="I87" s="56">
        <f>IF(G86=0,0,I86/$G$86/2*100%*$I$81)</f>
        <v>0</v>
      </c>
    </row>
    <row r="88" spans="2:11" ht="15" thickBot="1" x14ac:dyDescent="0.4"/>
    <row r="89" spans="2:11" ht="15" thickBot="1" x14ac:dyDescent="0.4">
      <c r="B89" s="663" t="s">
        <v>328</v>
      </c>
      <c r="C89" s="664"/>
      <c r="D89" s="664"/>
      <c r="E89" s="664"/>
      <c r="F89" s="665"/>
    </row>
    <row r="90" spans="2:11" ht="203.25" customHeight="1" thickBot="1" x14ac:dyDescent="0.4">
      <c r="B90" s="616"/>
      <c r="C90" s="617"/>
      <c r="D90" s="617"/>
      <c r="E90" s="617"/>
      <c r="F90" s="618"/>
    </row>
  </sheetData>
  <sheetProtection formatRows="0"/>
  <protectedRanges>
    <protectedRange sqref="J84:J85" name="Clarification Sections_1"/>
    <protectedRange sqref="J67 J25:J29 J49:J59 J76 J35:J42" name="Clarification Sections"/>
    <protectedRange sqref="G15" name="Supplier QA person"/>
    <protectedRange sqref="D14:F15 D16" name="Supplier detail"/>
    <protectedRange sqref="I18" name="Report request"/>
    <protectedRange sqref="G18" name="QM28 request"/>
    <protectedRange sqref="D17 H17:I17" name="Tel nrs and email"/>
    <protectedRange sqref="H25:I29" name="Section A options_1_1"/>
    <protectedRange sqref="H35:I42" name="Section A options_2"/>
    <protectedRange sqref="H57:I59" name="Section B_1"/>
    <protectedRange sqref="H49:I56" name="Section A options_5"/>
    <protectedRange sqref="H67:I67" name="Section A options_6"/>
    <protectedRange sqref="H76:I76" name="Section A options_7_1"/>
    <protectedRange sqref="H84:I85" name="Section A options_9"/>
  </protectedRanges>
  <mergeCells count="119">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 ref="D8:F8"/>
    <mergeCell ref="B9:C9"/>
    <mergeCell ref="D9:I9"/>
    <mergeCell ref="B10:C12"/>
    <mergeCell ref="D10:I12"/>
    <mergeCell ref="G8:H8"/>
    <mergeCell ref="C19:I19"/>
    <mergeCell ref="B20:I20"/>
    <mergeCell ref="B21:E21"/>
    <mergeCell ref="F21:H21"/>
    <mergeCell ref="B22:I22"/>
    <mergeCell ref="J22:J23"/>
    <mergeCell ref="B23:I23"/>
    <mergeCell ref="B16:C16"/>
    <mergeCell ref="D16:I16"/>
    <mergeCell ref="B17:C17"/>
    <mergeCell ref="D17:E17"/>
    <mergeCell ref="F17:G17"/>
    <mergeCell ref="B18:C18"/>
    <mergeCell ref="B31:F31"/>
    <mergeCell ref="B32:I32"/>
    <mergeCell ref="J32:J33"/>
    <mergeCell ref="B33:I33"/>
    <mergeCell ref="B34:F34"/>
    <mergeCell ref="B35:F35"/>
    <mergeCell ref="B24:F24"/>
    <mergeCell ref="B25:F25"/>
    <mergeCell ref="B26:F26"/>
    <mergeCell ref="B27:F27"/>
    <mergeCell ref="B28:F28"/>
    <mergeCell ref="B29:F29"/>
    <mergeCell ref="B42:F42"/>
    <mergeCell ref="B43:F43"/>
    <mergeCell ref="B44:F44"/>
    <mergeCell ref="C46:I46"/>
    <mergeCell ref="J46:J47"/>
    <mergeCell ref="B48:F48"/>
    <mergeCell ref="B36:F36"/>
    <mergeCell ref="B37:F37"/>
    <mergeCell ref="B38:F38"/>
    <mergeCell ref="B39:F39"/>
    <mergeCell ref="B40:F40"/>
    <mergeCell ref="B41:F41"/>
    <mergeCell ref="B56:F56"/>
    <mergeCell ref="B57:F57"/>
    <mergeCell ref="B58:F58"/>
    <mergeCell ref="B59:F59"/>
    <mergeCell ref="B60:F60"/>
    <mergeCell ref="B61:F61"/>
    <mergeCell ref="B49:F49"/>
    <mergeCell ref="B50:F50"/>
    <mergeCell ref="B52:F52"/>
    <mergeCell ref="B53:F53"/>
    <mergeCell ref="B54:F54"/>
    <mergeCell ref="B55:F55"/>
    <mergeCell ref="B51:F51"/>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K25:K42"/>
    <mergeCell ref="K49:K56"/>
    <mergeCell ref="K67:K69"/>
    <mergeCell ref="K76:K77"/>
    <mergeCell ref="K84:K85"/>
    <mergeCell ref="K22:K23"/>
    <mergeCell ref="K46:K47"/>
    <mergeCell ref="K64:K65"/>
    <mergeCell ref="K72:K74"/>
    <mergeCell ref="K81:K82"/>
  </mergeCells>
  <dataValidations count="4">
    <dataValidation type="list" allowBlank="1" showInputMessage="1" showErrorMessage="1" sqref="G18 I18" xr:uid="{00000000-0002-0000-0A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A00-000001000000}">
      <formula1>$M$3:$M$8</formula1>
    </dataValidation>
    <dataValidation type="list" allowBlank="1" showInputMessage="1" showErrorMessage="1" prompt="Score ?_x000a_0 = No Submission_x000a_1 = Partially Compliant_x000a_2 = Fully Compliant_x000a__x000a_" sqref="H25:I28 H84:I85 H76:I76 H67:I67 H49:I56 H35:I42" xr:uid="{00000000-0002-0000-0A00-000002000000}">
      <formula1>$M$2:$M$8</formula1>
    </dataValidation>
    <dataValidation allowBlank="1" showInputMessage="1" showErrorMessage="1" prompt="Rev 1 for 1st Desktop Evaluation_x000a_Rev 2 for 2nd Desktop Evaluation (Clarification)" sqref="I8" xr:uid="{00000000-0002-0000-0A00-000003000000}"/>
  </dataValidations>
  <pageMargins left="0.7" right="0.7" top="0.75" bottom="0.75" header="0.3" footer="0.3"/>
  <drawing r:id="rId1"/>
  <legacyDrawing r:id="rId2"/>
  <oleObjects>
    <mc:AlternateContent xmlns:mc="http://schemas.openxmlformats.org/markup-compatibility/2006">
      <mc:Choice Requires="x14">
        <oleObject progId="Word.Picture.8" shapeId="9217" r:id="rId3">
          <objectPr defaultSize="0" autoPict="0" r:id="rId4">
            <anchor moveWithCells="1" sizeWithCells="1">
              <from>
                <xdr:col>1</xdr:col>
                <xdr:colOff>146050</xdr:colOff>
                <xdr:row>1</xdr:row>
                <xdr:rowOff>146050</xdr:rowOff>
              </from>
              <to>
                <xdr:col>1</xdr:col>
                <xdr:colOff>1257300</xdr:colOff>
                <xdr:row>4</xdr:row>
                <xdr:rowOff>165100</xdr:rowOff>
              </to>
            </anchor>
          </objectPr>
        </oleObject>
      </mc:Choice>
      <mc:Fallback>
        <oleObject progId="Word.Picture.8" shapeId="9217" r:id="rId3"/>
      </mc:Fallback>
    </mc:AlternateContent>
    <mc:AlternateContent xmlns:mc="http://schemas.openxmlformats.org/markup-compatibility/2006">
      <mc:Choice Requires="x14">
        <oleObject progId="Word.Picture.8" shapeId="9218" r:id="rId5">
          <objectPr defaultSize="0" autoPict="0" r:id="rId4">
            <anchor moveWithCells="1" sizeWithCells="1">
              <from>
                <xdr:col>1</xdr:col>
                <xdr:colOff>107950</xdr:colOff>
                <xdr:row>45</xdr:row>
                <xdr:rowOff>31750</xdr:rowOff>
              </from>
              <to>
                <xdr:col>1</xdr:col>
                <xdr:colOff>1270000</xdr:colOff>
                <xdr:row>46</xdr:row>
                <xdr:rowOff>0</xdr:rowOff>
              </to>
            </anchor>
          </objectPr>
        </oleObject>
      </mc:Choice>
      <mc:Fallback>
        <oleObject progId="Word.Picture.8" shapeId="9218" r:id="rId5"/>
      </mc:Fallback>
    </mc:AlternateContent>
    <mc:AlternateContent xmlns:mc="http://schemas.openxmlformats.org/markup-compatibility/2006">
      <mc:Choice Requires="x14">
        <oleObject progId="Word.Picture.8" shapeId="9219" r:id="rId6">
          <objectPr defaultSize="0" autoPict="0" r:id="rId4">
            <anchor moveWithCells="1" sizeWithCells="1">
              <from>
                <xdr:col>1</xdr:col>
                <xdr:colOff>107950</xdr:colOff>
                <xdr:row>18</xdr:row>
                <xdr:rowOff>31750</xdr:rowOff>
              </from>
              <to>
                <xdr:col>1</xdr:col>
                <xdr:colOff>1270000</xdr:colOff>
                <xdr:row>19</xdr:row>
                <xdr:rowOff>0</xdr:rowOff>
              </to>
            </anchor>
          </objectPr>
        </oleObject>
      </mc:Choice>
      <mc:Fallback>
        <oleObject progId="Word.Picture.8" shapeId="9219" r:id="rId6"/>
      </mc:Fallback>
    </mc:AlternateContent>
    <mc:AlternateContent xmlns:mc="http://schemas.openxmlformats.org/markup-compatibility/2006">
      <mc:Choice Requires="x14">
        <oleObject progId="Word.Picture.8" shapeId="9220" r:id="rId7">
          <objectPr defaultSize="0" autoPict="0" r:id="rId4">
            <anchor moveWithCells="1" sizeWithCells="1">
              <from>
                <xdr:col>1</xdr:col>
                <xdr:colOff>146050</xdr:colOff>
                <xdr:row>62</xdr:row>
                <xdr:rowOff>31750</xdr:rowOff>
              </from>
              <to>
                <xdr:col>1</xdr:col>
                <xdr:colOff>1308100</xdr:colOff>
                <xdr:row>63</xdr:row>
                <xdr:rowOff>0</xdr:rowOff>
              </to>
            </anchor>
          </objectPr>
        </oleObject>
      </mc:Choice>
      <mc:Fallback>
        <oleObject progId="Word.Picture.8" shapeId="9220" r:id="rId7"/>
      </mc:Fallback>
    </mc:AlternateContent>
    <mc:AlternateContent xmlns:mc="http://schemas.openxmlformats.org/markup-compatibility/2006">
      <mc:Choice Requires="x14">
        <oleObject progId="Word.Picture.8" shapeId="9221" r:id="rId8">
          <objectPr defaultSize="0" autoPict="0" r:id="rId4">
            <anchor moveWithCells="1" sizeWithCells="1">
              <from>
                <xdr:col>1</xdr:col>
                <xdr:colOff>146050</xdr:colOff>
                <xdr:row>70</xdr:row>
                <xdr:rowOff>31750</xdr:rowOff>
              </from>
              <to>
                <xdr:col>1</xdr:col>
                <xdr:colOff>1308100</xdr:colOff>
                <xdr:row>71</xdr:row>
                <xdr:rowOff>0</xdr:rowOff>
              </to>
            </anchor>
          </objectPr>
        </oleObject>
      </mc:Choice>
      <mc:Fallback>
        <oleObject progId="Word.Picture.8" shapeId="9221" r:id="rId8"/>
      </mc:Fallback>
    </mc:AlternateContent>
    <mc:AlternateContent xmlns:mc="http://schemas.openxmlformats.org/markup-compatibility/2006">
      <mc:Choice Requires="x14">
        <oleObject progId="Word.Picture.8" shapeId="9222" r:id="rId9">
          <objectPr defaultSize="0" autoPict="0" r:id="rId4">
            <anchor moveWithCells="1" sizeWithCells="1">
              <from>
                <xdr:col>1</xdr:col>
                <xdr:colOff>146050</xdr:colOff>
                <xdr:row>79</xdr:row>
                <xdr:rowOff>31750</xdr:rowOff>
              </from>
              <to>
                <xdr:col>1</xdr:col>
                <xdr:colOff>1308100</xdr:colOff>
                <xdr:row>80</xdr:row>
                <xdr:rowOff>0</xdr:rowOff>
              </to>
            </anchor>
          </objectPr>
        </oleObject>
      </mc:Choice>
      <mc:Fallback>
        <oleObject progId="Word.Picture.8" shapeId="9222" r:id="rId9"/>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M90"/>
  <sheetViews>
    <sheetView topLeftCell="A47"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54296875" customWidth="1"/>
    <col min="5" max="5" width="14.453125" customWidth="1"/>
    <col min="6" max="6" width="19.453125" customWidth="1"/>
    <col min="7" max="7" width="14" customWidth="1"/>
    <col min="8" max="8" width="10.54296875" bestFit="1" customWidth="1"/>
    <col min="9" max="9" width="27.1796875" bestFit="1" customWidth="1"/>
    <col min="10" max="10" width="46.54296875" customWidth="1"/>
    <col min="11" max="11" width="50.54296875" customWidth="1"/>
    <col min="12" max="12" width="13.453125" customWidth="1"/>
  </cols>
  <sheetData>
    <row r="1" spans="2:13" ht="8.25" customHeight="1" thickBot="1" x14ac:dyDescent="0.4"/>
    <row r="2" spans="2:13" ht="13.5" customHeight="1" thickBot="1" x14ac:dyDescent="0.4">
      <c r="B2" s="576"/>
      <c r="C2" s="687"/>
      <c r="D2" s="582" t="s">
        <v>112</v>
      </c>
      <c r="E2" s="583"/>
      <c r="F2" s="584"/>
      <c r="G2" s="491" t="s">
        <v>52</v>
      </c>
      <c r="H2" s="493"/>
      <c r="I2" s="26" t="str">
        <f>Supplier8!I2</f>
        <v>240-12248652</v>
      </c>
      <c r="L2" s="27" t="s">
        <v>53</v>
      </c>
      <c r="M2" s="27" t="s">
        <v>54</v>
      </c>
    </row>
    <row r="3" spans="2:13" ht="13.5" customHeight="1" thickBot="1" x14ac:dyDescent="0.4">
      <c r="B3" s="578"/>
      <c r="C3" s="688"/>
      <c r="D3" s="585"/>
      <c r="E3" s="586"/>
      <c r="F3" s="587"/>
      <c r="G3" s="491" t="s">
        <v>300</v>
      </c>
      <c r="H3" s="493"/>
      <c r="I3" s="26" t="str">
        <f>Supplier8!I3</f>
        <v>240-105658000</v>
      </c>
      <c r="L3" s="27">
        <v>0</v>
      </c>
      <c r="M3" s="27">
        <v>0</v>
      </c>
    </row>
    <row r="4" spans="2:13" ht="31.5" thickBot="1" x14ac:dyDescent="0.4">
      <c r="B4" s="578"/>
      <c r="C4" s="688"/>
      <c r="D4" s="585" t="s">
        <v>284</v>
      </c>
      <c r="E4" s="586"/>
      <c r="F4" s="586"/>
      <c r="G4" s="666" t="str">
        <f>Supplier1!G4:H4</f>
        <v>Quality Scorecard
Rev 7</v>
      </c>
      <c r="H4" s="667"/>
      <c r="I4" s="26" t="str">
        <f>Supplier1!I4</f>
        <v>Effective Date 21/01/2022</v>
      </c>
      <c r="J4" s="354" t="s">
        <v>55</v>
      </c>
      <c r="L4" s="27">
        <v>1</v>
      </c>
      <c r="M4" s="27">
        <v>1</v>
      </c>
    </row>
    <row r="5" spans="2:13" ht="16.5" customHeight="1" thickBot="1" x14ac:dyDescent="0.4">
      <c r="B5" s="580"/>
      <c r="C5" s="689"/>
      <c r="D5" s="569" t="s">
        <v>113</v>
      </c>
      <c r="E5" s="570"/>
      <c r="F5" s="570"/>
      <c r="G5" s="494" t="s">
        <v>56</v>
      </c>
      <c r="H5" s="496"/>
      <c r="I5" s="369">
        <f>Supplier1!I5</f>
        <v>44573</v>
      </c>
      <c r="M5" s="27">
        <v>2</v>
      </c>
    </row>
    <row r="6" spans="2:13" ht="15" thickBot="1" x14ac:dyDescent="0.4">
      <c r="B6" s="588" t="s">
        <v>57</v>
      </c>
      <c r="C6" s="619"/>
      <c r="D6" s="355" t="str">
        <f>Supplier1!D6</f>
        <v>*</v>
      </c>
      <c r="E6" s="690" t="s">
        <v>58</v>
      </c>
      <c r="F6" s="691"/>
      <c r="G6" s="661" t="str">
        <f>Supplier1!G6</f>
        <v>*</v>
      </c>
      <c r="H6" s="661"/>
      <c r="I6" s="662"/>
      <c r="M6" s="27"/>
    </row>
    <row r="7" spans="2:13" ht="19" thickBot="1" x14ac:dyDescent="0.5">
      <c r="B7" s="588" t="s">
        <v>60</v>
      </c>
      <c r="C7" s="619"/>
      <c r="D7" s="590" t="str">
        <f>Supplier1!$D$7</f>
        <v>*</v>
      </c>
      <c r="E7" s="591"/>
      <c r="F7" s="592"/>
      <c r="G7" s="620" t="str">
        <f>Supplier8!G7</f>
        <v>eg: Senior Advisor: Supplier Quality Management</v>
      </c>
      <c r="H7" s="621"/>
      <c r="I7" s="622"/>
      <c r="J7" s="28" t="s">
        <v>61</v>
      </c>
      <c r="M7" s="27"/>
    </row>
    <row r="8" spans="2:13" ht="19" thickBot="1" x14ac:dyDescent="0.5">
      <c r="B8" s="588" t="s">
        <v>62</v>
      </c>
      <c r="C8" s="619"/>
      <c r="D8" s="590">
        <f>Supplier1!$D$8</f>
        <v>0</v>
      </c>
      <c r="E8" s="591"/>
      <c r="F8" s="592"/>
      <c r="G8" s="620" t="str">
        <f>Supplier8!G8</f>
        <v>Report Revision</v>
      </c>
      <c r="H8" s="622"/>
      <c r="I8" s="370">
        <f>Supplier8!I8</f>
        <v>1</v>
      </c>
      <c r="J8" s="29" t="s">
        <v>63</v>
      </c>
      <c r="M8" s="27"/>
    </row>
    <row r="9" spans="2:13" ht="19" thickBot="1" x14ac:dyDescent="0.5">
      <c r="B9" s="588" t="s">
        <v>64</v>
      </c>
      <c r="C9" s="589"/>
      <c r="D9" s="590" t="str">
        <f>Supplier1!$D$9</f>
        <v>*</v>
      </c>
      <c r="E9" s="591"/>
      <c r="F9" s="591"/>
      <c r="G9" s="591"/>
      <c r="H9" s="591"/>
      <c r="I9" s="592"/>
      <c r="J9" s="29" t="s">
        <v>65</v>
      </c>
    </row>
    <row r="10" spans="2:13" ht="21" x14ac:dyDescent="0.5">
      <c r="B10" s="593" t="s">
        <v>66</v>
      </c>
      <c r="C10" s="594"/>
      <c r="D10" s="670" t="str">
        <f>Supplier1!$D$10</f>
        <v>*</v>
      </c>
      <c r="E10" s="671"/>
      <c r="F10" s="671"/>
      <c r="G10" s="671"/>
      <c r="H10" s="671"/>
      <c r="I10" s="672"/>
      <c r="J10" s="30" t="s">
        <v>67</v>
      </c>
    </row>
    <row r="11" spans="2:13" ht="18.5" x14ac:dyDescent="0.45">
      <c r="B11" s="595"/>
      <c r="C11" s="596"/>
      <c r="D11" s="673"/>
      <c r="E11" s="674"/>
      <c r="F11" s="674"/>
      <c r="G11" s="674"/>
      <c r="H11" s="674"/>
      <c r="I11" s="675"/>
      <c r="J11" s="31" t="s">
        <v>68</v>
      </c>
    </row>
    <row r="12" spans="2:13" ht="19" thickBot="1" x14ac:dyDescent="0.5">
      <c r="B12" s="595"/>
      <c r="C12" s="596"/>
      <c r="D12" s="676"/>
      <c r="E12" s="677"/>
      <c r="F12" s="677"/>
      <c r="G12" s="677"/>
      <c r="H12" s="677"/>
      <c r="I12" s="678"/>
      <c r="J12" s="31" t="s">
        <v>69</v>
      </c>
    </row>
    <row r="13" spans="2:13" ht="19.5" customHeight="1" thickBot="1" x14ac:dyDescent="0.5">
      <c r="B13" s="457" t="s">
        <v>70</v>
      </c>
      <c r="C13" s="458"/>
      <c r="D13" s="458"/>
      <c r="E13" s="458"/>
      <c r="F13" s="458"/>
      <c r="G13" s="458"/>
      <c r="H13" s="458"/>
      <c r="I13" s="606"/>
      <c r="J13" s="31" t="s">
        <v>71</v>
      </c>
    </row>
    <row r="14" spans="2:13" ht="19.5" customHeight="1" thickBot="1" x14ac:dyDescent="0.5">
      <c r="B14" s="655" t="s">
        <v>114</v>
      </c>
      <c r="C14" s="656"/>
      <c r="D14" s="657"/>
      <c r="E14" s="658"/>
      <c r="F14" s="659"/>
      <c r="G14" s="494" t="s">
        <v>73</v>
      </c>
      <c r="H14" s="495"/>
      <c r="I14" s="496"/>
      <c r="J14" s="31" t="s">
        <v>74</v>
      </c>
    </row>
    <row r="15" spans="2:13" ht="18" customHeight="1" thickBot="1" x14ac:dyDescent="0.5">
      <c r="B15" s="611" t="s">
        <v>115</v>
      </c>
      <c r="C15" s="612"/>
      <c r="D15" s="590" t="s">
        <v>59</v>
      </c>
      <c r="E15" s="591"/>
      <c r="F15" s="592"/>
      <c r="G15" s="660"/>
      <c r="H15" s="661"/>
      <c r="I15" s="662"/>
      <c r="J15" s="31" t="s">
        <v>76</v>
      </c>
    </row>
    <row r="16" spans="2:13" ht="29.25" customHeight="1" thickBot="1" x14ac:dyDescent="0.5">
      <c r="B16" s="534" t="s">
        <v>77</v>
      </c>
      <c r="C16" s="535"/>
      <c r="D16" s="653" t="s">
        <v>59</v>
      </c>
      <c r="E16" s="623"/>
      <c r="F16" s="623"/>
      <c r="G16" s="623"/>
      <c r="H16" s="623"/>
      <c r="I16" s="624"/>
      <c r="J16" s="29"/>
    </row>
    <row r="17" spans="2:11" ht="27.75" customHeight="1" thickBot="1" x14ac:dyDescent="0.5">
      <c r="B17" s="539" t="s">
        <v>78</v>
      </c>
      <c r="C17" s="540"/>
      <c r="D17" s="654" t="s">
        <v>59</v>
      </c>
      <c r="E17" s="542"/>
      <c r="F17" s="543" t="s">
        <v>79</v>
      </c>
      <c r="G17" s="544"/>
      <c r="H17" s="373" t="s">
        <v>59</v>
      </c>
      <c r="I17" s="371" t="s">
        <v>59</v>
      </c>
      <c r="J17" s="29"/>
    </row>
    <row r="18" spans="2:11" ht="29.5" thickBot="1" x14ac:dyDescent="0.4">
      <c r="B18" s="545" t="s">
        <v>80</v>
      </c>
      <c r="C18" s="546"/>
      <c r="D18" s="34" t="s">
        <v>81</v>
      </c>
      <c r="E18" s="35">
        <f>Supplier8!E18</f>
        <v>0</v>
      </c>
      <c r="F18" s="36" t="s">
        <v>82</v>
      </c>
      <c r="G18" s="343" t="s">
        <v>116</v>
      </c>
      <c r="H18" s="35" t="s">
        <v>84</v>
      </c>
      <c r="I18" s="344" t="s">
        <v>83</v>
      </c>
    </row>
    <row r="19" spans="2:11" ht="21.5" thickBot="1" x14ac:dyDescent="0.4">
      <c r="B19" s="37"/>
      <c r="C19" s="522" t="s">
        <v>334</v>
      </c>
      <c r="D19" s="523"/>
      <c r="E19" s="523"/>
      <c r="F19" s="523"/>
      <c r="G19" s="523"/>
      <c r="H19" s="523"/>
      <c r="I19" s="524"/>
    </row>
    <row r="20" spans="2:11" ht="34.5" customHeight="1" thickBot="1" x14ac:dyDescent="0.4">
      <c r="B20" s="494" t="s">
        <v>85</v>
      </c>
      <c r="C20" s="495"/>
      <c r="D20" s="495"/>
      <c r="E20" s="495"/>
      <c r="F20" s="495"/>
      <c r="G20" s="495"/>
      <c r="H20" s="495"/>
      <c r="I20" s="496"/>
    </row>
    <row r="21" spans="2:11" ht="19" thickBot="1" x14ac:dyDescent="0.4">
      <c r="B21" s="457" t="s">
        <v>86</v>
      </c>
      <c r="C21" s="458"/>
      <c r="D21" s="458"/>
      <c r="E21" s="606"/>
      <c r="F21" s="458" t="s">
        <v>87</v>
      </c>
      <c r="G21" s="458"/>
      <c r="H21" s="458"/>
      <c r="I21" s="57">
        <f>Supplier1!$I$21</f>
        <v>0.25</v>
      </c>
    </row>
    <row r="22" spans="2:11" ht="15" customHeight="1" x14ac:dyDescent="0.35">
      <c r="B22" s="429" t="s">
        <v>320</v>
      </c>
      <c r="C22" s="430"/>
      <c r="D22" s="430"/>
      <c r="E22" s="430"/>
      <c r="F22" s="430"/>
      <c r="G22" s="430"/>
      <c r="H22" s="430"/>
      <c r="I22" s="431"/>
      <c r="J22" s="643" t="s">
        <v>88</v>
      </c>
      <c r="K22" s="473" t="s">
        <v>316</v>
      </c>
    </row>
    <row r="23" spans="2:11" ht="15" thickBot="1" x14ac:dyDescent="0.4">
      <c r="B23" s="432" t="s">
        <v>89</v>
      </c>
      <c r="C23" s="433"/>
      <c r="D23" s="433"/>
      <c r="E23" s="433"/>
      <c r="F23" s="433"/>
      <c r="G23" s="433"/>
      <c r="H23" s="433"/>
      <c r="I23" s="434"/>
      <c r="J23" s="644"/>
      <c r="K23" s="474"/>
    </row>
    <row r="24" spans="2:11" ht="16" thickBot="1" x14ac:dyDescent="0.4">
      <c r="B24" s="650"/>
      <c r="C24" s="651"/>
      <c r="D24" s="651"/>
      <c r="E24" s="651"/>
      <c r="F24" s="651"/>
      <c r="G24" s="62" t="s">
        <v>117</v>
      </c>
      <c r="H24" s="62" t="s">
        <v>91</v>
      </c>
      <c r="I24" s="62" t="s">
        <v>92</v>
      </c>
      <c r="J24" s="277" t="s">
        <v>93</v>
      </c>
      <c r="K24" s="298" t="s">
        <v>315</v>
      </c>
    </row>
    <row r="25" spans="2:11" ht="15" customHeight="1" x14ac:dyDescent="0.35">
      <c r="B25" s="557" t="s">
        <v>94</v>
      </c>
      <c r="C25" s="558"/>
      <c r="D25" s="558"/>
      <c r="E25" s="558"/>
      <c r="F25" s="652"/>
      <c r="G25" s="286">
        <f>Supplier1!G25</f>
        <v>0</v>
      </c>
      <c r="H25" s="345"/>
      <c r="I25" s="345"/>
      <c r="J25" s="346"/>
      <c r="K25" s="509"/>
    </row>
    <row r="26" spans="2:11" ht="15" customHeight="1" x14ac:dyDescent="0.35">
      <c r="B26" s="557" t="s">
        <v>95</v>
      </c>
      <c r="C26" s="558"/>
      <c r="D26" s="558"/>
      <c r="E26" s="558"/>
      <c r="F26" s="652"/>
      <c r="G26" s="280">
        <f>Supplier1!G26</f>
        <v>0</v>
      </c>
      <c r="H26" s="347"/>
      <c r="I26" s="347"/>
      <c r="J26" s="348"/>
      <c r="K26" s="510"/>
    </row>
    <row r="27" spans="2:11" ht="15" customHeight="1" x14ac:dyDescent="0.35">
      <c r="B27" s="557" t="s">
        <v>223</v>
      </c>
      <c r="C27" s="558"/>
      <c r="D27" s="558"/>
      <c r="E27" s="558"/>
      <c r="F27" s="652"/>
      <c r="G27" s="280">
        <f>Supplier1!G27</f>
        <v>0</v>
      </c>
      <c r="H27" s="347"/>
      <c r="I27" s="347"/>
      <c r="J27" s="348"/>
      <c r="K27" s="510"/>
    </row>
    <row r="28" spans="2:11" ht="15" customHeight="1" thickBot="1" x14ac:dyDescent="0.4">
      <c r="B28" s="557" t="s">
        <v>96</v>
      </c>
      <c r="C28" s="558"/>
      <c r="D28" s="558"/>
      <c r="E28" s="558"/>
      <c r="F28" s="652"/>
      <c r="G28" s="280">
        <f>Supplier1!G28</f>
        <v>0</v>
      </c>
      <c r="H28" s="349"/>
      <c r="I28" s="349"/>
      <c r="J28" s="350"/>
      <c r="K28" s="510"/>
    </row>
    <row r="29" spans="2:11" ht="15.75" hidden="1" customHeight="1" thickBot="1" x14ac:dyDescent="0.4">
      <c r="B29" s="684" t="s">
        <v>97</v>
      </c>
      <c r="C29" s="685"/>
      <c r="D29" s="685"/>
      <c r="E29" s="685"/>
      <c r="F29" s="686"/>
      <c r="G29" s="283" t="e">
        <f>Supplier1!#REF!</f>
        <v>#REF!</v>
      </c>
      <c r="H29" s="309"/>
      <c r="I29" s="312"/>
      <c r="J29" s="315" t="s">
        <v>59</v>
      </c>
      <c r="K29" s="510"/>
    </row>
    <row r="30" spans="2:11" ht="15" thickBot="1" x14ac:dyDescent="0.4">
      <c r="B30" s="42" t="s">
        <v>98</v>
      </c>
      <c r="C30" s="43"/>
      <c r="D30" s="43"/>
      <c r="E30" s="43"/>
      <c r="F30" s="44"/>
      <c r="G30" s="285">
        <f>SUM(G25:G28)</f>
        <v>0</v>
      </c>
      <c r="H30" s="284">
        <f>($G25*H25)+($G26*H26)+($G27*H27)+($G28*H28)</f>
        <v>0</v>
      </c>
      <c r="I30" s="46">
        <f>($G25*I25)+($G26*I26)+($G27*I27)+($G28*I28)</f>
        <v>0</v>
      </c>
      <c r="K30" s="510"/>
    </row>
    <row r="31" spans="2:11" ht="33.75" customHeight="1" thickBot="1" x14ac:dyDescent="0.4">
      <c r="B31" s="647" t="s">
        <v>99</v>
      </c>
      <c r="C31" s="648"/>
      <c r="D31" s="648"/>
      <c r="E31" s="648"/>
      <c r="F31" s="649"/>
      <c r="G31" s="60"/>
      <c r="H31" s="48">
        <f>IF(G30=0,0,H30/$G$30/2*100%*$I$21)</f>
        <v>0</v>
      </c>
      <c r="I31" s="49">
        <f>IF(G30=0,0,I30/$G$30/2*100%*$I$21)</f>
        <v>0</v>
      </c>
      <c r="K31" s="510"/>
    </row>
    <row r="32" spans="2:11" ht="15" customHeight="1" x14ac:dyDescent="0.35">
      <c r="B32" s="429" t="s">
        <v>320</v>
      </c>
      <c r="C32" s="430"/>
      <c r="D32" s="430"/>
      <c r="E32" s="430"/>
      <c r="F32" s="430"/>
      <c r="G32" s="430"/>
      <c r="H32" s="430"/>
      <c r="I32" s="431"/>
      <c r="J32" s="643" t="s">
        <v>88</v>
      </c>
      <c r="K32" s="510"/>
    </row>
    <row r="33" spans="2:11" ht="15.75" customHeight="1" thickBot="1" x14ac:dyDescent="0.4">
      <c r="B33" s="432" t="s">
        <v>387</v>
      </c>
      <c r="C33" s="433"/>
      <c r="D33" s="433"/>
      <c r="E33" s="433"/>
      <c r="F33" s="433"/>
      <c r="G33" s="433"/>
      <c r="H33" s="433"/>
      <c r="I33" s="434"/>
      <c r="J33" s="644"/>
      <c r="K33" s="510"/>
    </row>
    <row r="34" spans="2:11" ht="16" thickBot="1" x14ac:dyDescent="0.4">
      <c r="B34" s="550"/>
      <c r="C34" s="551"/>
      <c r="D34" s="551"/>
      <c r="E34" s="551"/>
      <c r="F34" s="551"/>
      <c r="G34" s="62" t="s">
        <v>117</v>
      </c>
      <c r="H34" s="62" t="s">
        <v>91</v>
      </c>
      <c r="I34" s="62" t="s">
        <v>92</v>
      </c>
      <c r="J34" s="296" t="s">
        <v>93</v>
      </c>
      <c r="K34" s="510"/>
    </row>
    <row r="35" spans="2:11" ht="31.5" customHeight="1" x14ac:dyDescent="0.35">
      <c r="B35" s="513" t="s">
        <v>359</v>
      </c>
      <c r="C35" s="514"/>
      <c r="D35" s="514"/>
      <c r="E35" s="514"/>
      <c r="F35" s="515"/>
      <c r="G35" s="286">
        <f>Supplier1!G34</f>
        <v>1</v>
      </c>
      <c r="H35" s="345"/>
      <c r="I35" s="345"/>
      <c r="J35" s="346"/>
      <c r="K35" s="510"/>
    </row>
    <row r="36" spans="2:11" ht="15.75" customHeight="1" x14ac:dyDescent="0.35">
      <c r="B36" s="513" t="s">
        <v>337</v>
      </c>
      <c r="C36" s="514"/>
      <c r="D36" s="514"/>
      <c r="E36" s="514"/>
      <c r="F36" s="515"/>
      <c r="G36" s="280">
        <f>Supplier1!G35</f>
        <v>1</v>
      </c>
      <c r="H36" s="347"/>
      <c r="I36" s="347"/>
      <c r="J36" s="348"/>
      <c r="K36" s="510"/>
    </row>
    <row r="37" spans="2:11" ht="15.75" customHeight="1" x14ac:dyDescent="0.35">
      <c r="B37" s="513" t="s">
        <v>335</v>
      </c>
      <c r="C37" s="514"/>
      <c r="D37" s="514"/>
      <c r="E37" s="514"/>
      <c r="F37" s="515"/>
      <c r="G37" s="280">
        <f>Supplier1!G36</f>
        <v>1</v>
      </c>
      <c r="H37" s="347"/>
      <c r="I37" s="347"/>
      <c r="J37" s="348"/>
      <c r="K37" s="510"/>
    </row>
    <row r="38" spans="2:11" ht="15.75" hidden="1" customHeight="1" x14ac:dyDescent="0.35">
      <c r="B38" s="513" t="s">
        <v>336</v>
      </c>
      <c r="C38" s="514"/>
      <c r="D38" s="514"/>
      <c r="E38" s="514"/>
      <c r="F38" s="515"/>
      <c r="G38" s="280">
        <f>Supplier1!G37</f>
        <v>0</v>
      </c>
      <c r="H38" s="347"/>
      <c r="I38" s="347"/>
      <c r="J38" s="348"/>
      <c r="K38" s="510"/>
    </row>
    <row r="39" spans="2:11" ht="15.75" customHeight="1" x14ac:dyDescent="0.35">
      <c r="B39" s="513" t="s">
        <v>395</v>
      </c>
      <c r="C39" s="514"/>
      <c r="D39" s="514"/>
      <c r="E39" s="514"/>
      <c r="F39" s="515"/>
      <c r="G39" s="280">
        <f>Supplier1!G38</f>
        <v>0</v>
      </c>
      <c r="H39" s="347"/>
      <c r="I39" s="347"/>
      <c r="J39" s="348"/>
      <c r="K39" s="510"/>
    </row>
    <row r="40" spans="2:11" ht="15.75" customHeight="1" x14ac:dyDescent="0.35">
      <c r="B40" s="513" t="s">
        <v>396</v>
      </c>
      <c r="C40" s="514"/>
      <c r="D40" s="514"/>
      <c r="E40" s="514"/>
      <c r="F40" s="515"/>
      <c r="G40" s="280">
        <f>Supplier1!G39</f>
        <v>0</v>
      </c>
      <c r="H40" s="347"/>
      <c r="I40" s="347"/>
      <c r="J40" s="348"/>
      <c r="K40" s="510"/>
    </row>
    <row r="41" spans="2:11" ht="15.75" customHeight="1" x14ac:dyDescent="0.35">
      <c r="B41" s="513" t="s">
        <v>397</v>
      </c>
      <c r="C41" s="514"/>
      <c r="D41" s="514"/>
      <c r="E41" s="514"/>
      <c r="F41" s="515"/>
      <c r="G41" s="280">
        <f>Supplier1!G40</f>
        <v>0</v>
      </c>
      <c r="H41" s="347"/>
      <c r="I41" s="347"/>
      <c r="J41" s="348"/>
      <c r="K41" s="510"/>
    </row>
    <row r="42" spans="2:11" ht="15.75" customHeight="1" thickBot="1" x14ac:dyDescent="0.4">
      <c r="B42" s="516" t="s">
        <v>398</v>
      </c>
      <c r="C42" s="517"/>
      <c r="D42" s="517"/>
      <c r="E42" s="517"/>
      <c r="F42" s="518"/>
      <c r="G42" s="283">
        <f>Supplier1!G41</f>
        <v>0</v>
      </c>
      <c r="H42" s="349"/>
      <c r="I42" s="349"/>
      <c r="J42" s="350"/>
      <c r="K42" s="511"/>
    </row>
    <row r="43" spans="2:11" ht="15" thickBot="1" x14ac:dyDescent="0.4">
      <c r="B43" s="491" t="s">
        <v>98</v>
      </c>
      <c r="C43" s="492"/>
      <c r="D43" s="492"/>
      <c r="E43" s="492"/>
      <c r="F43" s="493"/>
      <c r="G43" s="50">
        <f>SUM(G35:G42)</f>
        <v>3</v>
      </c>
      <c r="H43" s="46">
        <f>($G35*H35)+($G37*H37)+($G38*H38)+($G39*H39)+($G40*H40)+($G41*H41)+($G42*H42)+(G36*H36)</f>
        <v>0</v>
      </c>
      <c r="I43" s="46">
        <f>($G35*I35)+($G37*I37)+($G38*I38)+($G39*I39)+($G40*I40)+($G41*I41)+($G42*I42)+(G36*I36)</f>
        <v>0</v>
      </c>
    </row>
    <row r="44" spans="2:11" ht="33" customHeight="1" thickBot="1" x14ac:dyDescent="0.4">
      <c r="B44" s="494" t="s">
        <v>100</v>
      </c>
      <c r="C44" s="495"/>
      <c r="D44" s="495"/>
      <c r="E44" s="495"/>
      <c r="F44" s="496"/>
      <c r="G44" s="51"/>
      <c r="H44" s="48">
        <f>IF(G43=0,0,H43/$G$43/2*100%*$I$21)</f>
        <v>0</v>
      </c>
      <c r="I44" s="49">
        <f>IF(G43=0,0,I43/$G$43/2*100%*$I$21)</f>
        <v>0</v>
      </c>
    </row>
    <row r="45" spans="2:11" ht="15" thickBot="1" x14ac:dyDescent="0.4">
      <c r="B45" s="52"/>
      <c r="C45" s="52"/>
      <c r="D45" s="52"/>
      <c r="E45" s="52"/>
      <c r="F45" s="52"/>
      <c r="G45" s="52"/>
      <c r="H45" s="52"/>
      <c r="I45" s="52"/>
    </row>
    <row r="46" spans="2:11" ht="21.5" thickBot="1" x14ac:dyDescent="0.4">
      <c r="B46" s="53"/>
      <c r="C46" s="522" t="s">
        <v>360</v>
      </c>
      <c r="D46" s="523"/>
      <c r="E46" s="523"/>
      <c r="F46" s="523"/>
      <c r="G46" s="523"/>
      <c r="H46" s="523"/>
      <c r="I46" s="524"/>
      <c r="J46" s="643" t="s">
        <v>88</v>
      </c>
      <c r="K46" s="473" t="s">
        <v>316</v>
      </c>
    </row>
    <row r="47" spans="2:11" ht="19" thickBot="1" x14ac:dyDescent="0.4">
      <c r="B47" s="131" t="s">
        <v>388</v>
      </c>
      <c r="C47" s="132"/>
      <c r="D47" s="132"/>
      <c r="E47" s="132"/>
      <c r="F47" s="132"/>
      <c r="G47" s="132"/>
      <c r="H47" s="132"/>
      <c r="I47" s="159">
        <f>Supplier1!$I$46</f>
        <v>0.25</v>
      </c>
      <c r="J47" s="644"/>
      <c r="K47" s="474"/>
    </row>
    <row r="48" spans="2:11" ht="16" thickBot="1" x14ac:dyDescent="0.4">
      <c r="B48" s="525"/>
      <c r="C48" s="526"/>
      <c r="D48" s="526"/>
      <c r="E48" s="526"/>
      <c r="F48" s="526"/>
      <c r="G48" s="197" t="s">
        <v>117</v>
      </c>
      <c r="H48" s="62" t="s">
        <v>91</v>
      </c>
      <c r="I48" s="313" t="s">
        <v>92</v>
      </c>
      <c r="J48" s="277" t="s">
        <v>93</v>
      </c>
      <c r="K48" s="298" t="s">
        <v>315</v>
      </c>
    </row>
    <row r="49" spans="2:11" ht="15.75" customHeight="1" x14ac:dyDescent="0.35">
      <c r="B49" s="528" t="s">
        <v>338</v>
      </c>
      <c r="C49" s="529"/>
      <c r="D49" s="529"/>
      <c r="E49" s="529"/>
      <c r="F49" s="530"/>
      <c r="G49" s="282">
        <f>Supplier1!G48</f>
        <v>1</v>
      </c>
      <c r="H49" s="345"/>
      <c r="I49" s="345"/>
      <c r="J49" s="346"/>
      <c r="K49" s="509"/>
    </row>
    <row r="50" spans="2:11" ht="15.75" customHeight="1" x14ac:dyDescent="0.35">
      <c r="B50" s="513" t="s">
        <v>339</v>
      </c>
      <c r="C50" s="514"/>
      <c r="D50" s="514"/>
      <c r="E50" s="514"/>
      <c r="F50" s="515"/>
      <c r="G50" s="280">
        <f>Supplier1!G49</f>
        <v>1</v>
      </c>
      <c r="H50" s="347"/>
      <c r="I50" s="347"/>
      <c r="J50" s="348"/>
      <c r="K50" s="510"/>
    </row>
    <row r="51" spans="2:11" ht="29.25" customHeight="1" x14ac:dyDescent="0.35">
      <c r="B51" s="513" t="s">
        <v>340</v>
      </c>
      <c r="C51" s="514"/>
      <c r="D51" s="514"/>
      <c r="E51" s="514"/>
      <c r="F51" s="515"/>
      <c r="G51" s="280">
        <f>Supplier1!G50</f>
        <v>0</v>
      </c>
      <c r="H51" s="347"/>
      <c r="I51" s="347"/>
      <c r="J51" s="348"/>
      <c r="K51" s="510"/>
    </row>
    <row r="52" spans="2:11" ht="30.75" customHeight="1" x14ac:dyDescent="0.35">
      <c r="B52" s="513" t="s">
        <v>341</v>
      </c>
      <c r="C52" s="514"/>
      <c r="D52" s="514"/>
      <c r="E52" s="514"/>
      <c r="F52" s="515"/>
      <c r="G52" s="280">
        <f>Supplier1!G51</f>
        <v>0</v>
      </c>
      <c r="H52" s="347"/>
      <c r="I52" s="347"/>
      <c r="J52" s="348"/>
      <c r="K52" s="510"/>
    </row>
    <row r="53" spans="2:11" ht="31.5" customHeight="1" thickBot="1" x14ac:dyDescent="0.4">
      <c r="B53" s="505" t="str">
        <f>Cover!A63</f>
        <v>B.5 Records of Management Review meetings (minutes, attendance registers etc)</v>
      </c>
      <c r="C53" s="503"/>
      <c r="D53" s="503"/>
      <c r="E53" s="503"/>
      <c r="F53" s="503"/>
      <c r="G53" s="280">
        <f>Supplier1!G52</f>
        <v>0</v>
      </c>
      <c r="H53" s="347"/>
      <c r="I53" s="347"/>
      <c r="J53" s="348"/>
      <c r="K53" s="510"/>
    </row>
    <row r="54" spans="2:11" ht="15.75" hidden="1" customHeight="1" x14ac:dyDescent="0.35">
      <c r="B54" s="505"/>
      <c r="C54" s="503"/>
      <c r="D54" s="503"/>
      <c r="E54" s="503"/>
      <c r="F54" s="503"/>
      <c r="G54" s="280"/>
      <c r="H54" s="347"/>
      <c r="I54" s="347"/>
      <c r="J54" s="348"/>
      <c r="K54" s="510"/>
    </row>
    <row r="55" spans="2:11" ht="15.75" hidden="1" customHeight="1" x14ac:dyDescent="0.35">
      <c r="B55" s="505"/>
      <c r="C55" s="503"/>
      <c r="D55" s="503"/>
      <c r="E55" s="503"/>
      <c r="F55" s="503"/>
      <c r="G55" s="280"/>
      <c r="H55" s="347"/>
      <c r="I55" s="347"/>
      <c r="J55" s="348"/>
      <c r="K55" s="510"/>
    </row>
    <row r="56" spans="2:11" ht="15.75" hidden="1" customHeight="1" thickBot="1" x14ac:dyDescent="0.4">
      <c r="B56" s="505"/>
      <c r="C56" s="503"/>
      <c r="D56" s="503"/>
      <c r="E56" s="503"/>
      <c r="F56" s="503"/>
      <c r="G56" s="283"/>
      <c r="H56" s="349"/>
      <c r="I56" s="349"/>
      <c r="J56" s="350"/>
      <c r="K56" s="511"/>
    </row>
    <row r="57" spans="2:11" ht="15.75" hidden="1" customHeight="1" thickBot="1" x14ac:dyDescent="0.4">
      <c r="B57" s="505"/>
      <c r="C57" s="503"/>
      <c r="D57" s="503"/>
      <c r="E57" s="503"/>
      <c r="F57" s="504"/>
      <c r="G57" s="279"/>
      <c r="H57" s="309"/>
      <c r="I57" s="312"/>
      <c r="J57" s="58" t="s">
        <v>59</v>
      </c>
    </row>
    <row r="58" spans="2:11" ht="15.75" hidden="1" customHeight="1" thickBot="1" x14ac:dyDescent="0.4">
      <c r="B58" s="505"/>
      <c r="C58" s="503"/>
      <c r="D58" s="503"/>
      <c r="E58" s="503"/>
      <c r="F58" s="504"/>
      <c r="G58" s="133"/>
      <c r="H58" s="39"/>
      <c r="I58" s="40"/>
      <c r="J58" s="58" t="s">
        <v>59</v>
      </c>
    </row>
    <row r="59" spans="2:11" ht="15.75" hidden="1" customHeight="1" thickBot="1" x14ac:dyDescent="0.4">
      <c r="B59" s="505"/>
      <c r="C59" s="503"/>
      <c r="D59" s="503"/>
      <c r="E59" s="503"/>
      <c r="F59" s="504"/>
      <c r="G59" s="134"/>
      <c r="H59" s="39"/>
      <c r="I59" s="40"/>
      <c r="J59" s="58"/>
    </row>
    <row r="60" spans="2:11" ht="15" thickBot="1" x14ac:dyDescent="0.4">
      <c r="B60" s="491" t="s">
        <v>102</v>
      </c>
      <c r="C60" s="492"/>
      <c r="D60" s="492"/>
      <c r="E60" s="492"/>
      <c r="F60" s="493"/>
      <c r="G60" s="135">
        <f>SUM(G49:G59)</f>
        <v>2</v>
      </c>
      <c r="H60" s="46">
        <f>($G49*H49)+($G50*H50)+($G51*H51)+($G52*H52)+($G53*H53)+($G55*H55)+($G56*H56)+($G57*H57)+(G54*H54)</f>
        <v>0</v>
      </c>
      <c r="I60" s="46">
        <f>($G49*I49)+($G50*I50)+($G51*I51)+($G52*I52)+($G53*I53)+($G55*I55)+($G56*I56)+($G57*I57)+(G54*I54)</f>
        <v>0</v>
      </c>
      <c r="K60" s="158"/>
    </row>
    <row r="61" spans="2:11" ht="30.75" customHeight="1" thickBot="1" x14ac:dyDescent="0.4">
      <c r="B61" s="494" t="s">
        <v>103</v>
      </c>
      <c r="C61" s="495"/>
      <c r="D61" s="495"/>
      <c r="E61" s="495"/>
      <c r="F61" s="496"/>
      <c r="G61" s="51"/>
      <c r="H61" s="48">
        <f>IF(G60=0,0,H60/$G$60/2*100%*$I$47)</f>
        <v>0</v>
      </c>
      <c r="I61" s="49">
        <f>IF(G60=0,0,I60/$G$60/2*100%*$I$47)</f>
        <v>0</v>
      </c>
    </row>
    <row r="62" spans="2:11" ht="15" thickBot="1" x14ac:dyDescent="0.4"/>
    <row r="63" spans="2:11" ht="21.5" thickBot="1" x14ac:dyDescent="0.4">
      <c r="B63" s="37"/>
      <c r="C63" s="522" t="s">
        <v>345</v>
      </c>
      <c r="D63" s="523"/>
      <c r="E63" s="523"/>
      <c r="F63" s="523"/>
      <c r="G63" s="523"/>
      <c r="H63" s="523"/>
      <c r="I63" s="524"/>
    </row>
    <row r="64" spans="2:11" x14ac:dyDescent="0.35">
      <c r="B64" s="625" t="s">
        <v>389</v>
      </c>
      <c r="C64" s="626"/>
      <c r="D64" s="626"/>
      <c r="E64" s="626"/>
      <c r="F64" s="626"/>
      <c r="G64" s="626"/>
      <c r="H64" s="626"/>
      <c r="I64" s="645">
        <f>Supplier1!$I$59</f>
        <v>0.2</v>
      </c>
      <c r="J64" s="643" t="s">
        <v>88</v>
      </c>
      <c r="K64" s="473" t="s">
        <v>316</v>
      </c>
    </row>
    <row r="65" spans="2:11" ht="15" thickBot="1" x14ac:dyDescent="0.4">
      <c r="B65" s="497" t="s">
        <v>351</v>
      </c>
      <c r="C65" s="498"/>
      <c r="D65" s="498"/>
      <c r="E65" s="498"/>
      <c r="F65" s="498"/>
      <c r="G65" s="498"/>
      <c r="H65" s="498"/>
      <c r="I65" s="646"/>
      <c r="J65" s="644"/>
      <c r="K65" s="474"/>
    </row>
    <row r="66" spans="2:11" ht="16.5" customHeight="1" thickBot="1" x14ac:dyDescent="0.4">
      <c r="B66" s="499"/>
      <c r="C66" s="500"/>
      <c r="D66" s="500"/>
      <c r="E66" s="500"/>
      <c r="F66" s="501"/>
      <c r="G66" s="62" t="s">
        <v>117</v>
      </c>
      <c r="H66" s="293" t="s">
        <v>91</v>
      </c>
      <c r="I66" s="62" t="s">
        <v>92</v>
      </c>
      <c r="J66" s="277" t="s">
        <v>93</v>
      </c>
      <c r="K66" s="298" t="s">
        <v>315</v>
      </c>
    </row>
    <row r="67" spans="2:11" ht="15.75" customHeight="1" thickBot="1" x14ac:dyDescent="0.4">
      <c r="B67" s="502" t="s">
        <v>222</v>
      </c>
      <c r="C67" s="503"/>
      <c r="D67" s="503"/>
      <c r="E67" s="503"/>
      <c r="F67" s="504"/>
      <c r="G67" s="35">
        <f>Supplier1!G62</f>
        <v>0</v>
      </c>
      <c r="H67" s="352"/>
      <c r="I67" s="365"/>
      <c r="J67" s="353"/>
      <c r="K67" s="509"/>
    </row>
    <row r="68" spans="2:11" ht="15" thickBot="1" x14ac:dyDescent="0.4">
      <c r="B68" s="491" t="s">
        <v>104</v>
      </c>
      <c r="C68" s="492"/>
      <c r="D68" s="492"/>
      <c r="E68" s="492"/>
      <c r="F68" s="493"/>
      <c r="G68" s="62">
        <f>SUM(G67:G67)</f>
        <v>0</v>
      </c>
      <c r="H68" s="46">
        <f>($G67*H67)</f>
        <v>0</v>
      </c>
      <c r="I68" s="46">
        <f>($G67*I67)</f>
        <v>0</v>
      </c>
      <c r="K68" s="510"/>
    </row>
    <row r="69" spans="2:11" ht="31.5" customHeight="1" thickBot="1" x14ac:dyDescent="0.4">
      <c r="B69" s="494" t="s">
        <v>105</v>
      </c>
      <c r="C69" s="495"/>
      <c r="D69" s="495"/>
      <c r="E69" s="495"/>
      <c r="F69" s="496"/>
      <c r="G69" s="47"/>
      <c r="H69" s="48">
        <f>IF(G68=0,0,H68/$G$68/2*100%*$I$64)</f>
        <v>0</v>
      </c>
      <c r="I69" s="49">
        <f>IF(G68=0,0,I68/$G$68/2*100%*$I$64)</f>
        <v>0</v>
      </c>
      <c r="K69" s="511"/>
    </row>
    <row r="70" spans="2:11" ht="15" thickBot="1" x14ac:dyDescent="0.4"/>
    <row r="71" spans="2:11" ht="21.5" thickBot="1" x14ac:dyDescent="0.4">
      <c r="B71" s="37"/>
      <c r="C71" s="522" t="s">
        <v>346</v>
      </c>
      <c r="D71" s="523"/>
      <c r="E71" s="523"/>
      <c r="F71" s="523"/>
      <c r="G71" s="523"/>
      <c r="H71" s="523"/>
      <c r="I71" s="524"/>
    </row>
    <row r="72" spans="2:11" ht="18.75" customHeight="1" x14ac:dyDescent="0.35">
      <c r="B72" s="429" t="s">
        <v>369</v>
      </c>
      <c r="C72" s="430"/>
      <c r="D72" s="430"/>
      <c r="E72" s="430"/>
      <c r="F72" s="430"/>
      <c r="G72" s="430"/>
      <c r="H72" s="431"/>
      <c r="I72" s="634">
        <f>Supplier1!$I$67</f>
        <v>0.2</v>
      </c>
      <c r="J72" s="681" t="s">
        <v>88</v>
      </c>
      <c r="K72" s="473" t="s">
        <v>316</v>
      </c>
    </row>
    <row r="73" spans="2:11" ht="18.75" customHeight="1" x14ac:dyDescent="0.35">
      <c r="B73" s="629" t="s">
        <v>353</v>
      </c>
      <c r="C73" s="630"/>
      <c r="D73" s="630"/>
      <c r="E73" s="630"/>
      <c r="F73" s="630"/>
      <c r="G73" s="630"/>
      <c r="H73" s="642"/>
      <c r="I73" s="635"/>
      <c r="J73" s="683"/>
      <c r="K73" s="475"/>
    </row>
    <row r="74" spans="2:11" ht="19.5" customHeight="1" thickBot="1" x14ac:dyDescent="0.4">
      <c r="B74" s="432" t="s">
        <v>370</v>
      </c>
      <c r="C74" s="433"/>
      <c r="D74" s="433"/>
      <c r="E74" s="433"/>
      <c r="F74" s="433"/>
      <c r="G74" s="433"/>
      <c r="H74" s="434"/>
      <c r="I74" s="636"/>
      <c r="J74" s="682"/>
      <c r="K74" s="474"/>
    </row>
    <row r="75" spans="2:11" ht="16.5" customHeight="1" thickBot="1" x14ac:dyDescent="0.4">
      <c r="B75" s="488"/>
      <c r="C75" s="489"/>
      <c r="D75" s="489"/>
      <c r="E75" s="489"/>
      <c r="F75" s="490"/>
      <c r="G75" s="197" t="s">
        <v>117</v>
      </c>
      <c r="H75" s="62" t="s">
        <v>91</v>
      </c>
      <c r="I75" s="62" t="s">
        <v>92</v>
      </c>
      <c r="J75" s="278" t="s">
        <v>93</v>
      </c>
      <c r="K75" s="298" t="s">
        <v>315</v>
      </c>
    </row>
    <row r="76" spans="2:11" ht="15.75" customHeight="1" thickBot="1" x14ac:dyDescent="0.4">
      <c r="B76" s="502" t="s">
        <v>219</v>
      </c>
      <c r="C76" s="503"/>
      <c r="D76" s="503"/>
      <c r="E76" s="503"/>
      <c r="F76" s="504"/>
      <c r="G76" s="62">
        <f>Supplier1!G71</f>
        <v>0</v>
      </c>
      <c r="H76" s="352"/>
      <c r="I76" s="352"/>
      <c r="J76" s="353"/>
      <c r="K76" s="509"/>
    </row>
    <row r="77" spans="2:11" ht="15" thickBot="1" x14ac:dyDescent="0.4">
      <c r="B77" s="491" t="s">
        <v>106</v>
      </c>
      <c r="C77" s="492"/>
      <c r="D77" s="492"/>
      <c r="E77" s="492"/>
      <c r="F77" s="493"/>
      <c r="G77" s="62">
        <f>SUM(G76:G76)</f>
        <v>0</v>
      </c>
      <c r="H77" s="284">
        <f>($G76*H76)</f>
        <v>0</v>
      </c>
      <c r="I77" s="46">
        <f>($G76*I76)</f>
        <v>0</v>
      </c>
      <c r="K77" s="511"/>
    </row>
    <row r="78" spans="2:11" ht="30" customHeight="1" thickBot="1" x14ac:dyDescent="0.4">
      <c r="B78" s="494" t="s">
        <v>107</v>
      </c>
      <c r="C78" s="495"/>
      <c r="D78" s="495"/>
      <c r="E78" s="495"/>
      <c r="F78" s="496"/>
      <c r="G78" s="51"/>
      <c r="H78" s="48">
        <f>IF(G77=0,0,H77/$G$77/2*100%*$I$72)</f>
        <v>0</v>
      </c>
      <c r="I78" s="49">
        <f>IF(G77=0,0,I77/$G$77/2*100%*$I$72)</f>
        <v>0</v>
      </c>
    </row>
    <row r="79" spans="2:11" ht="15" thickBot="1" x14ac:dyDescent="0.4"/>
    <row r="80" spans="2:11" ht="21.5" thickBot="1" x14ac:dyDescent="0.4">
      <c r="B80" s="37"/>
      <c r="C80" s="522" t="s">
        <v>347</v>
      </c>
      <c r="D80" s="523"/>
      <c r="E80" s="523"/>
      <c r="F80" s="523"/>
      <c r="G80" s="523"/>
      <c r="H80" s="523"/>
      <c r="I80" s="524"/>
    </row>
    <row r="81" spans="2:11" ht="18.75" customHeight="1" x14ac:dyDescent="0.35">
      <c r="B81" s="429" t="s">
        <v>371</v>
      </c>
      <c r="C81" s="430"/>
      <c r="D81" s="430"/>
      <c r="E81" s="430"/>
      <c r="F81" s="430"/>
      <c r="G81" s="430"/>
      <c r="H81" s="431"/>
      <c r="I81" s="482">
        <f>1-I21-I47-I64-I72</f>
        <v>9.9999999999999978E-2</v>
      </c>
      <c r="J81" s="639" t="s">
        <v>88</v>
      </c>
      <c r="K81" s="473" t="s">
        <v>316</v>
      </c>
    </row>
    <row r="82" spans="2:11" ht="15.75" customHeight="1" thickBot="1" x14ac:dyDescent="0.4">
      <c r="B82" s="432" t="s">
        <v>361</v>
      </c>
      <c r="C82" s="433"/>
      <c r="D82" s="433"/>
      <c r="E82" s="433"/>
      <c r="F82" s="433"/>
      <c r="G82" s="433"/>
      <c r="H82" s="434"/>
      <c r="I82" s="484"/>
      <c r="J82" s="640"/>
      <c r="K82" s="474"/>
    </row>
    <row r="83" spans="2:11" ht="16" thickBot="1" x14ac:dyDescent="0.4">
      <c r="B83" s="631"/>
      <c r="C83" s="632"/>
      <c r="D83" s="632"/>
      <c r="E83" s="632"/>
      <c r="F83" s="633"/>
      <c r="G83" s="62" t="s">
        <v>117</v>
      </c>
      <c r="H83" s="285" t="s">
        <v>91</v>
      </c>
      <c r="I83" s="294" t="s">
        <v>92</v>
      </c>
      <c r="J83" s="278" t="s">
        <v>93</v>
      </c>
      <c r="K83" s="298" t="s">
        <v>315</v>
      </c>
    </row>
    <row r="84" spans="2:11" x14ac:dyDescent="0.35">
      <c r="B84" s="506" t="s">
        <v>293</v>
      </c>
      <c r="C84" s="507"/>
      <c r="D84" s="507"/>
      <c r="E84" s="507"/>
      <c r="F84" s="508"/>
      <c r="G84" s="282">
        <f>Supplier1!G79</f>
        <v>1</v>
      </c>
      <c r="H84" s="345"/>
      <c r="I84" s="345"/>
      <c r="J84" s="346"/>
      <c r="K84" s="509"/>
    </row>
    <row r="85" spans="2:11" ht="15.75" customHeight="1" thickBot="1" x14ac:dyDescent="0.4">
      <c r="B85" s="506" t="s">
        <v>349</v>
      </c>
      <c r="C85" s="507"/>
      <c r="D85" s="507"/>
      <c r="E85" s="507"/>
      <c r="F85" s="508"/>
      <c r="G85" s="283">
        <f>Supplier1!G80</f>
        <v>1</v>
      </c>
      <c r="H85" s="349"/>
      <c r="I85" s="349"/>
      <c r="J85" s="350"/>
      <c r="K85" s="511"/>
    </row>
    <row r="86" spans="2:11" ht="15" thickBot="1" x14ac:dyDescent="0.4">
      <c r="B86" s="491" t="s">
        <v>109</v>
      </c>
      <c r="C86" s="492"/>
      <c r="D86" s="492"/>
      <c r="E86" s="492"/>
      <c r="F86" s="493"/>
      <c r="G86" s="62">
        <f>SUM(G84:G85)</f>
        <v>2</v>
      </c>
      <c r="H86" s="287">
        <f>($G84*H84)+($G85*H85)</f>
        <v>0</v>
      </c>
      <c r="I86" s="46">
        <f>($G84*I84)+($G85*I85)</f>
        <v>0</v>
      </c>
    </row>
    <row r="87" spans="2:11" ht="33" customHeight="1" thickBot="1" x14ac:dyDescent="0.4">
      <c r="B87" s="494" t="s">
        <v>350</v>
      </c>
      <c r="C87" s="495"/>
      <c r="D87" s="495"/>
      <c r="E87" s="495"/>
      <c r="F87" s="496"/>
      <c r="G87" s="51"/>
      <c r="H87" s="48">
        <f>IF(G86=0,0,H86/$G$86/2*100%*$I$81)</f>
        <v>0</v>
      </c>
      <c r="I87" s="56">
        <f>IF(G86=0,0,I86/$G$86/2*100%*$I$81)</f>
        <v>0</v>
      </c>
    </row>
    <row r="88" spans="2:11" ht="15" thickBot="1" x14ac:dyDescent="0.4"/>
    <row r="89" spans="2:11" ht="15" thickBot="1" x14ac:dyDescent="0.4">
      <c r="B89" s="700" t="s">
        <v>328</v>
      </c>
      <c r="C89" s="701"/>
      <c r="D89" s="701"/>
      <c r="E89" s="701"/>
      <c r="F89" s="702"/>
    </row>
    <row r="90" spans="2:11" ht="201" customHeight="1" thickBot="1" x14ac:dyDescent="0.4">
      <c r="B90" s="616"/>
      <c r="C90" s="617"/>
      <c r="D90" s="617"/>
      <c r="E90" s="617"/>
      <c r="F90" s="618"/>
    </row>
  </sheetData>
  <sheetProtection formatRows="0"/>
  <protectedRanges>
    <protectedRange sqref="J84:J85" name="Clarification Sections_1"/>
    <protectedRange sqref="D17 H17:I17" name="Tel nrs and email"/>
    <protectedRange sqref="G18" name="QM28 request"/>
    <protectedRange sqref="I18" name="Report request"/>
    <protectedRange sqref="D14:F15 D16" name="Supplier detail"/>
    <protectedRange sqref="G15" name="Supplier QA person"/>
    <protectedRange sqref="J67 J25:J29 J49:J59 J76 J35:J42" name="Clarification Sections"/>
    <protectedRange sqref="H25:I29" name="Section A options_1"/>
    <protectedRange sqref="H35:I42" name="Section A options_2"/>
    <protectedRange sqref="H57:I59" name="Section B_1"/>
    <protectedRange sqref="H49:I56" name="Section A options_5"/>
    <protectedRange sqref="H67:I67" name="Section A options_6_1"/>
    <protectedRange sqref="H76:I76" name="Section A options_7_1"/>
    <protectedRange sqref="H84:I85" name="Section A options_9"/>
  </protectedRanges>
  <mergeCells count="119">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 ref="D8:F8"/>
    <mergeCell ref="B9:C9"/>
    <mergeCell ref="D9:I9"/>
    <mergeCell ref="B10:C12"/>
    <mergeCell ref="D10:I12"/>
    <mergeCell ref="G8:H8"/>
    <mergeCell ref="C19:I19"/>
    <mergeCell ref="B20:I20"/>
    <mergeCell ref="B21:E21"/>
    <mergeCell ref="F21:H21"/>
    <mergeCell ref="B22:I22"/>
    <mergeCell ref="J22:J23"/>
    <mergeCell ref="B23:I23"/>
    <mergeCell ref="B16:C16"/>
    <mergeCell ref="D16:I16"/>
    <mergeCell ref="B17:C17"/>
    <mergeCell ref="D17:E17"/>
    <mergeCell ref="F17:G17"/>
    <mergeCell ref="B18:C18"/>
    <mergeCell ref="B31:F31"/>
    <mergeCell ref="B32:I32"/>
    <mergeCell ref="J32:J33"/>
    <mergeCell ref="B33:I33"/>
    <mergeCell ref="B34:F34"/>
    <mergeCell ref="B35:F35"/>
    <mergeCell ref="B24:F24"/>
    <mergeCell ref="B25:F25"/>
    <mergeCell ref="B26:F26"/>
    <mergeCell ref="B27:F27"/>
    <mergeCell ref="B28:F28"/>
    <mergeCell ref="B29:F29"/>
    <mergeCell ref="B42:F42"/>
    <mergeCell ref="B43:F43"/>
    <mergeCell ref="B44:F44"/>
    <mergeCell ref="C46:I46"/>
    <mergeCell ref="J46:J47"/>
    <mergeCell ref="B48:F48"/>
    <mergeCell ref="B36:F36"/>
    <mergeCell ref="B37:F37"/>
    <mergeCell ref="B38:F38"/>
    <mergeCell ref="B39:F39"/>
    <mergeCell ref="B40:F40"/>
    <mergeCell ref="B41:F41"/>
    <mergeCell ref="B56:F56"/>
    <mergeCell ref="B57:F57"/>
    <mergeCell ref="B58:F58"/>
    <mergeCell ref="B59:F59"/>
    <mergeCell ref="B60:F60"/>
    <mergeCell ref="B61:F61"/>
    <mergeCell ref="B49:F49"/>
    <mergeCell ref="B50:F50"/>
    <mergeCell ref="B52:F52"/>
    <mergeCell ref="B53:F53"/>
    <mergeCell ref="B54:F54"/>
    <mergeCell ref="B55:F55"/>
    <mergeCell ref="B51:F51"/>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K22:K23"/>
    <mergeCell ref="K25:K42"/>
    <mergeCell ref="K49:K56"/>
    <mergeCell ref="K67:K69"/>
    <mergeCell ref="K76:K77"/>
    <mergeCell ref="K84:K85"/>
    <mergeCell ref="K64:K65"/>
    <mergeCell ref="K72:K74"/>
    <mergeCell ref="K81:K82"/>
    <mergeCell ref="K46:K47"/>
  </mergeCells>
  <dataValidations count="4">
    <dataValidation type="list" allowBlank="1" showInputMessage="1" showErrorMessage="1" sqref="G18 I18" xr:uid="{00000000-0002-0000-0B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B00-000001000000}">
      <formula1>$M$3:$M$8</formula1>
    </dataValidation>
    <dataValidation type="list" allowBlank="1" showInputMessage="1" showErrorMessage="1" prompt="Score ?_x000a_0 = No Submission_x000a_1 = Partially Compliant_x000a_2 = Fully Compliant_x000a__x000a_" sqref="H25:I28 H84:I85 H76:I76 H67:I67 H49:I56 H35:I42" xr:uid="{00000000-0002-0000-0B00-000002000000}">
      <formula1>$M$2:$M$8</formula1>
    </dataValidation>
    <dataValidation allowBlank="1" showInputMessage="1" showErrorMessage="1" prompt="Rev 1 for 1st Desktop Evaluation_x000a_Rev 2 for 2nd Desktop Evaluation (Clarification)" sqref="I8" xr:uid="{00000000-0002-0000-0B00-000003000000}"/>
  </dataValidations>
  <pageMargins left="0.7" right="0.7" top="0.75" bottom="0.75" header="0.3" footer="0.3"/>
  <drawing r:id="rId1"/>
  <legacyDrawing r:id="rId2"/>
  <oleObjects>
    <mc:AlternateContent xmlns:mc="http://schemas.openxmlformats.org/markup-compatibility/2006">
      <mc:Choice Requires="x14">
        <oleObject progId="Word.Picture.8" shapeId="10241" r:id="rId3">
          <objectPr defaultSize="0" autoPict="0" r:id="rId4">
            <anchor moveWithCells="1" sizeWithCells="1">
              <from>
                <xdr:col>1</xdr:col>
                <xdr:colOff>146050</xdr:colOff>
                <xdr:row>1</xdr:row>
                <xdr:rowOff>127000</xdr:rowOff>
              </from>
              <to>
                <xdr:col>1</xdr:col>
                <xdr:colOff>1257300</xdr:colOff>
                <xdr:row>4</xdr:row>
                <xdr:rowOff>165100</xdr:rowOff>
              </to>
            </anchor>
          </objectPr>
        </oleObject>
      </mc:Choice>
      <mc:Fallback>
        <oleObject progId="Word.Picture.8" shapeId="10241" r:id="rId3"/>
      </mc:Fallback>
    </mc:AlternateContent>
    <mc:AlternateContent xmlns:mc="http://schemas.openxmlformats.org/markup-compatibility/2006">
      <mc:Choice Requires="x14">
        <oleObject progId="Word.Picture.8" shapeId="10242" r:id="rId5">
          <objectPr defaultSize="0" autoPict="0" r:id="rId4">
            <anchor moveWithCells="1" sizeWithCells="1">
              <from>
                <xdr:col>1</xdr:col>
                <xdr:colOff>107950</xdr:colOff>
                <xdr:row>45</xdr:row>
                <xdr:rowOff>31750</xdr:rowOff>
              </from>
              <to>
                <xdr:col>1</xdr:col>
                <xdr:colOff>1270000</xdr:colOff>
                <xdr:row>46</xdr:row>
                <xdr:rowOff>0</xdr:rowOff>
              </to>
            </anchor>
          </objectPr>
        </oleObject>
      </mc:Choice>
      <mc:Fallback>
        <oleObject progId="Word.Picture.8" shapeId="10242" r:id="rId5"/>
      </mc:Fallback>
    </mc:AlternateContent>
    <mc:AlternateContent xmlns:mc="http://schemas.openxmlformats.org/markup-compatibility/2006">
      <mc:Choice Requires="x14">
        <oleObject progId="Word.Picture.8" shapeId="10243" r:id="rId6">
          <objectPr defaultSize="0" autoPict="0" r:id="rId4">
            <anchor moveWithCells="1" sizeWithCells="1">
              <from>
                <xdr:col>1</xdr:col>
                <xdr:colOff>107950</xdr:colOff>
                <xdr:row>18</xdr:row>
                <xdr:rowOff>31750</xdr:rowOff>
              </from>
              <to>
                <xdr:col>1</xdr:col>
                <xdr:colOff>1270000</xdr:colOff>
                <xdr:row>19</xdr:row>
                <xdr:rowOff>0</xdr:rowOff>
              </to>
            </anchor>
          </objectPr>
        </oleObject>
      </mc:Choice>
      <mc:Fallback>
        <oleObject progId="Word.Picture.8" shapeId="10243" r:id="rId6"/>
      </mc:Fallback>
    </mc:AlternateContent>
    <mc:AlternateContent xmlns:mc="http://schemas.openxmlformats.org/markup-compatibility/2006">
      <mc:Choice Requires="x14">
        <oleObject progId="Word.Picture.8" shapeId="10244" r:id="rId7">
          <objectPr defaultSize="0" autoPict="0" r:id="rId4">
            <anchor moveWithCells="1" sizeWithCells="1">
              <from>
                <xdr:col>1</xdr:col>
                <xdr:colOff>146050</xdr:colOff>
                <xdr:row>62</xdr:row>
                <xdr:rowOff>31750</xdr:rowOff>
              </from>
              <to>
                <xdr:col>1</xdr:col>
                <xdr:colOff>1308100</xdr:colOff>
                <xdr:row>63</xdr:row>
                <xdr:rowOff>0</xdr:rowOff>
              </to>
            </anchor>
          </objectPr>
        </oleObject>
      </mc:Choice>
      <mc:Fallback>
        <oleObject progId="Word.Picture.8" shapeId="10244" r:id="rId7"/>
      </mc:Fallback>
    </mc:AlternateContent>
    <mc:AlternateContent xmlns:mc="http://schemas.openxmlformats.org/markup-compatibility/2006">
      <mc:Choice Requires="x14">
        <oleObject progId="Word.Picture.8" shapeId="10245" r:id="rId8">
          <objectPr defaultSize="0" autoPict="0" r:id="rId4">
            <anchor moveWithCells="1" sizeWithCells="1">
              <from>
                <xdr:col>1</xdr:col>
                <xdr:colOff>146050</xdr:colOff>
                <xdr:row>70</xdr:row>
                <xdr:rowOff>31750</xdr:rowOff>
              </from>
              <to>
                <xdr:col>1</xdr:col>
                <xdr:colOff>1308100</xdr:colOff>
                <xdr:row>71</xdr:row>
                <xdr:rowOff>0</xdr:rowOff>
              </to>
            </anchor>
          </objectPr>
        </oleObject>
      </mc:Choice>
      <mc:Fallback>
        <oleObject progId="Word.Picture.8" shapeId="10245" r:id="rId8"/>
      </mc:Fallback>
    </mc:AlternateContent>
    <mc:AlternateContent xmlns:mc="http://schemas.openxmlformats.org/markup-compatibility/2006">
      <mc:Choice Requires="x14">
        <oleObject progId="Word.Picture.8" shapeId="10246" r:id="rId9">
          <objectPr defaultSize="0" autoPict="0" r:id="rId4">
            <anchor moveWithCells="1" sizeWithCells="1">
              <from>
                <xdr:col>1</xdr:col>
                <xdr:colOff>146050</xdr:colOff>
                <xdr:row>79</xdr:row>
                <xdr:rowOff>31750</xdr:rowOff>
              </from>
              <to>
                <xdr:col>1</xdr:col>
                <xdr:colOff>1308100</xdr:colOff>
                <xdr:row>80</xdr:row>
                <xdr:rowOff>0</xdr:rowOff>
              </to>
            </anchor>
          </objectPr>
        </oleObject>
      </mc:Choice>
      <mc:Fallback>
        <oleObject progId="Word.Picture.8" shapeId="10246" r:id="rId9"/>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M90"/>
  <sheetViews>
    <sheetView topLeftCell="A72"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54296875" customWidth="1"/>
    <col min="5" max="5" width="14.453125" customWidth="1"/>
    <col min="6" max="6" width="20.54296875" customWidth="1"/>
    <col min="7" max="7" width="12.54296875" customWidth="1"/>
    <col min="8" max="8" width="10.54296875" bestFit="1" customWidth="1"/>
    <col min="9" max="9" width="27.1796875" bestFit="1" customWidth="1"/>
    <col min="10" max="10" width="46.453125" customWidth="1"/>
    <col min="11" max="11" width="51.1796875" customWidth="1"/>
    <col min="12" max="12" width="13.453125" customWidth="1"/>
  </cols>
  <sheetData>
    <row r="1" spans="2:13" ht="8.25" customHeight="1" thickBot="1" x14ac:dyDescent="0.4"/>
    <row r="2" spans="2:13" ht="13.5" customHeight="1" thickBot="1" x14ac:dyDescent="0.4">
      <c r="B2" s="576"/>
      <c r="C2" s="577"/>
      <c r="D2" s="582" t="s">
        <v>112</v>
      </c>
      <c r="E2" s="583"/>
      <c r="F2" s="583"/>
      <c r="G2" s="491" t="s">
        <v>52</v>
      </c>
      <c r="H2" s="493"/>
      <c r="I2" s="26" t="str">
        <f>Supplier9!I2</f>
        <v>240-12248652</v>
      </c>
      <c r="L2" s="27" t="s">
        <v>53</v>
      </c>
      <c r="M2" s="27" t="s">
        <v>54</v>
      </c>
    </row>
    <row r="3" spans="2:13" ht="13.5" customHeight="1" thickBot="1" x14ac:dyDescent="0.4">
      <c r="B3" s="578"/>
      <c r="C3" s="579"/>
      <c r="D3" s="290"/>
      <c r="E3" s="291"/>
      <c r="F3" s="291"/>
      <c r="G3" s="491" t="s">
        <v>300</v>
      </c>
      <c r="H3" s="493"/>
      <c r="I3" s="26" t="str">
        <f>Supplier9!I3</f>
        <v>240-105658000</v>
      </c>
      <c r="L3" s="27">
        <v>0</v>
      </c>
      <c r="M3" s="27">
        <v>0</v>
      </c>
    </row>
    <row r="4" spans="2:13" ht="31.5" thickBot="1" x14ac:dyDescent="0.4">
      <c r="B4" s="578"/>
      <c r="C4" s="579"/>
      <c r="D4" s="585" t="s">
        <v>284</v>
      </c>
      <c r="E4" s="586"/>
      <c r="F4" s="586"/>
      <c r="G4" s="666" t="str">
        <f>Supplier1!G4:H4</f>
        <v>Quality Scorecard
Rev 7</v>
      </c>
      <c r="H4" s="667"/>
      <c r="I4" s="26" t="str">
        <f>Supplier1!I4</f>
        <v>Effective Date 21/01/2022</v>
      </c>
      <c r="J4" s="354" t="s">
        <v>55</v>
      </c>
      <c r="L4" s="27">
        <v>1</v>
      </c>
      <c r="M4" s="27">
        <v>1</v>
      </c>
    </row>
    <row r="5" spans="2:13" ht="16.5" customHeight="1" thickBot="1" x14ac:dyDescent="0.4">
      <c r="B5" s="580"/>
      <c r="C5" s="581"/>
      <c r="D5" s="569" t="s">
        <v>113</v>
      </c>
      <c r="E5" s="570"/>
      <c r="F5" s="570"/>
      <c r="G5" s="494" t="s">
        <v>56</v>
      </c>
      <c r="H5" s="496"/>
      <c r="I5" s="369">
        <f>Supplier1!I5</f>
        <v>44573</v>
      </c>
      <c r="M5" s="27">
        <v>2</v>
      </c>
    </row>
    <row r="6" spans="2:13" ht="15" thickBot="1" x14ac:dyDescent="0.4">
      <c r="B6" s="588" t="s">
        <v>57</v>
      </c>
      <c r="C6" s="619"/>
      <c r="D6" s="355" t="str">
        <f>Supplier1!D6</f>
        <v>*</v>
      </c>
      <c r="E6" s="690" t="s">
        <v>58</v>
      </c>
      <c r="F6" s="691"/>
      <c r="G6" s="661" t="str">
        <f>Supplier1!G6</f>
        <v>*</v>
      </c>
      <c r="H6" s="661"/>
      <c r="I6" s="662"/>
      <c r="M6" s="27"/>
    </row>
    <row r="7" spans="2:13" ht="19" thickBot="1" x14ac:dyDescent="0.5">
      <c r="B7" s="588" t="s">
        <v>60</v>
      </c>
      <c r="C7" s="619"/>
      <c r="D7" s="590" t="str">
        <f>Supplier1!$D$7</f>
        <v>*</v>
      </c>
      <c r="E7" s="591"/>
      <c r="F7" s="592"/>
      <c r="G7" s="620" t="str">
        <f>Supplier9!G7</f>
        <v>eg: Senior Advisor: Supplier Quality Management</v>
      </c>
      <c r="H7" s="621"/>
      <c r="I7" s="622"/>
      <c r="J7" s="28" t="s">
        <v>61</v>
      </c>
      <c r="M7" s="27"/>
    </row>
    <row r="8" spans="2:13" ht="19" thickBot="1" x14ac:dyDescent="0.5">
      <c r="B8" s="588" t="s">
        <v>62</v>
      </c>
      <c r="C8" s="619"/>
      <c r="D8" s="590">
        <f>Supplier1!$D$8</f>
        <v>0</v>
      </c>
      <c r="E8" s="591"/>
      <c r="F8" s="592"/>
      <c r="G8" s="620" t="str">
        <f>Supplier9!G8</f>
        <v>Report Revision</v>
      </c>
      <c r="H8" s="622"/>
      <c r="I8" s="356">
        <f>Supplier9!I8</f>
        <v>1</v>
      </c>
      <c r="J8" s="29" t="s">
        <v>63</v>
      </c>
      <c r="M8" s="27"/>
    </row>
    <row r="9" spans="2:13" ht="19" thickBot="1" x14ac:dyDescent="0.5">
      <c r="B9" s="588" t="s">
        <v>64</v>
      </c>
      <c r="C9" s="589"/>
      <c r="D9" s="590" t="str">
        <f>Supplier1!$D$9</f>
        <v>*</v>
      </c>
      <c r="E9" s="591"/>
      <c r="F9" s="591"/>
      <c r="G9" s="591"/>
      <c r="H9" s="591"/>
      <c r="I9" s="592"/>
      <c r="J9" s="29" t="s">
        <v>65</v>
      </c>
    </row>
    <row r="10" spans="2:13" ht="21" x14ac:dyDescent="0.5">
      <c r="B10" s="593" t="s">
        <v>66</v>
      </c>
      <c r="C10" s="594"/>
      <c r="D10" s="670" t="str">
        <f>Supplier1!$D$10</f>
        <v>*</v>
      </c>
      <c r="E10" s="671"/>
      <c r="F10" s="671"/>
      <c r="G10" s="671"/>
      <c r="H10" s="671"/>
      <c r="I10" s="672"/>
      <c r="J10" s="30" t="s">
        <v>67</v>
      </c>
    </row>
    <row r="11" spans="2:13" ht="18.5" x14ac:dyDescent="0.45">
      <c r="B11" s="595"/>
      <c r="C11" s="596"/>
      <c r="D11" s="673"/>
      <c r="E11" s="674"/>
      <c r="F11" s="674"/>
      <c r="G11" s="674"/>
      <c r="H11" s="674"/>
      <c r="I11" s="675"/>
      <c r="J11" s="31" t="s">
        <v>68</v>
      </c>
    </row>
    <row r="12" spans="2:13" ht="19" thickBot="1" x14ac:dyDescent="0.5">
      <c r="B12" s="595"/>
      <c r="C12" s="596"/>
      <c r="D12" s="676"/>
      <c r="E12" s="677"/>
      <c r="F12" s="677"/>
      <c r="G12" s="677"/>
      <c r="H12" s="677"/>
      <c r="I12" s="678"/>
      <c r="J12" s="31" t="s">
        <v>69</v>
      </c>
    </row>
    <row r="13" spans="2:13" ht="19.5" customHeight="1" thickBot="1" x14ac:dyDescent="0.5">
      <c r="B13" s="457" t="s">
        <v>70</v>
      </c>
      <c r="C13" s="458"/>
      <c r="D13" s="458"/>
      <c r="E13" s="458"/>
      <c r="F13" s="458"/>
      <c r="G13" s="458"/>
      <c r="H13" s="458"/>
      <c r="I13" s="606"/>
      <c r="J13" s="31" t="s">
        <v>71</v>
      </c>
    </row>
    <row r="14" spans="2:13" ht="19.5" customHeight="1" thickBot="1" x14ac:dyDescent="0.5">
      <c r="B14" s="655" t="s">
        <v>114</v>
      </c>
      <c r="C14" s="656"/>
      <c r="D14" s="657"/>
      <c r="E14" s="658"/>
      <c r="F14" s="659"/>
      <c r="G14" s="653" t="s">
        <v>73</v>
      </c>
      <c r="H14" s="623"/>
      <c r="I14" s="624"/>
      <c r="J14" s="31" t="s">
        <v>74</v>
      </c>
    </row>
    <row r="15" spans="2:13" ht="18" customHeight="1" thickBot="1" x14ac:dyDescent="0.5">
      <c r="B15" s="611" t="s">
        <v>115</v>
      </c>
      <c r="C15" s="612"/>
      <c r="D15" s="590" t="s">
        <v>59</v>
      </c>
      <c r="E15" s="591"/>
      <c r="F15" s="592"/>
      <c r="G15" s="660"/>
      <c r="H15" s="661"/>
      <c r="I15" s="662"/>
      <c r="J15" s="31" t="s">
        <v>76</v>
      </c>
    </row>
    <row r="16" spans="2:13" ht="29.25" customHeight="1" thickBot="1" x14ac:dyDescent="0.5">
      <c r="B16" s="534" t="s">
        <v>77</v>
      </c>
      <c r="C16" s="535"/>
      <c r="D16" s="653" t="s">
        <v>59</v>
      </c>
      <c r="E16" s="623"/>
      <c r="F16" s="623"/>
      <c r="G16" s="623"/>
      <c r="H16" s="623"/>
      <c r="I16" s="624"/>
      <c r="J16" s="29"/>
    </row>
    <row r="17" spans="2:11" ht="29.25" customHeight="1" thickBot="1" x14ac:dyDescent="0.5">
      <c r="B17" s="539" t="s">
        <v>78</v>
      </c>
      <c r="C17" s="540"/>
      <c r="D17" s="654" t="s">
        <v>59</v>
      </c>
      <c r="E17" s="542"/>
      <c r="F17" s="698" t="s">
        <v>79</v>
      </c>
      <c r="G17" s="699"/>
      <c r="H17" s="372" t="s">
        <v>59</v>
      </c>
      <c r="I17" s="373" t="s">
        <v>59</v>
      </c>
      <c r="J17" s="29"/>
    </row>
    <row r="18" spans="2:11" ht="29.5" thickBot="1" x14ac:dyDescent="0.4">
      <c r="B18" s="545" t="s">
        <v>80</v>
      </c>
      <c r="C18" s="546"/>
      <c r="D18" s="34" t="s">
        <v>81</v>
      </c>
      <c r="E18" s="35">
        <f>Supplier9!E18</f>
        <v>0</v>
      </c>
      <c r="F18" s="36" t="s">
        <v>82</v>
      </c>
      <c r="G18" s="343" t="s">
        <v>116</v>
      </c>
      <c r="H18" s="35" t="s">
        <v>84</v>
      </c>
      <c r="I18" s="344" t="s">
        <v>83</v>
      </c>
    </row>
    <row r="19" spans="2:11" ht="21.5" thickBot="1" x14ac:dyDescent="0.4">
      <c r="B19" s="37"/>
      <c r="C19" s="522" t="s">
        <v>334</v>
      </c>
      <c r="D19" s="523"/>
      <c r="E19" s="523"/>
      <c r="F19" s="523"/>
      <c r="G19" s="523"/>
      <c r="H19" s="523"/>
      <c r="I19" s="524"/>
    </row>
    <row r="20" spans="2:11" ht="37.5" customHeight="1" thickBot="1" x14ac:dyDescent="0.4">
      <c r="B20" s="494" t="s">
        <v>85</v>
      </c>
      <c r="C20" s="495"/>
      <c r="D20" s="495"/>
      <c r="E20" s="495"/>
      <c r="F20" s="495"/>
      <c r="G20" s="495"/>
      <c r="H20" s="495"/>
      <c r="I20" s="496"/>
    </row>
    <row r="21" spans="2:11" ht="19" thickBot="1" x14ac:dyDescent="0.4">
      <c r="B21" s="457" t="s">
        <v>86</v>
      </c>
      <c r="C21" s="458"/>
      <c r="D21" s="458"/>
      <c r="E21" s="606"/>
      <c r="F21" s="458" t="s">
        <v>87</v>
      </c>
      <c r="G21" s="458"/>
      <c r="H21" s="458"/>
      <c r="I21" s="57">
        <f>Supplier1!$I$21</f>
        <v>0.25</v>
      </c>
    </row>
    <row r="22" spans="2:11" ht="15" customHeight="1" x14ac:dyDescent="0.35">
      <c r="B22" s="429" t="s">
        <v>320</v>
      </c>
      <c r="C22" s="430"/>
      <c r="D22" s="430"/>
      <c r="E22" s="430"/>
      <c r="F22" s="430"/>
      <c r="G22" s="430"/>
      <c r="H22" s="430"/>
      <c r="I22" s="431"/>
      <c r="J22" s="643" t="s">
        <v>88</v>
      </c>
      <c r="K22" s="473" t="s">
        <v>316</v>
      </c>
    </row>
    <row r="23" spans="2:11" ht="15" thickBot="1" x14ac:dyDescent="0.4">
      <c r="B23" s="432" t="s">
        <v>89</v>
      </c>
      <c r="C23" s="433"/>
      <c r="D23" s="433"/>
      <c r="E23" s="433"/>
      <c r="F23" s="433"/>
      <c r="G23" s="433"/>
      <c r="H23" s="433"/>
      <c r="I23" s="434"/>
      <c r="J23" s="644"/>
      <c r="K23" s="474"/>
    </row>
    <row r="24" spans="2:11" ht="16" thickBot="1" x14ac:dyDescent="0.4">
      <c r="B24" s="650"/>
      <c r="C24" s="651"/>
      <c r="D24" s="651"/>
      <c r="E24" s="651"/>
      <c r="F24" s="651"/>
      <c r="G24" s="62" t="s">
        <v>117</v>
      </c>
      <c r="H24" s="62" t="s">
        <v>91</v>
      </c>
      <c r="I24" s="62" t="s">
        <v>92</v>
      </c>
      <c r="J24" s="277" t="s">
        <v>93</v>
      </c>
      <c r="K24" s="298" t="s">
        <v>315</v>
      </c>
    </row>
    <row r="25" spans="2:11" ht="15" customHeight="1" x14ac:dyDescent="0.35">
      <c r="B25" s="557" t="s">
        <v>94</v>
      </c>
      <c r="C25" s="558"/>
      <c r="D25" s="558"/>
      <c r="E25" s="558"/>
      <c r="F25" s="652"/>
      <c r="G25" s="286">
        <f>Supplier1!G25</f>
        <v>0</v>
      </c>
      <c r="H25" s="345"/>
      <c r="I25" s="345"/>
      <c r="J25" s="346"/>
      <c r="K25" s="509"/>
    </row>
    <row r="26" spans="2:11" ht="15" customHeight="1" x14ac:dyDescent="0.35">
      <c r="B26" s="557" t="s">
        <v>95</v>
      </c>
      <c r="C26" s="558"/>
      <c r="D26" s="558"/>
      <c r="E26" s="558"/>
      <c r="F26" s="652"/>
      <c r="G26" s="280">
        <f>Supplier1!G26</f>
        <v>0</v>
      </c>
      <c r="H26" s="347"/>
      <c r="I26" s="347"/>
      <c r="J26" s="348"/>
      <c r="K26" s="510"/>
    </row>
    <row r="27" spans="2:11" ht="15" customHeight="1" x14ac:dyDescent="0.35">
      <c r="B27" s="557" t="s">
        <v>223</v>
      </c>
      <c r="C27" s="558"/>
      <c r="D27" s="558"/>
      <c r="E27" s="558"/>
      <c r="F27" s="652"/>
      <c r="G27" s="280">
        <f>Supplier1!G27</f>
        <v>0</v>
      </c>
      <c r="H27" s="347"/>
      <c r="I27" s="347"/>
      <c r="J27" s="348"/>
      <c r="K27" s="510"/>
    </row>
    <row r="28" spans="2:11" ht="15" customHeight="1" thickBot="1" x14ac:dyDescent="0.4">
      <c r="B28" s="557" t="s">
        <v>96</v>
      </c>
      <c r="C28" s="558"/>
      <c r="D28" s="558"/>
      <c r="E28" s="558"/>
      <c r="F28" s="652"/>
      <c r="G28" s="283">
        <f>Supplier1!G28</f>
        <v>0</v>
      </c>
      <c r="H28" s="349"/>
      <c r="I28" s="349"/>
      <c r="J28" s="350"/>
      <c r="K28" s="510"/>
    </row>
    <row r="29" spans="2:11" ht="15.75" hidden="1" customHeight="1" thickBot="1" x14ac:dyDescent="0.4">
      <c r="B29" s="684" t="s">
        <v>97</v>
      </c>
      <c r="C29" s="685"/>
      <c r="D29" s="685"/>
      <c r="E29" s="685"/>
      <c r="F29" s="686"/>
      <c r="G29" s="288" t="e">
        <f>Supplier1!#REF!</f>
        <v>#REF!</v>
      </c>
      <c r="H29" s="309"/>
      <c r="I29" s="312"/>
      <c r="J29" s="315" t="s">
        <v>59</v>
      </c>
      <c r="K29" s="510"/>
    </row>
    <row r="30" spans="2:11" ht="15" thickBot="1" x14ac:dyDescent="0.4">
      <c r="B30" s="42" t="s">
        <v>98</v>
      </c>
      <c r="C30" s="43"/>
      <c r="D30" s="43"/>
      <c r="E30" s="43"/>
      <c r="F30" s="44"/>
      <c r="G30" s="45">
        <f>SUM(G25:G28)</f>
        <v>0</v>
      </c>
      <c r="H30" s="46">
        <f>($G25*H25)+($G26*H26)+($G27*H27)+($G28*H28)</f>
        <v>0</v>
      </c>
      <c r="I30" s="46">
        <f>($G25*I25)+($G26*I26)+($G27*I27)+($G28*I28)</f>
        <v>0</v>
      </c>
      <c r="K30" s="510"/>
    </row>
    <row r="31" spans="2:11" ht="33" customHeight="1" thickBot="1" x14ac:dyDescent="0.4">
      <c r="B31" s="647" t="s">
        <v>99</v>
      </c>
      <c r="C31" s="648"/>
      <c r="D31" s="648"/>
      <c r="E31" s="648"/>
      <c r="F31" s="649"/>
      <c r="G31" s="60"/>
      <c r="H31" s="48">
        <f>IF(G30=0,0,H30/$G$30/2*100%*$I$21)</f>
        <v>0</v>
      </c>
      <c r="I31" s="49">
        <f>IF(G30=0,0,I30/$G$30/2*100%*$I$21)</f>
        <v>0</v>
      </c>
      <c r="K31" s="510"/>
    </row>
    <row r="32" spans="2:11" ht="15" customHeight="1" x14ac:dyDescent="0.35">
      <c r="B32" s="429" t="s">
        <v>320</v>
      </c>
      <c r="C32" s="430"/>
      <c r="D32" s="430"/>
      <c r="E32" s="430"/>
      <c r="F32" s="430"/>
      <c r="G32" s="430"/>
      <c r="H32" s="430"/>
      <c r="I32" s="431"/>
      <c r="J32" s="643" t="s">
        <v>88</v>
      </c>
      <c r="K32" s="510"/>
    </row>
    <row r="33" spans="2:11" ht="15.75" customHeight="1" thickBot="1" x14ac:dyDescent="0.4">
      <c r="B33" s="432" t="s">
        <v>387</v>
      </c>
      <c r="C33" s="433"/>
      <c r="D33" s="433"/>
      <c r="E33" s="433"/>
      <c r="F33" s="433"/>
      <c r="G33" s="433"/>
      <c r="H33" s="433"/>
      <c r="I33" s="434"/>
      <c r="J33" s="644"/>
      <c r="K33" s="510"/>
    </row>
    <row r="34" spans="2:11" ht="16" thickBot="1" x14ac:dyDescent="0.4">
      <c r="B34" s="550"/>
      <c r="C34" s="551"/>
      <c r="D34" s="551"/>
      <c r="E34" s="551"/>
      <c r="F34" s="551"/>
      <c r="G34" s="62" t="s">
        <v>117</v>
      </c>
      <c r="H34" s="62" t="s">
        <v>91</v>
      </c>
      <c r="I34" s="62" t="s">
        <v>92</v>
      </c>
      <c r="J34" s="296" t="s">
        <v>93</v>
      </c>
      <c r="K34" s="510"/>
    </row>
    <row r="35" spans="2:11" ht="31.5" customHeight="1" x14ac:dyDescent="0.35">
      <c r="B35" s="513" t="s">
        <v>359</v>
      </c>
      <c r="C35" s="514"/>
      <c r="D35" s="514"/>
      <c r="E35" s="514"/>
      <c r="F35" s="515"/>
      <c r="G35" s="286">
        <f>Supplier1!G34</f>
        <v>1</v>
      </c>
      <c r="H35" s="345"/>
      <c r="I35" s="365"/>
      <c r="J35" s="346"/>
      <c r="K35" s="510"/>
    </row>
    <row r="36" spans="2:11" ht="15.75" customHeight="1" x14ac:dyDescent="0.35">
      <c r="B36" s="513" t="s">
        <v>337</v>
      </c>
      <c r="C36" s="514"/>
      <c r="D36" s="514"/>
      <c r="E36" s="514"/>
      <c r="F36" s="515"/>
      <c r="G36" s="280">
        <f>Supplier1!G35</f>
        <v>1</v>
      </c>
      <c r="H36" s="347"/>
      <c r="I36" s="366"/>
      <c r="J36" s="348"/>
      <c r="K36" s="510"/>
    </row>
    <row r="37" spans="2:11" ht="15.75" customHeight="1" x14ac:dyDescent="0.35">
      <c r="B37" s="513" t="s">
        <v>335</v>
      </c>
      <c r="C37" s="514"/>
      <c r="D37" s="514"/>
      <c r="E37" s="514"/>
      <c r="F37" s="515"/>
      <c r="G37" s="280">
        <f>Supplier1!G36</f>
        <v>1</v>
      </c>
      <c r="H37" s="347"/>
      <c r="I37" s="366"/>
      <c r="J37" s="348"/>
      <c r="K37" s="510"/>
    </row>
    <row r="38" spans="2:11" ht="15.75" hidden="1" customHeight="1" x14ac:dyDescent="0.35">
      <c r="B38" s="513" t="s">
        <v>336</v>
      </c>
      <c r="C38" s="514"/>
      <c r="D38" s="514"/>
      <c r="E38" s="514"/>
      <c r="F38" s="515"/>
      <c r="G38" s="280">
        <f>Supplier1!G37</f>
        <v>0</v>
      </c>
      <c r="H38" s="347"/>
      <c r="I38" s="366"/>
      <c r="J38" s="348"/>
      <c r="K38" s="510"/>
    </row>
    <row r="39" spans="2:11" ht="15.75" customHeight="1" x14ac:dyDescent="0.35">
      <c r="B39" s="513" t="s">
        <v>395</v>
      </c>
      <c r="C39" s="514"/>
      <c r="D39" s="514"/>
      <c r="E39" s="514"/>
      <c r="F39" s="515"/>
      <c r="G39" s="280">
        <f>Supplier1!G38</f>
        <v>0</v>
      </c>
      <c r="H39" s="347"/>
      <c r="I39" s="366"/>
      <c r="J39" s="348"/>
      <c r="K39" s="510"/>
    </row>
    <row r="40" spans="2:11" ht="15.75" customHeight="1" x14ac:dyDescent="0.35">
      <c r="B40" s="513" t="s">
        <v>396</v>
      </c>
      <c r="C40" s="514"/>
      <c r="D40" s="514"/>
      <c r="E40" s="514"/>
      <c r="F40" s="515"/>
      <c r="G40" s="280">
        <f>Supplier1!G39</f>
        <v>0</v>
      </c>
      <c r="H40" s="347"/>
      <c r="I40" s="366"/>
      <c r="J40" s="348"/>
      <c r="K40" s="510"/>
    </row>
    <row r="41" spans="2:11" ht="15.75" customHeight="1" x14ac:dyDescent="0.35">
      <c r="B41" s="513" t="s">
        <v>397</v>
      </c>
      <c r="C41" s="514"/>
      <c r="D41" s="514"/>
      <c r="E41" s="514"/>
      <c r="F41" s="515"/>
      <c r="G41" s="280">
        <f>Supplier1!G40</f>
        <v>0</v>
      </c>
      <c r="H41" s="347"/>
      <c r="I41" s="366"/>
      <c r="J41" s="348"/>
      <c r="K41" s="510"/>
    </row>
    <row r="42" spans="2:11" ht="15.75" customHeight="1" thickBot="1" x14ac:dyDescent="0.4">
      <c r="B42" s="516" t="s">
        <v>398</v>
      </c>
      <c r="C42" s="517"/>
      <c r="D42" s="517"/>
      <c r="E42" s="517"/>
      <c r="F42" s="518"/>
      <c r="G42" s="283">
        <f>Supplier1!G41</f>
        <v>0</v>
      </c>
      <c r="H42" s="349"/>
      <c r="I42" s="366"/>
      <c r="J42" s="350"/>
      <c r="K42" s="511"/>
    </row>
    <row r="43" spans="2:11" ht="15" thickBot="1" x14ac:dyDescent="0.4">
      <c r="B43" s="491" t="s">
        <v>98</v>
      </c>
      <c r="C43" s="492"/>
      <c r="D43" s="492"/>
      <c r="E43" s="492"/>
      <c r="F43" s="493"/>
      <c r="G43" s="50">
        <f>SUM(G35:G42)</f>
        <v>3</v>
      </c>
      <c r="H43" s="46">
        <f>($G35*H35)+($G37*H37)+($G38*H38)+($G39*H39)+($G40*H40)+($G41*H41)+($G42*H42)+(G36*H36)</f>
        <v>0</v>
      </c>
      <c r="I43" s="46">
        <f>($G35*I35)+($G37*I37)+($G38*I38)+($G39*I39)+($G40*I40)+($G41*I41)+($G42*I42)+(G36*I36)</f>
        <v>0</v>
      </c>
    </row>
    <row r="44" spans="2:11" ht="30.75" customHeight="1" thickBot="1" x14ac:dyDescent="0.4">
      <c r="B44" s="494" t="s">
        <v>100</v>
      </c>
      <c r="C44" s="495"/>
      <c r="D44" s="495"/>
      <c r="E44" s="495"/>
      <c r="F44" s="496"/>
      <c r="G44" s="51"/>
      <c r="H44" s="48">
        <f>IF(G43=0,0,H43/$G$43/2*100%*$I$21)</f>
        <v>0</v>
      </c>
      <c r="I44" s="49">
        <f>IF(G43=0,0,I43/$G$43/2*100%*$I$21)</f>
        <v>0</v>
      </c>
    </row>
    <row r="45" spans="2:11" ht="15" thickBot="1" x14ac:dyDescent="0.4">
      <c r="B45" s="52"/>
      <c r="C45" s="52"/>
      <c r="D45" s="52"/>
      <c r="E45" s="52"/>
      <c r="F45" s="52"/>
      <c r="G45" s="52"/>
      <c r="H45" s="52"/>
      <c r="I45" s="52"/>
    </row>
    <row r="46" spans="2:11" ht="21.5" thickBot="1" x14ac:dyDescent="0.4">
      <c r="B46" s="53"/>
      <c r="C46" s="522" t="s">
        <v>360</v>
      </c>
      <c r="D46" s="523"/>
      <c r="E46" s="523"/>
      <c r="F46" s="523"/>
      <c r="G46" s="523"/>
      <c r="H46" s="523"/>
      <c r="I46" s="524"/>
      <c r="J46" s="643" t="s">
        <v>88</v>
      </c>
      <c r="K46" s="473" t="s">
        <v>316</v>
      </c>
    </row>
    <row r="47" spans="2:11" ht="19" thickBot="1" x14ac:dyDescent="0.4">
      <c r="B47" s="131" t="s">
        <v>388</v>
      </c>
      <c r="C47" s="132"/>
      <c r="D47" s="132"/>
      <c r="E47" s="132"/>
      <c r="F47" s="132"/>
      <c r="G47" s="132"/>
      <c r="H47" s="132"/>
      <c r="I47" s="159">
        <f>Supplier1!$I$46</f>
        <v>0.25</v>
      </c>
      <c r="J47" s="644"/>
      <c r="K47" s="474"/>
    </row>
    <row r="48" spans="2:11" ht="16" thickBot="1" x14ac:dyDescent="0.4">
      <c r="B48" s="710"/>
      <c r="C48" s="711"/>
      <c r="D48" s="711"/>
      <c r="E48" s="711"/>
      <c r="F48" s="712"/>
      <c r="G48" s="62" t="s">
        <v>117</v>
      </c>
      <c r="H48" s="62" t="s">
        <v>91</v>
      </c>
      <c r="I48" s="62" t="s">
        <v>92</v>
      </c>
      <c r="J48" s="277" t="s">
        <v>93</v>
      </c>
      <c r="K48" s="298" t="s">
        <v>315</v>
      </c>
    </row>
    <row r="49" spans="2:11" ht="15.75" customHeight="1" x14ac:dyDescent="0.35">
      <c r="B49" s="528" t="s">
        <v>338</v>
      </c>
      <c r="C49" s="529"/>
      <c r="D49" s="529"/>
      <c r="E49" s="529"/>
      <c r="F49" s="530"/>
      <c r="G49" s="286">
        <f>Supplier1!G48</f>
        <v>1</v>
      </c>
      <c r="H49" s="345"/>
      <c r="I49" s="365"/>
      <c r="J49" s="346"/>
      <c r="K49" s="509"/>
    </row>
    <row r="50" spans="2:11" ht="15.75" customHeight="1" x14ac:dyDescent="0.35">
      <c r="B50" s="513" t="s">
        <v>339</v>
      </c>
      <c r="C50" s="514"/>
      <c r="D50" s="514"/>
      <c r="E50" s="514"/>
      <c r="F50" s="515"/>
      <c r="G50" s="280">
        <f>Supplier1!G49</f>
        <v>1</v>
      </c>
      <c r="H50" s="347"/>
      <c r="I50" s="366"/>
      <c r="J50" s="348"/>
      <c r="K50" s="510"/>
    </row>
    <row r="51" spans="2:11" ht="30.75" customHeight="1" x14ac:dyDescent="0.35">
      <c r="B51" s="513" t="s">
        <v>340</v>
      </c>
      <c r="C51" s="514"/>
      <c r="D51" s="514"/>
      <c r="E51" s="514"/>
      <c r="F51" s="515"/>
      <c r="G51" s="280">
        <f>Supplier1!G50</f>
        <v>0</v>
      </c>
      <c r="H51" s="347"/>
      <c r="I51" s="366"/>
      <c r="J51" s="348"/>
      <c r="K51" s="510"/>
    </row>
    <row r="52" spans="2:11" ht="33.75" customHeight="1" x14ac:dyDescent="0.35">
      <c r="B52" s="513" t="s">
        <v>341</v>
      </c>
      <c r="C52" s="514"/>
      <c r="D52" s="514"/>
      <c r="E52" s="514"/>
      <c r="F52" s="515"/>
      <c r="G52" s="280">
        <f>Supplier1!G51</f>
        <v>0</v>
      </c>
      <c r="H52" s="347"/>
      <c r="I52" s="366"/>
      <c r="J52" s="348"/>
      <c r="K52" s="510"/>
    </row>
    <row r="53" spans="2:11" ht="30.75" customHeight="1" thickBot="1" x14ac:dyDescent="0.4">
      <c r="B53" s="505" t="str">
        <f>Cover!A63</f>
        <v>B.5 Records of Management Review meetings (minutes, attendance registers etc)</v>
      </c>
      <c r="C53" s="503"/>
      <c r="D53" s="503"/>
      <c r="E53" s="503"/>
      <c r="F53" s="504"/>
      <c r="G53" s="280">
        <f>Supplier1!G52</f>
        <v>0</v>
      </c>
      <c r="H53" s="347"/>
      <c r="I53" s="366"/>
      <c r="J53" s="348"/>
      <c r="K53" s="510"/>
    </row>
    <row r="54" spans="2:11" ht="15.75" hidden="1" customHeight="1" x14ac:dyDescent="0.35">
      <c r="B54" s="505"/>
      <c r="C54" s="503"/>
      <c r="D54" s="503"/>
      <c r="E54" s="503"/>
      <c r="F54" s="504"/>
      <c r="G54" s="280"/>
      <c r="H54" s="347"/>
      <c r="I54" s="366"/>
      <c r="J54" s="348"/>
      <c r="K54" s="510"/>
    </row>
    <row r="55" spans="2:11" ht="15.75" hidden="1" customHeight="1" x14ac:dyDescent="0.35">
      <c r="B55" s="505"/>
      <c r="C55" s="503"/>
      <c r="D55" s="503"/>
      <c r="E55" s="503"/>
      <c r="F55" s="504"/>
      <c r="G55" s="280"/>
      <c r="H55" s="347"/>
      <c r="I55" s="366"/>
      <c r="J55" s="348"/>
      <c r="K55" s="510"/>
    </row>
    <row r="56" spans="2:11" ht="15.75" hidden="1" customHeight="1" thickBot="1" x14ac:dyDescent="0.4">
      <c r="B56" s="704"/>
      <c r="C56" s="705"/>
      <c r="D56" s="705"/>
      <c r="E56" s="705"/>
      <c r="F56" s="706"/>
      <c r="G56" s="283"/>
      <c r="H56" s="349"/>
      <c r="I56" s="366"/>
      <c r="J56" s="350"/>
      <c r="K56" s="511"/>
    </row>
    <row r="57" spans="2:11" ht="15.75" hidden="1" customHeight="1" thickBot="1" x14ac:dyDescent="0.4">
      <c r="B57" s="707"/>
      <c r="C57" s="708"/>
      <c r="D57" s="708"/>
      <c r="E57" s="708"/>
      <c r="F57" s="709"/>
      <c r="G57" s="279"/>
      <c r="H57" s="309"/>
      <c r="I57" s="40"/>
      <c r="J57" s="58" t="s">
        <v>59</v>
      </c>
    </row>
    <row r="58" spans="2:11" ht="15.75" hidden="1" customHeight="1" thickBot="1" x14ac:dyDescent="0.4">
      <c r="B58" s="505"/>
      <c r="C58" s="503"/>
      <c r="D58" s="503"/>
      <c r="E58" s="503"/>
      <c r="F58" s="504"/>
      <c r="G58" s="133"/>
      <c r="H58" s="39"/>
      <c r="I58" s="40"/>
      <c r="J58" s="58" t="s">
        <v>59</v>
      </c>
    </row>
    <row r="59" spans="2:11" ht="15.75" hidden="1" customHeight="1" thickBot="1" x14ac:dyDescent="0.4">
      <c r="B59" s="505"/>
      <c r="C59" s="503"/>
      <c r="D59" s="503"/>
      <c r="E59" s="503"/>
      <c r="F59" s="504"/>
      <c r="G59" s="134"/>
      <c r="H59" s="39"/>
      <c r="I59" s="40"/>
      <c r="J59" s="58"/>
    </row>
    <row r="60" spans="2:11" ht="15" thickBot="1" x14ac:dyDescent="0.4">
      <c r="B60" s="491" t="s">
        <v>102</v>
      </c>
      <c r="C60" s="492"/>
      <c r="D60" s="492"/>
      <c r="E60" s="492"/>
      <c r="F60" s="493"/>
      <c r="G60" s="135">
        <f>SUM(G49:G59)</f>
        <v>2</v>
      </c>
      <c r="H60" s="46">
        <f>($G49*H49)+($G50*H50)+($G51*H51)+($G52*H52)+($G53*H53)+($G55*H55)+($G56*H56)+($G57*H57)+(G54*H54)</f>
        <v>0</v>
      </c>
      <c r="I60" s="46">
        <f>($G49*I49)+($G50*I50)+($G51*I51)+($G52*I52)+($G53*I53)+($G55*I55)+($G56*I56)+($G57*I57)+(G54*I54)</f>
        <v>0</v>
      </c>
    </row>
    <row r="61" spans="2:11" ht="33" customHeight="1" thickBot="1" x14ac:dyDescent="0.4">
      <c r="B61" s="494" t="s">
        <v>103</v>
      </c>
      <c r="C61" s="495"/>
      <c r="D61" s="495"/>
      <c r="E61" s="495"/>
      <c r="F61" s="496"/>
      <c r="G61" s="51"/>
      <c r="H61" s="48">
        <f>IF(G60=0,0,H60/$G$60/2*100%*$I$47)</f>
        <v>0</v>
      </c>
      <c r="I61" s="49">
        <f>IF(G60=0,0,I60/$G$60/2*100%*$I$47)</f>
        <v>0</v>
      </c>
    </row>
    <row r="62" spans="2:11" ht="15" thickBot="1" x14ac:dyDescent="0.4"/>
    <row r="63" spans="2:11" ht="21.5" thickBot="1" x14ac:dyDescent="0.4">
      <c r="B63" s="37"/>
      <c r="C63" s="522" t="s">
        <v>345</v>
      </c>
      <c r="D63" s="523"/>
      <c r="E63" s="523"/>
      <c r="F63" s="523"/>
      <c r="G63" s="523"/>
      <c r="H63" s="523"/>
      <c r="I63" s="524"/>
    </row>
    <row r="64" spans="2:11" x14ac:dyDescent="0.35">
      <c r="B64" s="625" t="s">
        <v>389</v>
      </c>
      <c r="C64" s="626"/>
      <c r="D64" s="626"/>
      <c r="E64" s="626"/>
      <c r="F64" s="626"/>
      <c r="G64" s="626"/>
      <c r="H64" s="626"/>
      <c r="I64" s="645">
        <f>Supplier1!$I$59</f>
        <v>0.2</v>
      </c>
      <c r="J64" s="643" t="s">
        <v>88</v>
      </c>
      <c r="K64" s="473" t="s">
        <v>316</v>
      </c>
    </row>
    <row r="65" spans="2:11" ht="15" thickBot="1" x14ac:dyDescent="0.4">
      <c r="B65" s="497" t="s">
        <v>351</v>
      </c>
      <c r="C65" s="498"/>
      <c r="D65" s="498"/>
      <c r="E65" s="498"/>
      <c r="F65" s="498"/>
      <c r="G65" s="498"/>
      <c r="H65" s="498"/>
      <c r="I65" s="646"/>
      <c r="J65" s="644"/>
      <c r="K65" s="474"/>
    </row>
    <row r="66" spans="2:11" ht="16.5" customHeight="1" thickBot="1" x14ac:dyDescent="0.4">
      <c r="B66" s="499"/>
      <c r="C66" s="500"/>
      <c r="D66" s="500"/>
      <c r="E66" s="500"/>
      <c r="F66" s="501"/>
      <c r="G66" s="62" t="s">
        <v>117</v>
      </c>
      <c r="H66" s="62" t="s">
        <v>91</v>
      </c>
      <c r="I66" s="62" t="s">
        <v>92</v>
      </c>
      <c r="J66" s="277" t="s">
        <v>93</v>
      </c>
      <c r="K66" s="298" t="s">
        <v>315</v>
      </c>
    </row>
    <row r="67" spans="2:11" ht="15.75" customHeight="1" thickBot="1" x14ac:dyDescent="0.4">
      <c r="B67" s="502" t="s">
        <v>222</v>
      </c>
      <c r="C67" s="503"/>
      <c r="D67" s="503"/>
      <c r="E67" s="503"/>
      <c r="F67" s="504"/>
      <c r="G67" s="62">
        <f>Supplier1!G62</f>
        <v>0</v>
      </c>
      <c r="H67" s="352"/>
      <c r="I67" s="352"/>
      <c r="J67" s="353"/>
      <c r="K67" s="509"/>
    </row>
    <row r="68" spans="2:11" ht="15" thickBot="1" x14ac:dyDescent="0.4">
      <c r="B68" s="491" t="s">
        <v>104</v>
      </c>
      <c r="C68" s="492"/>
      <c r="D68" s="492"/>
      <c r="E68" s="492"/>
      <c r="F68" s="493"/>
      <c r="G68" s="62">
        <f>SUM(G67:G67)</f>
        <v>0</v>
      </c>
      <c r="H68" s="284">
        <f>($G67*H67)</f>
        <v>0</v>
      </c>
      <c r="I68" s="46">
        <f>($G67*I67)</f>
        <v>0</v>
      </c>
      <c r="K68" s="510"/>
    </row>
    <row r="69" spans="2:11" ht="33" customHeight="1" thickBot="1" x14ac:dyDescent="0.4">
      <c r="B69" s="494" t="s">
        <v>105</v>
      </c>
      <c r="C69" s="495"/>
      <c r="D69" s="495"/>
      <c r="E69" s="495"/>
      <c r="F69" s="496"/>
      <c r="G69" s="47"/>
      <c r="H69" s="48">
        <f>IF(G68=0,0,H68/$G$68/2*100%*$I$64)</f>
        <v>0</v>
      </c>
      <c r="I69" s="49">
        <f>IF(G68=0,0,I68/$G$68/2*100%*$I$64)</f>
        <v>0</v>
      </c>
      <c r="K69" s="511"/>
    </row>
    <row r="70" spans="2:11" ht="15" thickBot="1" x14ac:dyDescent="0.4"/>
    <row r="71" spans="2:11" ht="21.5" thickBot="1" x14ac:dyDescent="0.4">
      <c r="B71" s="37"/>
      <c r="C71" s="522" t="s">
        <v>346</v>
      </c>
      <c r="D71" s="523"/>
      <c r="E71" s="523"/>
      <c r="F71" s="523"/>
      <c r="G71" s="523"/>
      <c r="H71" s="523"/>
      <c r="I71" s="524"/>
    </row>
    <row r="72" spans="2:11" ht="18.75" customHeight="1" x14ac:dyDescent="0.35">
      <c r="B72" s="429" t="s">
        <v>369</v>
      </c>
      <c r="C72" s="430"/>
      <c r="D72" s="430"/>
      <c r="E72" s="430"/>
      <c r="F72" s="430"/>
      <c r="G72" s="430"/>
      <c r="H72" s="431"/>
      <c r="I72" s="634">
        <f>Supplier1!$I$67</f>
        <v>0.2</v>
      </c>
      <c r="J72" s="703" t="s">
        <v>88</v>
      </c>
      <c r="K72" s="473" t="s">
        <v>316</v>
      </c>
    </row>
    <row r="73" spans="2:11" ht="18.75" customHeight="1" x14ac:dyDescent="0.35">
      <c r="B73" s="629" t="s">
        <v>353</v>
      </c>
      <c r="C73" s="630"/>
      <c r="D73" s="630"/>
      <c r="E73" s="630"/>
      <c r="F73" s="630"/>
      <c r="G73" s="630"/>
      <c r="H73" s="642"/>
      <c r="I73" s="635"/>
      <c r="J73" s="486"/>
      <c r="K73" s="475"/>
    </row>
    <row r="74" spans="2:11" ht="19.5" customHeight="1" thickBot="1" x14ac:dyDescent="0.4">
      <c r="B74" s="432" t="s">
        <v>370</v>
      </c>
      <c r="C74" s="433"/>
      <c r="D74" s="433"/>
      <c r="E74" s="433"/>
      <c r="F74" s="433"/>
      <c r="G74" s="433"/>
      <c r="H74" s="434"/>
      <c r="I74" s="636"/>
      <c r="J74" s="487"/>
      <c r="K74" s="474"/>
    </row>
    <row r="75" spans="2:11" ht="16.5" customHeight="1" thickBot="1" x14ac:dyDescent="0.4">
      <c r="B75" s="488"/>
      <c r="C75" s="489"/>
      <c r="D75" s="489"/>
      <c r="E75" s="489"/>
      <c r="F75" s="490"/>
      <c r="G75" s="62" t="s">
        <v>117</v>
      </c>
      <c r="H75" s="62" t="s">
        <v>91</v>
      </c>
      <c r="I75" s="62" t="s">
        <v>92</v>
      </c>
      <c r="J75" s="278" t="s">
        <v>93</v>
      </c>
      <c r="K75" s="298" t="s">
        <v>315</v>
      </c>
    </row>
    <row r="76" spans="2:11" ht="15.75" customHeight="1" thickBot="1" x14ac:dyDescent="0.4">
      <c r="B76" s="502" t="s">
        <v>219</v>
      </c>
      <c r="C76" s="503"/>
      <c r="D76" s="503"/>
      <c r="E76" s="503"/>
      <c r="F76" s="504"/>
      <c r="G76" s="35">
        <f>Supplier1!G71</f>
        <v>0</v>
      </c>
      <c r="H76" s="358"/>
      <c r="I76" s="352"/>
      <c r="J76" s="353"/>
      <c r="K76" s="509"/>
    </row>
    <row r="77" spans="2:11" ht="15" thickBot="1" x14ac:dyDescent="0.4">
      <c r="B77" s="491" t="s">
        <v>106</v>
      </c>
      <c r="C77" s="492"/>
      <c r="D77" s="492"/>
      <c r="E77" s="492"/>
      <c r="F77" s="493"/>
      <c r="G77" s="61">
        <f>SUM(G76:G76)</f>
        <v>0</v>
      </c>
      <c r="H77" s="46">
        <f>($G76*H76)</f>
        <v>0</v>
      </c>
      <c r="I77" s="46">
        <f>($G76*I76)</f>
        <v>0</v>
      </c>
      <c r="K77" s="511"/>
    </row>
    <row r="78" spans="2:11" ht="31.5" customHeight="1" thickBot="1" x14ac:dyDescent="0.4">
      <c r="B78" s="494" t="s">
        <v>107</v>
      </c>
      <c r="C78" s="495"/>
      <c r="D78" s="495"/>
      <c r="E78" s="495"/>
      <c r="F78" s="496"/>
      <c r="G78" s="51"/>
      <c r="H78" s="48">
        <f>IF(G77=0,0,H77/$G$77/2*100%*$I$72)</f>
        <v>0</v>
      </c>
      <c r="I78" s="49">
        <f>IF(G77=0,0,I77/$G$77/2*100%*$I$72)</f>
        <v>0</v>
      </c>
    </row>
    <row r="79" spans="2:11" ht="15" thickBot="1" x14ac:dyDescent="0.4"/>
    <row r="80" spans="2:11" ht="21.5" thickBot="1" x14ac:dyDescent="0.4">
      <c r="B80" s="37"/>
      <c r="C80" s="522" t="s">
        <v>347</v>
      </c>
      <c r="D80" s="523"/>
      <c r="E80" s="523"/>
      <c r="F80" s="523"/>
      <c r="G80" s="523"/>
      <c r="H80" s="523"/>
      <c r="I80" s="524"/>
    </row>
    <row r="81" spans="2:11" ht="18.75" customHeight="1" x14ac:dyDescent="0.35">
      <c r="B81" s="429" t="s">
        <v>371</v>
      </c>
      <c r="C81" s="430"/>
      <c r="D81" s="430"/>
      <c r="E81" s="430"/>
      <c r="F81" s="430"/>
      <c r="G81" s="430"/>
      <c r="H81" s="431"/>
      <c r="I81" s="482">
        <f>1-I21-I47-I64-I72</f>
        <v>9.9999999999999978E-2</v>
      </c>
      <c r="J81" s="639" t="s">
        <v>88</v>
      </c>
      <c r="K81" s="473" t="s">
        <v>316</v>
      </c>
    </row>
    <row r="82" spans="2:11" ht="15.75" customHeight="1" thickBot="1" x14ac:dyDescent="0.4">
      <c r="B82" s="432" t="s">
        <v>361</v>
      </c>
      <c r="C82" s="433"/>
      <c r="D82" s="433"/>
      <c r="E82" s="433"/>
      <c r="F82" s="433"/>
      <c r="G82" s="433"/>
      <c r="H82" s="434"/>
      <c r="I82" s="484"/>
      <c r="J82" s="640"/>
      <c r="K82" s="474"/>
    </row>
    <row r="83" spans="2:11" ht="16" thickBot="1" x14ac:dyDescent="0.4">
      <c r="B83" s="631"/>
      <c r="C83" s="632"/>
      <c r="D83" s="632"/>
      <c r="E83" s="632"/>
      <c r="F83" s="633"/>
      <c r="G83" s="62" t="s">
        <v>117</v>
      </c>
      <c r="H83" s="285" t="s">
        <v>91</v>
      </c>
      <c r="I83" s="62" t="s">
        <v>92</v>
      </c>
      <c r="J83" s="278" t="s">
        <v>93</v>
      </c>
      <c r="K83" s="298" t="s">
        <v>315</v>
      </c>
    </row>
    <row r="84" spans="2:11" x14ac:dyDescent="0.35">
      <c r="B84" s="506" t="s">
        <v>293</v>
      </c>
      <c r="C84" s="507"/>
      <c r="D84" s="507"/>
      <c r="E84" s="507"/>
      <c r="F84" s="508"/>
      <c r="G84" s="286">
        <f>Supplier1!G79</f>
        <v>1</v>
      </c>
      <c r="H84" s="345"/>
      <c r="I84" s="345"/>
      <c r="J84" s="346"/>
      <c r="K84" s="509"/>
    </row>
    <row r="85" spans="2:11" ht="15.75" customHeight="1" thickBot="1" x14ac:dyDescent="0.4">
      <c r="B85" s="506" t="s">
        <v>349</v>
      </c>
      <c r="C85" s="507"/>
      <c r="D85" s="507"/>
      <c r="E85" s="507"/>
      <c r="F85" s="508"/>
      <c r="G85" s="283">
        <f>Supplier1!G80</f>
        <v>1</v>
      </c>
      <c r="H85" s="349"/>
      <c r="I85" s="349"/>
      <c r="J85" s="350"/>
      <c r="K85" s="511"/>
    </row>
    <row r="86" spans="2:11" ht="15" thickBot="1" x14ac:dyDescent="0.4">
      <c r="B86" s="491" t="s">
        <v>109</v>
      </c>
      <c r="C86" s="492"/>
      <c r="D86" s="492"/>
      <c r="E86" s="492"/>
      <c r="F86" s="493"/>
      <c r="G86" s="45">
        <f>SUM(G84:G85)</f>
        <v>2</v>
      </c>
      <c r="H86" s="55">
        <f>($G84*H84)+($G85*H85)</f>
        <v>0</v>
      </c>
      <c r="I86" s="46">
        <f>($G84*I84)+($G85*I85)</f>
        <v>0</v>
      </c>
    </row>
    <row r="87" spans="2:11" ht="31.5" customHeight="1" thickBot="1" x14ac:dyDescent="0.4">
      <c r="B87" s="494" t="s">
        <v>350</v>
      </c>
      <c r="C87" s="495"/>
      <c r="D87" s="495"/>
      <c r="E87" s="495"/>
      <c r="F87" s="496"/>
      <c r="G87" s="51"/>
      <c r="H87" s="48">
        <f>IF(G86=0,0,H86/$G$86/2*100%*$I$81)</f>
        <v>0</v>
      </c>
      <c r="I87" s="56">
        <f>IF(G86=0,0,I86/$G$86/2*100%*$I$81)</f>
        <v>0</v>
      </c>
    </row>
    <row r="88" spans="2:11" ht="15" thickBot="1" x14ac:dyDescent="0.4"/>
    <row r="89" spans="2:11" ht="15" thickBot="1" x14ac:dyDescent="0.4">
      <c r="B89" s="713" t="s">
        <v>328</v>
      </c>
      <c r="C89" s="714"/>
      <c r="D89" s="714"/>
      <c r="E89" s="714"/>
      <c r="F89" s="715"/>
    </row>
    <row r="90" spans="2:11" ht="202.5" customHeight="1" thickBot="1" x14ac:dyDescent="0.4">
      <c r="B90" s="616"/>
      <c r="C90" s="617"/>
      <c r="D90" s="617"/>
      <c r="E90" s="617"/>
      <c r="F90" s="618"/>
    </row>
  </sheetData>
  <sheetProtection formatRows="0"/>
  <protectedRanges>
    <protectedRange sqref="J84:J85" name="Clarification Sections_2"/>
    <protectedRange sqref="D17 H17:I17" name="Tel nrs and email"/>
    <protectedRange sqref="G18" name="QM28 request"/>
    <protectedRange sqref="I18" name="Report request"/>
    <protectedRange sqref="D14:F15 D16" name="Supplier detail"/>
    <protectedRange sqref="G15" name="Supplier QA person"/>
    <protectedRange sqref="J67 J25:J29 J49:J59 J76 J35:J42" name="Clarification Sections"/>
    <protectedRange sqref="H25:I29" name="Section A options_1"/>
    <protectedRange sqref="H35:I42" name="Section A options_2"/>
    <protectedRange sqref="H67:I67" name="Section A options_6"/>
    <protectedRange sqref="H57:I59" name="Section B_1"/>
    <protectedRange sqref="H49:I56" name="Section A options_5"/>
    <protectedRange sqref="H76:I76" name="Section A options_7"/>
    <protectedRange sqref="H84:I85" name="Section A options_9"/>
  </protectedRanges>
  <mergeCells count="119">
    <mergeCell ref="B89:F89"/>
    <mergeCell ref="B90:F90"/>
    <mergeCell ref="B6:C6"/>
    <mergeCell ref="B7:C7"/>
    <mergeCell ref="D7:F7"/>
    <mergeCell ref="D2:F2"/>
    <mergeCell ref="G2:H2"/>
    <mergeCell ref="D4:F4"/>
    <mergeCell ref="G4:H4"/>
    <mergeCell ref="D5:F5"/>
    <mergeCell ref="G5:H5"/>
    <mergeCell ref="B2:C5"/>
    <mergeCell ref="G3:H3"/>
    <mergeCell ref="E6:F6"/>
    <mergeCell ref="G6:I6"/>
    <mergeCell ref="G7:I7"/>
    <mergeCell ref="B13:I13"/>
    <mergeCell ref="B14:C14"/>
    <mergeCell ref="D14:F14"/>
    <mergeCell ref="G14:I14"/>
    <mergeCell ref="B15:C15"/>
    <mergeCell ref="D15:F15"/>
    <mergeCell ref="G15:I15"/>
    <mergeCell ref="B8:C8"/>
    <mergeCell ref="D8:F8"/>
    <mergeCell ref="B9:C9"/>
    <mergeCell ref="D9:I9"/>
    <mergeCell ref="B10:C12"/>
    <mergeCell ref="D10:I12"/>
    <mergeCell ref="G8:H8"/>
    <mergeCell ref="C19:I19"/>
    <mergeCell ref="B20:I20"/>
    <mergeCell ref="B21:E21"/>
    <mergeCell ref="F21:H21"/>
    <mergeCell ref="B22:I22"/>
    <mergeCell ref="J22:J23"/>
    <mergeCell ref="B23:I23"/>
    <mergeCell ref="B16:C16"/>
    <mergeCell ref="D16:I16"/>
    <mergeCell ref="B17:C17"/>
    <mergeCell ref="D17:E17"/>
    <mergeCell ref="F17:G17"/>
    <mergeCell ref="B18:C18"/>
    <mergeCell ref="B31:F31"/>
    <mergeCell ref="B32:I32"/>
    <mergeCell ref="J32:J33"/>
    <mergeCell ref="B33:I33"/>
    <mergeCell ref="B34:F34"/>
    <mergeCell ref="B35:F35"/>
    <mergeCell ref="B24:F24"/>
    <mergeCell ref="B25:F25"/>
    <mergeCell ref="B26:F26"/>
    <mergeCell ref="B27:F27"/>
    <mergeCell ref="B28:F28"/>
    <mergeCell ref="B29:F29"/>
    <mergeCell ref="B42:F42"/>
    <mergeCell ref="B43:F43"/>
    <mergeCell ref="B44:F44"/>
    <mergeCell ref="C46:I46"/>
    <mergeCell ref="J46:J47"/>
    <mergeCell ref="B48:F48"/>
    <mergeCell ref="B36:F36"/>
    <mergeCell ref="B37:F37"/>
    <mergeCell ref="B38:F38"/>
    <mergeCell ref="B39:F39"/>
    <mergeCell ref="B40:F40"/>
    <mergeCell ref="B41:F41"/>
    <mergeCell ref="B56:F56"/>
    <mergeCell ref="B57:F57"/>
    <mergeCell ref="B58:F58"/>
    <mergeCell ref="B59:F59"/>
    <mergeCell ref="B60:F60"/>
    <mergeCell ref="B61:F61"/>
    <mergeCell ref="B49:F49"/>
    <mergeCell ref="B50:F50"/>
    <mergeCell ref="B52:F52"/>
    <mergeCell ref="B53:F53"/>
    <mergeCell ref="B54:F54"/>
    <mergeCell ref="B55:F55"/>
    <mergeCell ref="B51:F51"/>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K22:K23"/>
    <mergeCell ref="K25:K42"/>
    <mergeCell ref="K49:K56"/>
    <mergeCell ref="K67:K69"/>
    <mergeCell ref="K76:K77"/>
    <mergeCell ref="K84:K85"/>
    <mergeCell ref="K81:K82"/>
    <mergeCell ref="K72:K74"/>
    <mergeCell ref="K64:K65"/>
    <mergeCell ref="K46:K47"/>
  </mergeCells>
  <dataValidations xWindow="713" yWindow="361" count="4">
    <dataValidation type="list" allowBlank="1" showInputMessage="1" showErrorMessage="1" sqref="G18 I18" xr:uid="{00000000-0002-0000-0C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C00-000001000000}">
      <formula1>$M$3:$M$8</formula1>
    </dataValidation>
    <dataValidation type="list" allowBlank="1" showInputMessage="1" showErrorMessage="1" prompt="Score ?_x000a_0 = No Submission_x000a_1 = Partially Compliant_x000a_2 = Fully Compliant_x000a__x000a_" sqref="H25:I28 H84:I85 H76:I76 H67:I67 H49:I56 H35:I42" xr:uid="{00000000-0002-0000-0C00-000002000000}">
      <formula1>$M$2:$M$8</formula1>
    </dataValidation>
    <dataValidation allowBlank="1" showInputMessage="1" showErrorMessage="1" prompt="Rev 1 for 1st Desktop Evaluation_x000a_Rev 2 for 2nd Desktop Evaluation (Clarification)" sqref="I8" xr:uid="{00000000-0002-0000-0C00-000003000000}"/>
  </dataValidations>
  <pageMargins left="0.7" right="0.7" top="0.75" bottom="0.75" header="0.3" footer="0.3"/>
  <pageSetup orientation="portrait" r:id="rId1"/>
  <drawing r:id="rId2"/>
  <legacyDrawing r:id="rId3"/>
  <oleObjects>
    <mc:AlternateContent xmlns:mc="http://schemas.openxmlformats.org/markup-compatibility/2006">
      <mc:Choice Requires="x14">
        <oleObject progId="Word.Picture.8" shapeId="11265" r:id="rId4">
          <objectPr defaultSize="0" autoPict="0" r:id="rId5">
            <anchor moveWithCells="1" sizeWithCells="1">
              <from>
                <xdr:col>1</xdr:col>
                <xdr:colOff>146050</xdr:colOff>
                <xdr:row>1</xdr:row>
                <xdr:rowOff>107950</xdr:rowOff>
              </from>
              <to>
                <xdr:col>1</xdr:col>
                <xdr:colOff>1257300</xdr:colOff>
                <xdr:row>4</xdr:row>
                <xdr:rowOff>165100</xdr:rowOff>
              </to>
            </anchor>
          </objectPr>
        </oleObject>
      </mc:Choice>
      <mc:Fallback>
        <oleObject progId="Word.Picture.8" shapeId="11265" r:id="rId4"/>
      </mc:Fallback>
    </mc:AlternateContent>
    <mc:AlternateContent xmlns:mc="http://schemas.openxmlformats.org/markup-compatibility/2006">
      <mc:Choice Requires="x14">
        <oleObject progId="Word.Picture.8" shapeId="11266" r:id="rId6">
          <objectPr defaultSize="0" autoPict="0" r:id="rId5">
            <anchor moveWithCells="1" sizeWithCells="1">
              <from>
                <xdr:col>1</xdr:col>
                <xdr:colOff>107950</xdr:colOff>
                <xdr:row>45</xdr:row>
                <xdr:rowOff>31750</xdr:rowOff>
              </from>
              <to>
                <xdr:col>1</xdr:col>
                <xdr:colOff>1270000</xdr:colOff>
                <xdr:row>46</xdr:row>
                <xdr:rowOff>0</xdr:rowOff>
              </to>
            </anchor>
          </objectPr>
        </oleObject>
      </mc:Choice>
      <mc:Fallback>
        <oleObject progId="Word.Picture.8" shapeId="11266" r:id="rId6"/>
      </mc:Fallback>
    </mc:AlternateContent>
    <mc:AlternateContent xmlns:mc="http://schemas.openxmlformats.org/markup-compatibility/2006">
      <mc:Choice Requires="x14">
        <oleObject progId="Word.Picture.8" shapeId="11267" r:id="rId7">
          <objectPr defaultSize="0" autoPict="0" r:id="rId5">
            <anchor moveWithCells="1" sizeWithCells="1">
              <from>
                <xdr:col>1</xdr:col>
                <xdr:colOff>107950</xdr:colOff>
                <xdr:row>18</xdr:row>
                <xdr:rowOff>31750</xdr:rowOff>
              </from>
              <to>
                <xdr:col>1</xdr:col>
                <xdr:colOff>1270000</xdr:colOff>
                <xdr:row>19</xdr:row>
                <xdr:rowOff>0</xdr:rowOff>
              </to>
            </anchor>
          </objectPr>
        </oleObject>
      </mc:Choice>
      <mc:Fallback>
        <oleObject progId="Word.Picture.8" shapeId="11267" r:id="rId7"/>
      </mc:Fallback>
    </mc:AlternateContent>
    <mc:AlternateContent xmlns:mc="http://schemas.openxmlformats.org/markup-compatibility/2006">
      <mc:Choice Requires="x14">
        <oleObject progId="Word.Picture.8" shapeId="11268" r:id="rId8">
          <objectPr defaultSize="0" autoPict="0" r:id="rId5">
            <anchor moveWithCells="1" sizeWithCells="1">
              <from>
                <xdr:col>1</xdr:col>
                <xdr:colOff>146050</xdr:colOff>
                <xdr:row>62</xdr:row>
                <xdr:rowOff>31750</xdr:rowOff>
              </from>
              <to>
                <xdr:col>1</xdr:col>
                <xdr:colOff>1308100</xdr:colOff>
                <xdr:row>63</xdr:row>
                <xdr:rowOff>0</xdr:rowOff>
              </to>
            </anchor>
          </objectPr>
        </oleObject>
      </mc:Choice>
      <mc:Fallback>
        <oleObject progId="Word.Picture.8" shapeId="11268" r:id="rId8"/>
      </mc:Fallback>
    </mc:AlternateContent>
    <mc:AlternateContent xmlns:mc="http://schemas.openxmlformats.org/markup-compatibility/2006">
      <mc:Choice Requires="x14">
        <oleObject progId="Word.Picture.8" shapeId="11269" r:id="rId9">
          <objectPr defaultSize="0" autoPict="0" r:id="rId5">
            <anchor moveWithCells="1" sizeWithCells="1">
              <from>
                <xdr:col>1</xdr:col>
                <xdr:colOff>146050</xdr:colOff>
                <xdr:row>70</xdr:row>
                <xdr:rowOff>31750</xdr:rowOff>
              </from>
              <to>
                <xdr:col>1</xdr:col>
                <xdr:colOff>1308100</xdr:colOff>
                <xdr:row>71</xdr:row>
                <xdr:rowOff>0</xdr:rowOff>
              </to>
            </anchor>
          </objectPr>
        </oleObject>
      </mc:Choice>
      <mc:Fallback>
        <oleObject progId="Word.Picture.8" shapeId="11269" r:id="rId9"/>
      </mc:Fallback>
    </mc:AlternateContent>
    <mc:AlternateContent xmlns:mc="http://schemas.openxmlformats.org/markup-compatibility/2006">
      <mc:Choice Requires="x14">
        <oleObject progId="Word.Picture.8" shapeId="11270" r:id="rId10">
          <objectPr defaultSize="0" autoPict="0" r:id="rId5">
            <anchor moveWithCells="1" sizeWithCells="1">
              <from>
                <xdr:col>1</xdr:col>
                <xdr:colOff>146050</xdr:colOff>
                <xdr:row>79</xdr:row>
                <xdr:rowOff>31750</xdr:rowOff>
              </from>
              <to>
                <xdr:col>1</xdr:col>
                <xdr:colOff>1308100</xdr:colOff>
                <xdr:row>80</xdr:row>
                <xdr:rowOff>0</xdr:rowOff>
              </to>
            </anchor>
          </objectPr>
        </oleObject>
      </mc:Choice>
      <mc:Fallback>
        <oleObject progId="Word.Picture.8" shapeId="11270" r:id="rId10"/>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U22"/>
  <sheetViews>
    <sheetView view="pageBreakPreview" topLeftCell="A7" zoomScale="60" zoomScaleNormal="90" workbookViewId="0">
      <selection activeCell="E14" sqref="E14:J14"/>
    </sheetView>
  </sheetViews>
  <sheetFormatPr defaultRowHeight="26.25" customHeight="1" x14ac:dyDescent="0.35"/>
  <cols>
    <col min="1" max="1" width="3" customWidth="1"/>
    <col min="2" max="2" width="53.54296875" customWidth="1"/>
    <col min="3" max="3" width="8.453125" customWidth="1"/>
    <col min="4" max="4" width="6.453125" customWidth="1"/>
    <col min="5" max="5" width="8.81640625" customWidth="1"/>
    <col min="6" max="6" width="6.54296875" customWidth="1"/>
    <col min="7" max="7" width="11.54296875" customWidth="1"/>
    <col min="8" max="8" width="5.453125" hidden="1" customWidth="1"/>
    <col min="9" max="9" width="7.54296875" customWidth="1"/>
    <col min="10" max="10" width="6.453125" customWidth="1"/>
    <col min="11" max="11" width="9" customWidth="1"/>
    <col min="12" max="12" width="7.54296875" customWidth="1"/>
    <col min="13" max="13" width="6" customWidth="1"/>
    <col min="14" max="14" width="11.453125" customWidth="1"/>
    <col min="15" max="15" width="7.81640625" customWidth="1"/>
    <col min="16" max="16" width="6.1796875" customWidth="1"/>
    <col min="17" max="17" width="12.1796875" customWidth="1"/>
    <col min="18" max="18" width="7.54296875" customWidth="1"/>
    <col min="19" max="19" width="6.1796875" customWidth="1"/>
    <col min="20" max="20" width="11.81640625" customWidth="1"/>
    <col min="21" max="21" width="9.81640625" bestFit="1" customWidth="1"/>
    <col min="22" max="22" width="9.1796875" customWidth="1"/>
  </cols>
  <sheetData>
    <row r="1" spans="1:21" ht="42" customHeight="1" thickBot="1" x14ac:dyDescent="1.05">
      <c r="B1" s="63" t="s">
        <v>119</v>
      </c>
      <c r="G1" s="64" t="s">
        <v>120</v>
      </c>
      <c r="Q1" s="716" t="s">
        <v>121</v>
      </c>
      <c r="R1" s="716"/>
      <c r="S1" s="716" t="str">
        <f>Supplier1!$D$6</f>
        <v>*</v>
      </c>
      <c r="T1" s="716"/>
      <c r="U1" s="716"/>
    </row>
    <row r="2" spans="1:21" ht="66" customHeight="1" thickBot="1" x14ac:dyDescent="0.45">
      <c r="B2" s="65" t="s">
        <v>122</v>
      </c>
      <c r="C2" s="717" t="s">
        <v>392</v>
      </c>
      <c r="D2" s="718"/>
      <c r="E2" s="718"/>
      <c r="F2" s="719"/>
      <c r="G2" s="66">
        <f>Supplier1!$I$21</f>
        <v>0.25</v>
      </c>
      <c r="H2" s="67"/>
      <c r="I2" s="720" t="s">
        <v>123</v>
      </c>
      <c r="J2" s="721"/>
      <c r="K2" s="68">
        <f>Supplier1!$I$46</f>
        <v>0.25</v>
      </c>
      <c r="L2" s="722" t="s">
        <v>124</v>
      </c>
      <c r="M2" s="723"/>
      <c r="N2" s="69">
        <f>Supplier1!$I$59</f>
        <v>0.2</v>
      </c>
      <c r="O2" s="724" t="s">
        <v>125</v>
      </c>
      <c r="P2" s="725"/>
      <c r="Q2" s="70">
        <f>Supplier1!$I$67</f>
        <v>0.2</v>
      </c>
      <c r="R2" s="726" t="s">
        <v>126</v>
      </c>
      <c r="S2" s="727"/>
      <c r="T2" s="71">
        <f>Supplier1!I76</f>
        <v>9.9999999999999978E-2</v>
      </c>
      <c r="U2" s="72" t="s">
        <v>127</v>
      </c>
    </row>
    <row r="3" spans="1:21" ht="39" customHeight="1" thickBot="1" x14ac:dyDescent="0.4">
      <c r="B3" s="73"/>
      <c r="C3" s="74" t="s">
        <v>128</v>
      </c>
      <c r="D3" s="75" t="s">
        <v>54</v>
      </c>
      <c r="E3" s="74" t="s">
        <v>129</v>
      </c>
      <c r="F3" s="75" t="s">
        <v>54</v>
      </c>
      <c r="G3" s="76" t="s">
        <v>130</v>
      </c>
      <c r="H3" s="77" t="s">
        <v>131</v>
      </c>
      <c r="I3" s="78" t="s">
        <v>132</v>
      </c>
      <c r="J3" s="79" t="s">
        <v>54</v>
      </c>
      <c r="K3" s="80" t="s">
        <v>133</v>
      </c>
      <c r="L3" s="81" t="s">
        <v>134</v>
      </c>
      <c r="M3" s="82" t="s">
        <v>54</v>
      </c>
      <c r="N3" s="83" t="s">
        <v>135</v>
      </c>
      <c r="O3" s="84" t="s">
        <v>136</v>
      </c>
      <c r="P3" s="85" t="s">
        <v>54</v>
      </c>
      <c r="Q3" s="86" t="s">
        <v>137</v>
      </c>
      <c r="R3" s="87" t="s">
        <v>138</v>
      </c>
      <c r="S3" s="88" t="s">
        <v>54</v>
      </c>
      <c r="T3" s="89" t="s">
        <v>139</v>
      </c>
      <c r="U3" s="90" t="s">
        <v>140</v>
      </c>
    </row>
    <row r="4" spans="1:21" ht="28.5" customHeight="1" x14ac:dyDescent="0.35">
      <c r="A4" s="115">
        <v>1</v>
      </c>
      <c r="B4" s="91" t="str">
        <f>Supplier1!$D$14</f>
        <v>*</v>
      </c>
      <c r="C4" s="92">
        <f>Supplier1!$G$29</f>
        <v>0</v>
      </c>
      <c r="D4" s="93">
        <f>IF(Supplier1!$I$30&gt;0,Supplier1!$I$29,IF(Supplier1!$H$30&gt;0,Supplier1!$H$29,0))/2</f>
        <v>0</v>
      </c>
      <c r="E4" s="94">
        <f>Supplier1!$G$42</f>
        <v>3</v>
      </c>
      <c r="F4" s="95">
        <f>IF(Supplier1!$I$43&gt;0,Supplier1!$I$42,IF(Supplier1!$H$43&gt;0,Supplier1!$H$42,0))/2</f>
        <v>0</v>
      </c>
      <c r="G4" s="96">
        <f>IF(H4=0,0,IF(H4=1,D4/C4*$G$2,IF(H4=2,F4/E4*$G$2,IF(C4=0,0,IF(E4=0,0,0)))))</f>
        <v>0</v>
      </c>
      <c r="H4" s="97">
        <f>IF(AND(D4&gt;0,F4=0),1,IF(AND(F4&gt;0,D4=0),2,IF(AND(D4=0,F4=0),0)))</f>
        <v>0</v>
      </c>
      <c r="I4" s="98">
        <f>Supplier1!$G$55</f>
        <v>2</v>
      </c>
      <c r="J4" s="99">
        <f>IF(Supplier1!$I$56&gt;0,Supplier1!$I$55,IF(Supplier1!$H$56&gt;0,Supplier1!$H$55,0))/2</f>
        <v>0</v>
      </c>
      <c r="K4" s="100">
        <f>IF(I4=0,0,(J4/I4*$K$2))</f>
        <v>0</v>
      </c>
      <c r="L4" s="101">
        <f>Supplier1!$G$63</f>
        <v>0</v>
      </c>
      <c r="M4" s="99">
        <f>IF(Supplier1!$I$64&gt;0,Supplier1!$I$63,IF(Supplier1!$H$64&gt;0,Supplier1!$H$63,0))/2</f>
        <v>0</v>
      </c>
      <c r="N4" s="102">
        <f>IF(L4=0,0,(M4/L4*$N$2))</f>
        <v>0</v>
      </c>
      <c r="O4" s="103">
        <f>Supplier1!$G$72</f>
        <v>0</v>
      </c>
      <c r="P4" s="99">
        <f>IF(Supplier1!$I$73&gt;0,Supplier1!$I$72,IF(Supplier1!$H$73&gt;0,Supplier1!$H$72,0))/2</f>
        <v>0</v>
      </c>
      <c r="Q4" s="104">
        <f>IF(O4=0,0,(P4/O4*$Q$2))</f>
        <v>0</v>
      </c>
      <c r="R4" s="105">
        <f>Supplier1!$G$81</f>
        <v>2</v>
      </c>
      <c r="S4" s="99">
        <f>IF(Supplier1!$I$82&gt;0,Supplier1!$I$81,IF(Supplier1!$H$82&gt;0,Supplier1!$H$81,0))/2</f>
        <v>0</v>
      </c>
      <c r="T4" s="106">
        <f>IF(R4=0,0,(S4/R4*$T$2))</f>
        <v>0</v>
      </c>
      <c r="U4" s="107">
        <f>G4+K4+N4+Q4+T4</f>
        <v>0</v>
      </c>
    </row>
    <row r="5" spans="1:21" ht="28.5" customHeight="1" x14ac:dyDescent="0.35">
      <c r="A5" s="117">
        <v>2</v>
      </c>
      <c r="B5" s="108">
        <f>Supplier2!$D$14</f>
        <v>0</v>
      </c>
      <c r="C5" s="92">
        <f>Supplier2!$G$30</f>
        <v>0</v>
      </c>
      <c r="D5" s="93">
        <f>IF(Supplier2!$I$31&gt;0,Supplier2!$I$30,IF(Supplier2!$H$31&gt;0,Supplier2!$H$30,0))/2</f>
        <v>0</v>
      </c>
      <c r="E5" s="94">
        <f>Supplier2!$G$43</f>
        <v>3</v>
      </c>
      <c r="F5" s="95">
        <f>IF(Supplier2!$I$44&gt;0,Supplier2!$I$43,IF(Supplier2!$H$44&gt;0,Supplier2!$H$43,0))/2</f>
        <v>0</v>
      </c>
      <c r="G5" s="96">
        <f t="shared" ref="G5:G13" si="0">IF(H5=0,0,IF(H5=1,D5/C5*$G$2,IF(H5=2,F5/E5*$G$2,IF(C5=0,0,IF(E5=0,0,0)))))</f>
        <v>0</v>
      </c>
      <c r="H5" s="97">
        <f>IF(AND(D5&gt;0,F5=0),1,IF(AND(F5&gt;0,D5=0),2,IF(AND(D5=0,F5=0),0)))</f>
        <v>0</v>
      </c>
      <c r="I5" s="98">
        <f>Supplier2!$G$60</f>
        <v>2</v>
      </c>
      <c r="J5" s="99">
        <f>IF(Supplier2!$I$61&gt;0,Supplier2!$I$60,IF(Supplier2!$H$61&gt;0,Supplier2!$H$60,0))/2</f>
        <v>0</v>
      </c>
      <c r="K5" s="100">
        <f>IF(I5=0,0,(J5/I5*$K$2))</f>
        <v>0</v>
      </c>
      <c r="L5" s="101">
        <f>Supplier2!$G$68</f>
        <v>0</v>
      </c>
      <c r="M5" s="99">
        <f>IF(Supplier2!$I$69&gt;0,Supplier2!$I$68,IF(Supplier2!$H$69&gt;0,Supplier2!$H$68,0))/2</f>
        <v>0</v>
      </c>
      <c r="N5" s="102">
        <f>IF(L5=0,0,(M5/L5*$N$2))</f>
        <v>0</v>
      </c>
      <c r="O5" s="103">
        <f>Supplier2!$G$77</f>
        <v>0</v>
      </c>
      <c r="P5" s="99">
        <f>IF(Supplier2!$I$78&gt;0,Supplier2!$I$77,IF(Supplier2!$H$78&gt;0,Supplier2!$H$77,0))/2</f>
        <v>0</v>
      </c>
      <c r="Q5" s="104">
        <f t="shared" ref="Q5:Q13" si="1">IF(O5=0,0,(P5/O5*$Q$2))</f>
        <v>0</v>
      </c>
      <c r="R5" s="105">
        <f>Supplier2!$G$86</f>
        <v>2</v>
      </c>
      <c r="S5" s="99">
        <f>IF(Supplier2!$I$87&gt;0,Supplier2!$I$86,IF(Supplier2!$H$87&gt;0,Supplier2!$H$86,0))/2</f>
        <v>0</v>
      </c>
      <c r="T5" s="106">
        <f t="shared" ref="T5:T13" si="2">IF(R5=0,0,(S5/R5*$T$2))</f>
        <v>0</v>
      </c>
      <c r="U5" s="107">
        <f t="shared" ref="U5:U13" si="3">G5+K5+N5+Q5+T5</f>
        <v>0</v>
      </c>
    </row>
    <row r="6" spans="1:21" ht="28.5" customHeight="1" x14ac:dyDescent="0.35">
      <c r="A6" s="117">
        <v>3</v>
      </c>
      <c r="B6" s="108">
        <f>Supplier3!$D$14</f>
        <v>0</v>
      </c>
      <c r="C6" s="92">
        <f>Supplier3!$G$30</f>
        <v>0</v>
      </c>
      <c r="D6" s="93">
        <f>IF(Supplier3!$I$31&gt;0,Supplier3!$I$30,IF(Supplier3!$H$31&gt;0,Supplier3!$H$30,0))/2</f>
        <v>0</v>
      </c>
      <c r="E6" s="94">
        <f>Supplier3!$G$43</f>
        <v>3</v>
      </c>
      <c r="F6" s="95">
        <f>IF(Supplier3!$I$44&gt;0,Supplier3!$I$43,IF(Supplier3!$H$44&gt;0,Supplier3!$H$43,0))/2</f>
        <v>0</v>
      </c>
      <c r="G6" s="96">
        <f t="shared" si="0"/>
        <v>0</v>
      </c>
      <c r="H6" s="97">
        <f t="shared" ref="H6:H13" si="4">IF(AND(D6&gt;0,F6=0),1,IF(AND(F6&gt;0,D6=0),2,IF(AND(D6=0,F6=0),0)))</f>
        <v>0</v>
      </c>
      <c r="I6" s="98">
        <f>Supplier3!$G$60</f>
        <v>2</v>
      </c>
      <c r="J6" s="99">
        <f>IF(Supplier3!$I$61&gt;0,Supplier3!$I$60,IF(Supplier3!$H$61&gt;0,Supplier3!$H$60,0))/2</f>
        <v>0</v>
      </c>
      <c r="K6" s="100">
        <f t="shared" ref="K6:K13" si="5">IF(I6=0,0,(J6/I6*$K$2))</f>
        <v>0</v>
      </c>
      <c r="L6" s="101">
        <f>Supplier3!$G$68</f>
        <v>0</v>
      </c>
      <c r="M6" s="99">
        <f>IF(Supplier3!$I$69&gt;0,Supplier3!$I$68,IF(Supplier3!$H$69&gt;0,Supplier3!$H$68,0))/2</f>
        <v>0</v>
      </c>
      <c r="N6" s="102">
        <f t="shared" ref="N6:N13" si="6">IF(L6=0,0,(M6/L6*$N$2))</f>
        <v>0</v>
      </c>
      <c r="O6" s="103">
        <f>Supplier3!$G$77</f>
        <v>0</v>
      </c>
      <c r="P6" s="99">
        <f>IF(Supplier3!$I$78&gt;0,Supplier3!$I$77,IF(Supplier3!$H$78&gt;0,Supplier3!$H$77,0))/2</f>
        <v>0</v>
      </c>
      <c r="Q6" s="104">
        <f t="shared" si="1"/>
        <v>0</v>
      </c>
      <c r="R6" s="105">
        <f>Supplier3!$G$86</f>
        <v>2</v>
      </c>
      <c r="S6" s="99">
        <f>IF(Supplier3!$I$87&gt;0,Supplier3!$I$86,IF(Supplier3!$H$87&gt;0,Supplier3!$H$86,0))/2</f>
        <v>0</v>
      </c>
      <c r="T6" s="106">
        <f t="shared" si="2"/>
        <v>0</v>
      </c>
      <c r="U6" s="107">
        <f t="shared" si="3"/>
        <v>0</v>
      </c>
    </row>
    <row r="7" spans="1:21" ht="28.5" customHeight="1" x14ac:dyDescent="0.35">
      <c r="A7" s="117">
        <v>4</v>
      </c>
      <c r="B7" s="108">
        <f>Supplier4!$D$14</f>
        <v>0</v>
      </c>
      <c r="C7" s="92">
        <f>Supplier4!$G$30</f>
        <v>0</v>
      </c>
      <c r="D7" s="93">
        <f>IF(Supplier4!$I$31&gt;0,Supplier4!$I$30,IF(Supplier4!$H$31&gt;0,Supplier4!$H$30,0))/2</f>
        <v>0</v>
      </c>
      <c r="E7" s="94">
        <f>Supplier4!$G$43</f>
        <v>3</v>
      </c>
      <c r="F7" s="95">
        <f>IF(Supplier4!$I$44&gt;0,Supplier4!$I$43,IF(Supplier4!$H$44&gt;0,Supplier4!$H$43,0))/2</f>
        <v>0</v>
      </c>
      <c r="G7" s="96">
        <f t="shared" si="0"/>
        <v>0</v>
      </c>
      <c r="H7" s="97">
        <f t="shared" si="4"/>
        <v>0</v>
      </c>
      <c r="I7" s="98">
        <f>Supplier4!$G$60</f>
        <v>2</v>
      </c>
      <c r="J7" s="99">
        <f>IF(Supplier4!$I$61&gt;0,Supplier4!$I$60,IF(Supplier4!$H$61&gt;0,Supplier4!$H$60,0))/2</f>
        <v>0</v>
      </c>
      <c r="K7" s="100">
        <f t="shared" si="5"/>
        <v>0</v>
      </c>
      <c r="L7" s="101">
        <f>Supplier4!$G$68</f>
        <v>0</v>
      </c>
      <c r="M7" s="99">
        <f>IF(Supplier4!$I$69&gt;0,Supplier4!$I$68,IF(Supplier4!$H$69&gt;0,Supplier4!$H$68,0))/2</f>
        <v>0</v>
      </c>
      <c r="N7" s="102">
        <f t="shared" si="6"/>
        <v>0</v>
      </c>
      <c r="O7" s="103">
        <f>Supplier4!$G$77</f>
        <v>0</v>
      </c>
      <c r="P7" s="99">
        <f>IF(Supplier4!$I$78&gt;0,Supplier4!$I$77,IF(Supplier4!$H$78&gt;0,Supplier4!$H$77,0))/2</f>
        <v>0</v>
      </c>
      <c r="Q7" s="104">
        <f t="shared" si="1"/>
        <v>0</v>
      </c>
      <c r="R7" s="105">
        <f>Supplier4!$G$86</f>
        <v>2</v>
      </c>
      <c r="S7" s="99">
        <f>IF(Supplier4!$I$87&gt;0,Supplier4!$I$86,IF(Supplier4!$H$87&gt;0,Supplier4!$H$86,0))/2</f>
        <v>0</v>
      </c>
      <c r="T7" s="106">
        <f t="shared" si="2"/>
        <v>0</v>
      </c>
      <c r="U7" s="107">
        <f t="shared" si="3"/>
        <v>0</v>
      </c>
    </row>
    <row r="8" spans="1:21" ht="28.5" customHeight="1" x14ac:dyDescent="0.35">
      <c r="A8" s="117">
        <v>5</v>
      </c>
      <c r="B8" s="108">
        <f>Supplier5!$D$14</f>
        <v>0</v>
      </c>
      <c r="C8" s="92">
        <f>Supplier5!$G$30</f>
        <v>0</v>
      </c>
      <c r="D8" s="93">
        <f>IF(Supplier5!$I$31&gt;0,Supplier5!$I$30,IF(Supplier5!$H$31&gt;0,Supplier5!$H$30,0))/2</f>
        <v>0</v>
      </c>
      <c r="E8" s="94">
        <f>Supplier5!$G$43</f>
        <v>3</v>
      </c>
      <c r="F8" s="95">
        <f>IF(Supplier5!$I$44&gt;0,Supplier5!$I$43,IF(Supplier5!$H$44&gt;0,Supplier5!$H$43,0))/2</f>
        <v>0</v>
      </c>
      <c r="G8" s="96">
        <f t="shared" si="0"/>
        <v>0</v>
      </c>
      <c r="H8" s="97">
        <f t="shared" si="4"/>
        <v>0</v>
      </c>
      <c r="I8" s="98">
        <f>Supplier5!$G$60</f>
        <v>2</v>
      </c>
      <c r="J8" s="99">
        <f>IF(Supplier5!$I$61&gt;0,Supplier5!$I$60,IF(Supplier5!$H$61&gt;0,Supplier5!$H$60,0))/2</f>
        <v>0</v>
      </c>
      <c r="K8" s="100">
        <f t="shared" si="5"/>
        <v>0</v>
      </c>
      <c r="L8" s="101">
        <f>Supplier5!$G$68</f>
        <v>0</v>
      </c>
      <c r="M8" s="99">
        <f>IF(Supplier5!$I$69&gt;0,Supplier5!$I$68,IF(Supplier5!$H$69&gt;0,Supplier5!$H$68,0))/2</f>
        <v>0</v>
      </c>
      <c r="N8" s="102">
        <f t="shared" si="6"/>
        <v>0</v>
      </c>
      <c r="O8" s="103">
        <f>Supplier5!$G$77</f>
        <v>0</v>
      </c>
      <c r="P8" s="99">
        <f>IF(Supplier5!$I$78&gt;0,Supplier5!$I$77,IF(Supplier5!$H$78&gt;0,Supplier5!$H$77,0))/2</f>
        <v>0</v>
      </c>
      <c r="Q8" s="104">
        <f t="shared" si="1"/>
        <v>0</v>
      </c>
      <c r="R8" s="105">
        <f>Supplier5!$G$86</f>
        <v>2</v>
      </c>
      <c r="S8" s="99">
        <f>IF(Supplier5!$I$87&gt;0,Supplier5!$I$86,IF(Supplier5!$H$87&gt;0,Supplier5!$H$86,0))/2</f>
        <v>0</v>
      </c>
      <c r="T8" s="106">
        <f t="shared" si="2"/>
        <v>0</v>
      </c>
      <c r="U8" s="107">
        <f t="shared" si="3"/>
        <v>0</v>
      </c>
    </row>
    <row r="9" spans="1:21" ht="28.5" customHeight="1" x14ac:dyDescent="0.35">
      <c r="A9" s="117">
        <v>6</v>
      </c>
      <c r="B9" s="108">
        <f>Supplier6!$D$14</f>
        <v>0</v>
      </c>
      <c r="C9" s="92">
        <f>Supplier6!$G$30</f>
        <v>0</v>
      </c>
      <c r="D9" s="93">
        <f>IF(Supplier6!$I$31&gt;0,Supplier6!$I$30,IF(Supplier6!$H$31&gt;0,Supplier6!$H$30,0))/2</f>
        <v>0</v>
      </c>
      <c r="E9" s="94">
        <f>Supplier6!$G$43</f>
        <v>3</v>
      </c>
      <c r="F9" s="95">
        <f>IF(Supplier6!$I$44&gt;0,Supplier6!$I$43,IF(Supplier6!$H$44&gt;0,Supplier6!$H$43,0))/2</f>
        <v>0</v>
      </c>
      <c r="G9" s="96">
        <f t="shared" si="0"/>
        <v>0</v>
      </c>
      <c r="H9" s="97">
        <f t="shared" si="4"/>
        <v>0</v>
      </c>
      <c r="I9" s="98">
        <f>Supplier6!$G$60</f>
        <v>2</v>
      </c>
      <c r="J9" s="99">
        <f>IF(Supplier6!$I$61&gt;0,Supplier6!$I$60,IF(Supplier6!$H$61&gt;0,Supplier6!$H$60,0))/2</f>
        <v>0</v>
      </c>
      <c r="K9" s="100">
        <f t="shared" si="5"/>
        <v>0</v>
      </c>
      <c r="L9" s="101">
        <f>Supplier6!$G$68</f>
        <v>0</v>
      </c>
      <c r="M9" s="99">
        <f>IF(Supplier6!$I$69&gt;0,Supplier6!$I$68,IF(Supplier6!$H$69&gt;0,Supplier6!$H$68,0))/2</f>
        <v>0</v>
      </c>
      <c r="N9" s="102">
        <f t="shared" si="6"/>
        <v>0</v>
      </c>
      <c r="O9" s="103">
        <f>Supplier6!$G$77</f>
        <v>0</v>
      </c>
      <c r="P9" s="99">
        <f>IF(Supplier6!$I$78&gt;0,Supplier6!$I$77,IF(Supplier6!$H$78&gt;0,Supplier6!$H$77,0))/2</f>
        <v>0</v>
      </c>
      <c r="Q9" s="104">
        <f t="shared" si="1"/>
        <v>0</v>
      </c>
      <c r="R9" s="105">
        <f>Supplier6!$G$86</f>
        <v>2</v>
      </c>
      <c r="S9" s="99">
        <f>IF(Supplier6!$I$87&gt;0,Supplier6!$I$86,IF(Supplier6!$H$87&gt;0,Supplier6!$H$86,0))/2</f>
        <v>0</v>
      </c>
      <c r="T9" s="106">
        <f t="shared" si="2"/>
        <v>0</v>
      </c>
      <c r="U9" s="107">
        <f t="shared" si="3"/>
        <v>0</v>
      </c>
    </row>
    <row r="10" spans="1:21" ht="28.5" customHeight="1" x14ac:dyDescent="0.35">
      <c r="A10" s="117">
        <v>7</v>
      </c>
      <c r="B10" s="108">
        <f>Supplier7!$D$14</f>
        <v>0</v>
      </c>
      <c r="C10" s="92">
        <f>Supplier7!$G$30</f>
        <v>0</v>
      </c>
      <c r="D10" s="93">
        <f>IF(Supplier7!$I$31&gt;0,Supplier7!$I$30,IF(Supplier7!$H$31&gt;0,Supplier7!$H$30,0))/2</f>
        <v>0</v>
      </c>
      <c r="E10" s="94">
        <f>Supplier7!$G$43</f>
        <v>3</v>
      </c>
      <c r="F10" s="95">
        <f>IF(Supplier7!$I$44&gt;0,Supplier7!$I$43,IF(Supplier7!$H$44&gt;0,Supplier7!$H$43,0))/2</f>
        <v>0</v>
      </c>
      <c r="G10" s="96">
        <f t="shared" si="0"/>
        <v>0</v>
      </c>
      <c r="H10" s="97">
        <f t="shared" si="4"/>
        <v>0</v>
      </c>
      <c r="I10" s="98">
        <f>Supplier7!$G$60</f>
        <v>2</v>
      </c>
      <c r="J10" s="99">
        <f>IF(Supplier7!$I$61&gt;0,Supplier7!$I$60,IF(Supplier7!$H$61&gt;0,Supplier7!$H$60,0))/2</f>
        <v>0</v>
      </c>
      <c r="K10" s="100">
        <f t="shared" si="5"/>
        <v>0</v>
      </c>
      <c r="L10" s="101">
        <f>Supplier7!$G$68</f>
        <v>0</v>
      </c>
      <c r="M10" s="99">
        <f>IF(Supplier7!$I$69&gt;0,Supplier7!$I$68,IF(Supplier7!$H$69&gt;0,Supplier7!$H$68,0))/2</f>
        <v>0</v>
      </c>
      <c r="N10" s="102">
        <f t="shared" si="6"/>
        <v>0</v>
      </c>
      <c r="O10" s="103">
        <f>Supplier7!$G$77</f>
        <v>0</v>
      </c>
      <c r="P10" s="99">
        <f>IF(Supplier7!$I$78&gt;0,Supplier7!$I$77,IF(Supplier7!$H$78&gt;0,Supplier7!$H$77,0))/2</f>
        <v>0</v>
      </c>
      <c r="Q10" s="104">
        <f t="shared" si="1"/>
        <v>0</v>
      </c>
      <c r="R10" s="105">
        <f>Supplier7!$G$86</f>
        <v>2</v>
      </c>
      <c r="S10" s="99">
        <f>IF(Supplier7!$I$87&gt;0,Supplier7!$I$86,IF(Supplier7!$H$87&gt;0,Supplier7!$H$86,0))/2</f>
        <v>0</v>
      </c>
      <c r="T10" s="106">
        <f t="shared" si="2"/>
        <v>0</v>
      </c>
      <c r="U10" s="107">
        <f t="shared" si="3"/>
        <v>0</v>
      </c>
    </row>
    <row r="11" spans="1:21" ht="28.5" customHeight="1" x14ac:dyDescent="0.35">
      <c r="A11" s="117">
        <v>8</v>
      </c>
      <c r="B11" s="108">
        <f>Supplier8!$D$14</f>
        <v>0</v>
      </c>
      <c r="C11" s="92">
        <f>Supplier8!$G$30</f>
        <v>0</v>
      </c>
      <c r="D11" s="93">
        <f>IF(Supplier8!$I$31&gt;0,Supplier8!$I$30,IF(Supplier8!$H$31&gt;0,Supplier8!$H$30,0))/2</f>
        <v>0</v>
      </c>
      <c r="E11" s="94">
        <f>Supplier8!$G$43</f>
        <v>3</v>
      </c>
      <c r="F11" s="95">
        <f>IF(Supplier8!$I$44&gt;0,Supplier8!$I$43,IF(Supplier8!$H$44&gt;0,Supplier8!$H$43,0))/2</f>
        <v>0</v>
      </c>
      <c r="G11" s="96">
        <f t="shared" si="0"/>
        <v>0</v>
      </c>
      <c r="H11" s="97">
        <f t="shared" si="4"/>
        <v>0</v>
      </c>
      <c r="I11" s="98">
        <f>Supplier8!$G$60</f>
        <v>2</v>
      </c>
      <c r="J11" s="99">
        <f>IF(Supplier8!$I$61&gt;0,Supplier8!$I$60,IF(Supplier8!$H$61&gt;0,Supplier8!$H$60,0))/2</f>
        <v>0</v>
      </c>
      <c r="K11" s="100">
        <f t="shared" si="5"/>
        <v>0</v>
      </c>
      <c r="L11" s="101">
        <f>Supplier8!$G$68</f>
        <v>0</v>
      </c>
      <c r="M11" s="99">
        <f>IF(Supplier8!$I$69&gt;0,Supplier8!$I$68,IF(Supplier8!$H$69&gt;0,Supplier8!$H$68,0))/2</f>
        <v>0</v>
      </c>
      <c r="N11" s="102">
        <f t="shared" si="6"/>
        <v>0</v>
      </c>
      <c r="O11" s="103">
        <f>Supplier8!$G$77</f>
        <v>0</v>
      </c>
      <c r="P11" s="99">
        <f>IF(Supplier8!$I$78&gt;0,Supplier8!$I$77,IF(Supplier8!$H$78&gt;0,Supplier8!$H$77,0))/2</f>
        <v>0</v>
      </c>
      <c r="Q11" s="104">
        <f t="shared" si="1"/>
        <v>0</v>
      </c>
      <c r="R11" s="105">
        <f>Supplier8!$G$86</f>
        <v>2</v>
      </c>
      <c r="S11" s="99">
        <f>IF(Supplier8!$I$87&gt;0,Supplier8!$I$86,IF(Supplier8!$H$87&gt;0,Supplier8!$H$86,0))/2</f>
        <v>0</v>
      </c>
      <c r="T11" s="106">
        <f t="shared" si="2"/>
        <v>0</v>
      </c>
      <c r="U11" s="107">
        <f t="shared" si="3"/>
        <v>0</v>
      </c>
    </row>
    <row r="12" spans="1:21" ht="28.5" customHeight="1" x14ac:dyDescent="0.35">
      <c r="A12" s="117">
        <v>9</v>
      </c>
      <c r="B12" s="108">
        <f>Supplier9!$D$14</f>
        <v>0</v>
      </c>
      <c r="C12" s="92">
        <f>Supplier9!$G$30</f>
        <v>0</v>
      </c>
      <c r="D12" s="93">
        <f>IF(Supplier9!$I$31&gt;0,Supplier9!$I$30,IF(Supplier9!$H$31&gt;0,Supplier9!$H$30,0))/2</f>
        <v>0</v>
      </c>
      <c r="E12" s="94">
        <f>Supplier9!$G$43</f>
        <v>3</v>
      </c>
      <c r="F12" s="95">
        <f>IF(Supplier9!$I$44&gt;0,Supplier9!$I$43,IF(Supplier9!$H$44&gt;0,Supplier9!$H$43,0))/2</f>
        <v>0</v>
      </c>
      <c r="G12" s="96">
        <f t="shared" si="0"/>
        <v>0</v>
      </c>
      <c r="H12" s="97">
        <f t="shared" si="4"/>
        <v>0</v>
      </c>
      <c r="I12" s="98">
        <f>Supplier9!$G$60</f>
        <v>2</v>
      </c>
      <c r="J12" s="99">
        <f>IF(Supplier9!$I$61&gt;0,Supplier9!$I$60,IF(Supplier9!$H$61&gt;0,Supplier9!$H$60,0))/2</f>
        <v>0</v>
      </c>
      <c r="K12" s="100">
        <f t="shared" si="5"/>
        <v>0</v>
      </c>
      <c r="L12" s="101">
        <f>Supplier9!$G$68</f>
        <v>0</v>
      </c>
      <c r="M12" s="99">
        <f>IF(Supplier9!$I$69&gt;0,Supplier9!$I$68,IF(Supplier9!$H$69&gt;0,Supplier9!$H$68,0))/2</f>
        <v>0</v>
      </c>
      <c r="N12" s="102">
        <f t="shared" si="6"/>
        <v>0</v>
      </c>
      <c r="O12" s="103">
        <f>Supplier9!$G$77</f>
        <v>0</v>
      </c>
      <c r="P12" s="99">
        <f>IF(Supplier9!$I$78&gt;0,Supplier9!$I$77,IF(Supplier9!$H$78&gt;0,Supplier9!$H$77,0))/2</f>
        <v>0</v>
      </c>
      <c r="Q12" s="104">
        <f t="shared" si="1"/>
        <v>0</v>
      </c>
      <c r="R12" s="105">
        <f>Supplier9!$G$86</f>
        <v>2</v>
      </c>
      <c r="S12" s="99">
        <f>IF(Supplier9!$I$87&gt;0,Supplier9!$I$86,IF(Supplier9!$H$87&gt;0,Supplier9!$H$86,0))/2</f>
        <v>0</v>
      </c>
      <c r="T12" s="106">
        <f t="shared" si="2"/>
        <v>0</v>
      </c>
      <c r="U12" s="107">
        <f t="shared" si="3"/>
        <v>0</v>
      </c>
    </row>
    <row r="13" spans="1:21" ht="28.5" customHeight="1" thickBot="1" x14ac:dyDescent="0.4">
      <c r="A13" s="118">
        <v>10</v>
      </c>
      <c r="B13" s="109">
        <f>Supplier10!$D$14</f>
        <v>0</v>
      </c>
      <c r="C13" s="92">
        <f>Supplier10!$G$30</f>
        <v>0</v>
      </c>
      <c r="D13" s="93">
        <f>IF(Supplier10!$I$31&gt;0,Supplier10!$I$30,IF(Supplier10!$H$31&gt;0,Supplier10!$H$30,0))/2</f>
        <v>0</v>
      </c>
      <c r="E13" s="94">
        <f>Supplier10!$G$43</f>
        <v>3</v>
      </c>
      <c r="F13" s="95">
        <f>IF(Supplier10!$I$44&gt;0,Supplier10!$I$43,IF(Supplier10!$H$44&gt;0,Supplier10!$H$43,0))/2</f>
        <v>0</v>
      </c>
      <c r="G13" s="96">
        <f t="shared" si="0"/>
        <v>0</v>
      </c>
      <c r="H13" s="97">
        <f t="shared" si="4"/>
        <v>0</v>
      </c>
      <c r="I13" s="98">
        <f>Supplier10!$G$60</f>
        <v>2</v>
      </c>
      <c r="J13" s="99">
        <f>IF(Supplier10!$I$61&gt;0,Supplier10!$I$60,IF(Supplier10!$H$61&gt;0,Supplier10!$H$60,0))/2</f>
        <v>0</v>
      </c>
      <c r="K13" s="100">
        <f t="shared" si="5"/>
        <v>0</v>
      </c>
      <c r="L13" s="101">
        <f>Supplier10!$G$68</f>
        <v>0</v>
      </c>
      <c r="M13" s="99">
        <f>IF(Supplier10!$I$69&gt;0,Supplier10!$I$68,IF(Supplier10!$H$69&gt;0,Supplier10!$H$68,0))/2</f>
        <v>0</v>
      </c>
      <c r="N13" s="102">
        <f t="shared" si="6"/>
        <v>0</v>
      </c>
      <c r="O13" s="103">
        <f>Supplier10!$G$77</f>
        <v>0</v>
      </c>
      <c r="P13" s="99">
        <f>IF(Supplier10!$I$78&gt;0,Supplier10!$I$77,IF(Supplier10!$H$78&gt;0,Supplier10!$H$77,0))/2</f>
        <v>0</v>
      </c>
      <c r="Q13" s="104">
        <f t="shared" si="1"/>
        <v>0</v>
      </c>
      <c r="R13" s="105">
        <f>Supplier10!$G$86</f>
        <v>2</v>
      </c>
      <c r="S13" s="99">
        <f>IF(Supplier10!$I$87&gt;0,Supplier10!$I$86,IF(Supplier10!$H$87&gt;0,Supplier10!$H$86,0))/2</f>
        <v>0</v>
      </c>
      <c r="T13" s="106">
        <f t="shared" si="2"/>
        <v>0</v>
      </c>
      <c r="U13" s="107">
        <f t="shared" si="3"/>
        <v>0</v>
      </c>
    </row>
    <row r="14" spans="1:21" ht="15.75" customHeight="1" x14ac:dyDescent="0.35"/>
    <row r="15" spans="1:21" ht="16.5" customHeight="1" x14ac:dyDescent="0.35"/>
    <row r="16" spans="1:21" ht="21" customHeight="1" x14ac:dyDescent="0.35">
      <c r="B16" s="18" t="s">
        <v>141</v>
      </c>
      <c r="E16" s="18"/>
      <c r="F16" s="18"/>
      <c r="I16" s="18" t="s">
        <v>142</v>
      </c>
      <c r="L16" s="18" t="s">
        <v>143</v>
      </c>
      <c r="M16" s="18"/>
      <c r="N16" s="18"/>
    </row>
    <row r="17" spans="3:19" ht="26.25" customHeight="1" x14ac:dyDescent="0.35">
      <c r="C17" t="s">
        <v>144</v>
      </c>
      <c r="I17" s="18" t="s">
        <v>145</v>
      </c>
      <c r="M17" t="s">
        <v>146</v>
      </c>
      <c r="O17" s="18" t="s">
        <v>147</v>
      </c>
    </row>
    <row r="18" spans="3:19" ht="26.25" customHeight="1" x14ac:dyDescent="0.35">
      <c r="C18" s="110" t="s">
        <v>148</v>
      </c>
      <c r="D18" t="s">
        <v>149</v>
      </c>
      <c r="O18" t="s">
        <v>150</v>
      </c>
      <c r="P18" t="s">
        <v>151</v>
      </c>
      <c r="R18" s="18" t="s">
        <v>152</v>
      </c>
    </row>
    <row r="19" spans="3:19" ht="26.25" customHeight="1" x14ac:dyDescent="0.35">
      <c r="C19" s="110" t="s">
        <v>153</v>
      </c>
      <c r="D19" t="s">
        <v>154</v>
      </c>
      <c r="R19" t="s">
        <v>150</v>
      </c>
      <c r="S19" s="18" t="s">
        <v>155</v>
      </c>
    </row>
    <row r="20" spans="3:19" ht="26.25" customHeight="1" x14ac:dyDescent="0.35">
      <c r="C20" s="110"/>
    </row>
    <row r="21" spans="3:19" ht="26.25" customHeight="1" x14ac:dyDescent="0.35">
      <c r="C21" s="110"/>
    </row>
    <row r="22" spans="3:19" ht="26.25" customHeight="1" x14ac:dyDescent="0.35">
      <c r="C22" s="27"/>
    </row>
  </sheetData>
  <sheetProtection password="CCB2" sheet="1" objects="1" scenarios="1"/>
  <mergeCells count="7">
    <mergeCell ref="Q1:R1"/>
    <mergeCell ref="S1:U1"/>
    <mergeCell ref="C2:F2"/>
    <mergeCell ref="I2:J2"/>
    <mergeCell ref="L2:M2"/>
    <mergeCell ref="O2:P2"/>
    <mergeCell ref="R2:S2"/>
  </mergeCells>
  <pageMargins left="0.7" right="0.7" top="0.75" bottom="0.75" header="0.3" footer="0.3"/>
  <pageSetup scale="44"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Z170"/>
  <sheetViews>
    <sheetView showGridLines="0" view="pageBreakPreview" topLeftCell="A56" zoomScale="140" zoomScaleNormal="100" zoomScaleSheetLayoutView="140" workbookViewId="0">
      <selection activeCell="M71" sqref="M71"/>
    </sheetView>
  </sheetViews>
  <sheetFormatPr defaultRowHeight="14.5" x14ac:dyDescent="0.35"/>
  <cols>
    <col min="2" max="2" width="1.453125" customWidth="1"/>
    <col min="3" max="3" width="15.54296875" customWidth="1"/>
    <col min="4" max="4" width="10" customWidth="1"/>
    <col min="5" max="5" width="11.1796875" customWidth="1"/>
    <col min="6" max="6" width="15.453125" customWidth="1"/>
    <col min="7" max="7" width="17.453125" customWidth="1"/>
    <col min="8" max="8" width="15.54296875" customWidth="1"/>
    <col min="9" max="9" width="15.453125" customWidth="1"/>
    <col min="10" max="11" width="20.453125" customWidth="1"/>
    <col min="12" max="12" width="12.453125" customWidth="1"/>
    <col min="13" max="13" width="20.453125" customWidth="1"/>
    <col min="14" max="14" width="1.54296875" customWidth="1"/>
    <col min="15" max="15" width="20.1796875" hidden="1" customWidth="1"/>
    <col min="16" max="16" width="31.453125" customWidth="1"/>
    <col min="21" max="21" width="17.453125" customWidth="1"/>
    <col min="23" max="23" width="13.54296875" customWidth="1"/>
    <col min="24" max="24" width="11.453125" customWidth="1"/>
  </cols>
  <sheetData>
    <row r="1" spans="3:15" ht="15" thickBot="1" x14ac:dyDescent="0.4"/>
    <row r="2" spans="3:15" ht="21" customHeight="1" thickBot="1" x14ac:dyDescent="0.4">
      <c r="C2" s="111"/>
      <c r="D2" s="255"/>
      <c r="E2" s="831" t="s">
        <v>310</v>
      </c>
      <c r="F2" s="832"/>
      <c r="G2" s="832"/>
      <c r="H2" s="832"/>
      <c r="I2" s="833"/>
      <c r="J2" s="849" t="s">
        <v>156</v>
      </c>
      <c r="K2" s="852"/>
      <c r="L2" s="746" t="str">
        <f>Supplier10!I2</f>
        <v>240-12248652</v>
      </c>
      <c r="M2" s="747"/>
      <c r="O2" s="826" t="s">
        <v>157</v>
      </c>
    </row>
    <row r="3" spans="3:15" ht="21" customHeight="1" thickBot="1" x14ac:dyDescent="0.4">
      <c r="C3" s="112"/>
      <c r="D3" s="256"/>
      <c r="E3" s="834"/>
      <c r="F3" s="835"/>
      <c r="G3" s="835"/>
      <c r="H3" s="835"/>
      <c r="I3" s="836"/>
      <c r="J3" s="849" t="s">
        <v>158</v>
      </c>
      <c r="K3" s="852"/>
      <c r="L3" s="748" t="s">
        <v>402</v>
      </c>
      <c r="M3" s="749"/>
      <c r="O3" s="827"/>
    </row>
    <row r="4" spans="3:15" ht="21" customHeight="1" thickBot="1" x14ac:dyDescent="0.5">
      <c r="C4" s="112"/>
      <c r="D4" s="256"/>
      <c r="E4" s="834"/>
      <c r="F4" s="835"/>
      <c r="G4" s="835"/>
      <c r="H4" s="835"/>
      <c r="I4" s="836"/>
      <c r="J4" s="849" t="str">
        <f>Supplier10!G8</f>
        <v>Report Revision</v>
      </c>
      <c r="K4" s="852"/>
      <c r="L4" s="750">
        <f>Supplier10!I8</f>
        <v>1</v>
      </c>
      <c r="M4" s="751"/>
      <c r="O4" s="317"/>
    </row>
    <row r="5" spans="3:15" ht="21" customHeight="1" thickBot="1" x14ac:dyDescent="0.4">
      <c r="C5" s="112"/>
      <c r="D5" s="256"/>
      <c r="E5" s="834"/>
      <c r="F5" s="835"/>
      <c r="G5" s="835"/>
      <c r="H5" s="835"/>
      <c r="I5" s="836"/>
      <c r="J5" s="849" t="s">
        <v>159</v>
      </c>
      <c r="K5" s="852"/>
      <c r="L5" s="750" t="str">
        <f>RIGHT(Supplier1!I4,10)</f>
        <v>21/01/2022</v>
      </c>
      <c r="M5" s="751"/>
      <c r="O5" s="828" t="s">
        <v>274</v>
      </c>
    </row>
    <row r="6" spans="3:15" ht="21" customHeight="1" thickBot="1" x14ac:dyDescent="0.4">
      <c r="C6" s="114"/>
      <c r="D6" s="257"/>
      <c r="E6" s="837"/>
      <c r="F6" s="838"/>
      <c r="G6" s="838"/>
      <c r="H6" s="838"/>
      <c r="I6" s="839"/>
      <c r="J6" s="858" t="s">
        <v>300</v>
      </c>
      <c r="K6" s="859"/>
      <c r="L6" s="752" t="str">
        <f>Supplier10!I3</f>
        <v>240-105658000</v>
      </c>
      <c r="M6" s="753"/>
      <c r="O6" s="829"/>
    </row>
    <row r="7" spans="3:15" ht="6" customHeight="1" thickBot="1" x14ac:dyDescent="0.4">
      <c r="C7" s="113"/>
      <c r="D7" s="113"/>
      <c r="E7" s="254"/>
      <c r="F7" s="254"/>
      <c r="G7" s="254"/>
      <c r="H7" s="254"/>
      <c r="J7" s="396"/>
      <c r="K7" s="396"/>
      <c r="L7" s="397"/>
      <c r="M7" s="397"/>
      <c r="O7" s="829"/>
    </row>
    <row r="8" spans="3:15" ht="22.5" customHeight="1" thickBot="1" x14ac:dyDescent="0.4">
      <c r="C8" s="849" t="s">
        <v>429</v>
      </c>
      <c r="D8" s="850"/>
      <c r="E8" s="850"/>
      <c r="F8" s="842" t="s">
        <v>372</v>
      </c>
      <c r="G8" s="843"/>
      <c r="H8" s="843"/>
      <c r="I8" s="844"/>
      <c r="J8" s="850" t="s">
        <v>160</v>
      </c>
      <c r="K8" s="852"/>
      <c r="L8" s="746" t="str">
        <f>Supplier1!D6</f>
        <v>*</v>
      </c>
      <c r="M8" s="747"/>
      <c r="O8" s="829"/>
    </row>
    <row r="9" spans="3:15" ht="21" customHeight="1" thickBot="1" x14ac:dyDescent="0.4">
      <c r="C9" s="849" t="s">
        <v>430</v>
      </c>
      <c r="D9" s="850"/>
      <c r="E9" s="850"/>
      <c r="F9" s="842" t="s">
        <v>246</v>
      </c>
      <c r="G9" s="843"/>
      <c r="H9" s="843"/>
      <c r="I9" s="844"/>
      <c r="J9" s="850" t="s">
        <v>428</v>
      </c>
      <c r="K9" s="852"/>
      <c r="L9" s="754">
        <f>Supplier10!I5</f>
        <v>44573</v>
      </c>
      <c r="M9" s="755"/>
      <c r="O9" s="829"/>
    </row>
    <row r="10" spans="3:15" ht="37.5" customHeight="1" thickBot="1" x14ac:dyDescent="0.4">
      <c r="C10" s="849" t="s">
        <v>163</v>
      </c>
      <c r="D10" s="850"/>
      <c r="E10" s="852"/>
      <c r="F10" s="842" t="s">
        <v>373</v>
      </c>
      <c r="G10" s="843"/>
      <c r="H10" s="843"/>
      <c r="I10" s="844"/>
      <c r="J10" s="887" t="s">
        <v>404</v>
      </c>
      <c r="K10" s="888"/>
      <c r="L10" s="750" t="s">
        <v>431</v>
      </c>
      <c r="M10" s="751"/>
      <c r="O10" s="829"/>
    </row>
    <row r="11" spans="3:15" ht="15" customHeight="1" thickBot="1" x14ac:dyDescent="0.45">
      <c r="C11" s="892"/>
      <c r="D11" s="893"/>
      <c r="E11" s="894"/>
      <c r="F11" s="746" t="s">
        <v>245</v>
      </c>
      <c r="G11" s="855"/>
      <c r="H11" s="747"/>
      <c r="I11" s="856" t="s">
        <v>427</v>
      </c>
      <c r="J11" s="857"/>
      <c r="K11" s="855" t="s">
        <v>164</v>
      </c>
      <c r="L11" s="855"/>
      <c r="M11" s="747"/>
      <c r="O11" s="829"/>
    </row>
    <row r="12" spans="3:15" ht="53.25" customHeight="1" thickBot="1" x14ac:dyDescent="0.45">
      <c r="C12" s="889" t="s">
        <v>405</v>
      </c>
      <c r="D12" s="890"/>
      <c r="E12" s="891"/>
      <c r="F12" s="847"/>
      <c r="G12" s="860"/>
      <c r="H12" s="848"/>
      <c r="I12" s="853"/>
      <c r="J12" s="854"/>
      <c r="K12" s="847"/>
      <c r="L12" s="860"/>
      <c r="M12" s="848"/>
      <c r="O12" s="830"/>
    </row>
    <row r="13" spans="3:15" ht="18.5" thickBot="1" x14ac:dyDescent="0.45">
      <c r="C13" s="892" t="s">
        <v>167</v>
      </c>
      <c r="D13" s="893"/>
      <c r="E13" s="894"/>
      <c r="F13" s="847" t="str">
        <f>Supplier1!G6</f>
        <v>*</v>
      </c>
      <c r="G13" s="860"/>
      <c r="H13" s="848"/>
      <c r="I13" s="847" t="s">
        <v>385</v>
      </c>
      <c r="J13" s="848"/>
      <c r="K13" s="847" t="s">
        <v>385</v>
      </c>
      <c r="L13" s="860"/>
      <c r="M13" s="848"/>
      <c r="O13" s="116"/>
    </row>
    <row r="14" spans="3:15" ht="36" customHeight="1" thickBot="1" x14ac:dyDescent="0.45">
      <c r="C14" s="892" t="s">
        <v>420</v>
      </c>
      <c r="D14" s="893"/>
      <c r="E14" s="893"/>
      <c r="F14" s="861" t="str">
        <f>Supplier1!G7</f>
        <v>eg: Senior Advisor: Supplier Quality Management</v>
      </c>
      <c r="G14" s="862"/>
      <c r="H14" s="863"/>
      <c r="I14" s="840" t="s">
        <v>385</v>
      </c>
      <c r="J14" s="841"/>
      <c r="K14" s="895" t="s">
        <v>385</v>
      </c>
      <c r="L14" s="896"/>
      <c r="M14" s="897"/>
    </row>
    <row r="15" spans="3:15" ht="18.5" thickBot="1" x14ac:dyDescent="0.45">
      <c r="C15" s="892" t="s">
        <v>406</v>
      </c>
      <c r="D15" s="893"/>
      <c r="E15" s="893"/>
      <c r="F15" s="861" t="s">
        <v>385</v>
      </c>
      <c r="G15" s="862"/>
      <c r="H15" s="863"/>
      <c r="I15" s="895" t="s">
        <v>385</v>
      </c>
      <c r="J15" s="897"/>
      <c r="K15" s="895" t="s">
        <v>385</v>
      </c>
      <c r="L15" s="896"/>
      <c r="M15" s="897"/>
    </row>
    <row r="16" spans="3:15" ht="15.75" customHeight="1" x14ac:dyDescent="0.35">
      <c r="C16" s="119"/>
      <c r="D16" s="119"/>
      <c r="E16" s="119"/>
      <c r="F16" s="119"/>
      <c r="G16" s="119"/>
      <c r="H16" s="851"/>
      <c r="I16" s="851"/>
      <c r="J16" s="851"/>
      <c r="K16" s="851"/>
      <c r="L16" s="113"/>
      <c r="M16" s="374"/>
    </row>
    <row r="17" spans="2:14" ht="18" x14ac:dyDescent="0.4">
      <c r="B17" s="232"/>
      <c r="C17" s="846" t="s">
        <v>169</v>
      </c>
      <c r="D17" s="846"/>
      <c r="E17" s="846"/>
      <c r="F17" s="776" t="str">
        <f>Supplier1!D7</f>
        <v>*</v>
      </c>
      <c r="G17" s="776"/>
      <c r="I17" s="845" t="s">
        <v>403</v>
      </c>
      <c r="J17" s="845"/>
      <c r="K17" s="846" t="s">
        <v>385</v>
      </c>
      <c r="L17" s="846"/>
      <c r="M17" s="846"/>
    </row>
    <row r="18" spans="2:14" ht="9.75" customHeight="1" x14ac:dyDescent="0.35">
      <c r="C18" s="120"/>
    </row>
    <row r="19" spans="2:14" ht="18" x14ac:dyDescent="0.35">
      <c r="C19" s="881" t="s">
        <v>170</v>
      </c>
      <c r="D19" s="882"/>
      <c r="E19" s="882"/>
      <c r="F19" s="882"/>
      <c r="G19" s="882"/>
      <c r="H19" s="882"/>
      <c r="I19" s="882"/>
      <c r="J19" s="882"/>
      <c r="K19" s="882"/>
      <c r="L19" s="883"/>
    </row>
    <row r="20" spans="2:14" ht="21.75" customHeight="1" x14ac:dyDescent="0.35">
      <c r="B20" s="121"/>
      <c r="C20" s="864" t="s">
        <v>171</v>
      </c>
      <c r="D20" s="864"/>
      <c r="E20" s="864"/>
      <c r="F20" s="864"/>
      <c r="G20" s="864"/>
      <c r="H20" s="864"/>
      <c r="I20" s="864"/>
      <c r="J20" s="864"/>
      <c r="K20" s="864"/>
      <c r="L20" s="864"/>
      <c r="M20" s="121"/>
      <c r="N20" s="121"/>
    </row>
    <row r="21" spans="2:14" ht="32.25" customHeight="1" x14ac:dyDescent="0.35">
      <c r="B21" s="121"/>
      <c r="C21" s="122" t="s">
        <v>172</v>
      </c>
      <c r="D21" s="865" t="str">
        <f>Supplier1!D10</f>
        <v>*</v>
      </c>
      <c r="E21" s="865"/>
      <c r="F21" s="865"/>
      <c r="G21" s="865"/>
      <c r="H21" s="865"/>
      <c r="I21" s="865"/>
      <c r="J21" s="865"/>
      <c r="K21" s="865"/>
      <c r="L21" s="865"/>
      <c r="M21" s="121"/>
      <c r="N21" s="121"/>
    </row>
    <row r="22" spans="2:14" ht="30.75" customHeight="1" x14ac:dyDescent="0.35">
      <c r="B22" s="123"/>
      <c r="C22" s="866" t="s">
        <v>173</v>
      </c>
      <c r="D22" s="866"/>
      <c r="E22" s="866"/>
      <c r="F22" s="866"/>
      <c r="G22" s="866"/>
      <c r="H22" s="866"/>
      <c r="I22" s="866"/>
      <c r="J22" s="866"/>
      <c r="K22" s="866"/>
      <c r="L22" s="866"/>
      <c r="M22" s="123"/>
      <c r="N22" s="123"/>
    </row>
    <row r="23" spans="2:14" ht="22.5" customHeight="1" x14ac:dyDescent="0.35">
      <c r="B23" s="123"/>
      <c r="C23" s="237" t="s">
        <v>264</v>
      </c>
      <c r="D23" s="867" t="str">
        <f>Supplier1!D14</f>
        <v>*</v>
      </c>
      <c r="E23" s="867"/>
      <c r="F23" s="867"/>
      <c r="G23" s="867"/>
      <c r="H23" s="867"/>
      <c r="I23" s="867"/>
      <c r="J23" s="867"/>
      <c r="K23" s="867"/>
      <c r="L23" s="867"/>
      <c r="M23" s="123"/>
      <c r="N23" s="123"/>
    </row>
    <row r="24" spans="2:14" ht="22.5" customHeight="1" x14ac:dyDescent="0.35">
      <c r="B24" s="123"/>
      <c r="C24" s="237" t="s">
        <v>265</v>
      </c>
      <c r="D24" s="867">
        <f>Supplier2!D14</f>
        <v>0</v>
      </c>
      <c r="E24" s="867"/>
      <c r="F24" s="867"/>
      <c r="G24" s="867"/>
      <c r="H24" s="867"/>
      <c r="I24" s="867"/>
      <c r="J24" s="867"/>
      <c r="K24" s="867"/>
      <c r="L24" s="867"/>
      <c r="M24" s="123"/>
      <c r="N24" s="123"/>
    </row>
    <row r="25" spans="2:14" ht="22.5" customHeight="1" x14ac:dyDescent="0.35">
      <c r="B25" s="123"/>
      <c r="C25" s="237" t="s">
        <v>266</v>
      </c>
      <c r="D25" s="867">
        <f>Supplier3!D14</f>
        <v>0</v>
      </c>
      <c r="E25" s="867"/>
      <c r="F25" s="867"/>
      <c r="G25" s="867"/>
      <c r="H25" s="867"/>
      <c r="I25" s="867"/>
      <c r="J25" s="867"/>
      <c r="K25" s="867"/>
      <c r="L25" s="867"/>
      <c r="M25" s="123"/>
      <c r="N25" s="123"/>
    </row>
    <row r="26" spans="2:14" ht="22.5" customHeight="1" x14ac:dyDescent="0.35">
      <c r="B26" s="123"/>
      <c r="C26" s="237" t="s">
        <v>267</v>
      </c>
      <c r="D26" s="867">
        <f>Supplier4!D14</f>
        <v>0</v>
      </c>
      <c r="E26" s="867"/>
      <c r="F26" s="867"/>
      <c r="G26" s="867"/>
      <c r="H26" s="867"/>
      <c r="I26" s="867"/>
      <c r="J26" s="867"/>
      <c r="K26" s="867"/>
      <c r="L26" s="867"/>
      <c r="M26" s="123"/>
      <c r="N26" s="123"/>
    </row>
    <row r="27" spans="2:14" ht="22.5" customHeight="1" x14ac:dyDescent="0.35">
      <c r="B27" s="123"/>
      <c r="C27" s="237" t="s">
        <v>268</v>
      </c>
      <c r="D27" s="867">
        <f>Supplier5!D14</f>
        <v>0</v>
      </c>
      <c r="E27" s="867"/>
      <c r="F27" s="867"/>
      <c r="G27" s="867"/>
      <c r="H27" s="867"/>
      <c r="I27" s="867"/>
      <c r="J27" s="867"/>
      <c r="K27" s="867"/>
      <c r="L27" s="867"/>
      <c r="M27" s="123"/>
      <c r="N27" s="123"/>
    </row>
    <row r="28" spans="2:14" ht="22.5" customHeight="1" x14ac:dyDescent="0.35">
      <c r="B28" s="123"/>
      <c r="C28" s="237" t="s">
        <v>269</v>
      </c>
      <c r="D28" s="867">
        <f>Supplier6!D14</f>
        <v>0</v>
      </c>
      <c r="E28" s="867"/>
      <c r="F28" s="867"/>
      <c r="G28" s="867"/>
      <c r="H28" s="867"/>
      <c r="I28" s="867"/>
      <c r="J28" s="867"/>
      <c r="K28" s="867"/>
      <c r="L28" s="867"/>
      <c r="M28" s="123"/>
      <c r="N28" s="123"/>
    </row>
    <row r="29" spans="2:14" ht="22.5" customHeight="1" x14ac:dyDescent="0.35">
      <c r="B29" s="123"/>
      <c r="C29" s="237" t="s">
        <v>270</v>
      </c>
      <c r="D29" s="867">
        <f>Supplier7!D14</f>
        <v>0</v>
      </c>
      <c r="E29" s="867"/>
      <c r="F29" s="867"/>
      <c r="G29" s="867"/>
      <c r="H29" s="867"/>
      <c r="I29" s="867"/>
      <c r="J29" s="867"/>
      <c r="K29" s="867"/>
      <c r="L29" s="867"/>
      <c r="M29" s="123"/>
      <c r="N29" s="123"/>
    </row>
    <row r="30" spans="2:14" ht="22.5" customHeight="1" x14ac:dyDescent="0.35">
      <c r="B30" s="123"/>
      <c r="C30" s="237" t="s">
        <v>271</v>
      </c>
      <c r="D30" s="867">
        <f>Supplier8!D14</f>
        <v>0</v>
      </c>
      <c r="E30" s="867"/>
      <c r="F30" s="867"/>
      <c r="G30" s="867"/>
      <c r="H30" s="867"/>
      <c r="I30" s="867"/>
      <c r="J30" s="867"/>
      <c r="K30" s="867"/>
      <c r="L30" s="867"/>
      <c r="M30" s="123"/>
      <c r="N30" s="123"/>
    </row>
    <row r="31" spans="2:14" ht="22.5" customHeight="1" x14ac:dyDescent="0.35">
      <c r="B31" s="123"/>
      <c r="C31" s="237" t="s">
        <v>272</v>
      </c>
      <c r="D31" s="867">
        <f>Supplier9!D14</f>
        <v>0</v>
      </c>
      <c r="E31" s="867"/>
      <c r="F31" s="867"/>
      <c r="G31" s="867"/>
      <c r="H31" s="867"/>
      <c r="I31" s="867"/>
      <c r="J31" s="867"/>
      <c r="K31" s="867"/>
      <c r="L31" s="867"/>
      <c r="M31" s="123"/>
      <c r="N31" s="123"/>
    </row>
    <row r="32" spans="2:14" ht="22.5" customHeight="1" x14ac:dyDescent="0.35">
      <c r="B32" s="123"/>
      <c r="C32" s="237" t="s">
        <v>273</v>
      </c>
      <c r="D32" s="867">
        <f>Supplier10!D14</f>
        <v>0</v>
      </c>
      <c r="E32" s="867"/>
      <c r="F32" s="867"/>
      <c r="G32" s="867"/>
      <c r="H32" s="867"/>
      <c r="I32" s="867"/>
      <c r="J32" s="867"/>
      <c r="K32" s="867"/>
      <c r="L32" s="867"/>
      <c r="M32" s="123"/>
      <c r="N32" s="123"/>
    </row>
    <row r="33" spans="2:24" ht="45" hidden="1" customHeight="1" x14ac:dyDescent="0.4">
      <c r="B33" s="123"/>
      <c r="C33" s="880" t="s">
        <v>278</v>
      </c>
      <c r="D33" s="880"/>
      <c r="E33" s="880"/>
      <c r="F33" s="880"/>
      <c r="G33" s="880"/>
      <c r="H33" s="880"/>
      <c r="I33" s="880"/>
      <c r="J33" s="880"/>
      <c r="K33" s="880"/>
      <c r="L33" s="880"/>
      <c r="M33" s="123"/>
      <c r="N33" s="123"/>
    </row>
    <row r="34" spans="2:24" ht="10.5" customHeight="1" x14ac:dyDescent="0.4">
      <c r="B34" s="121"/>
      <c r="C34" s="236"/>
      <c r="D34" s="232"/>
      <c r="E34" s="232"/>
      <c r="F34" s="232"/>
      <c r="G34" s="232"/>
      <c r="H34" s="232"/>
      <c r="I34" s="232"/>
      <c r="J34" s="232"/>
      <c r="K34" s="232"/>
      <c r="L34" s="232"/>
      <c r="M34" s="121"/>
      <c r="N34" s="121"/>
    </row>
    <row r="35" spans="2:24" ht="18" x14ac:dyDescent="0.35">
      <c r="B35" s="121"/>
      <c r="C35" s="881" t="s">
        <v>174</v>
      </c>
      <c r="D35" s="882"/>
      <c r="E35" s="882"/>
      <c r="F35" s="882"/>
      <c r="G35" s="882"/>
      <c r="H35" s="882"/>
      <c r="I35" s="882"/>
      <c r="J35" s="882"/>
      <c r="K35" s="882"/>
      <c r="L35" s="883"/>
      <c r="M35" s="121"/>
      <c r="N35" s="121"/>
    </row>
    <row r="36" spans="2:24" ht="49.5" customHeight="1" x14ac:dyDescent="0.35">
      <c r="B36" s="123"/>
      <c r="C36" s="728" t="s">
        <v>175</v>
      </c>
      <c r="D36" s="728"/>
      <c r="E36" s="728"/>
      <c r="F36" s="728"/>
      <c r="G36" s="728"/>
      <c r="H36" s="728"/>
      <c r="I36" s="728"/>
      <c r="J36" s="728"/>
      <c r="K36" s="728"/>
      <c r="L36" s="728"/>
      <c r="M36" s="123"/>
      <c r="N36" s="123"/>
    </row>
    <row r="37" spans="2:24" ht="18" x14ac:dyDescent="0.35">
      <c r="B37" s="123"/>
      <c r="C37" s="728" t="s">
        <v>176</v>
      </c>
      <c r="D37" s="728"/>
      <c r="E37" s="728"/>
      <c r="F37" s="728"/>
      <c r="G37" s="728"/>
      <c r="H37" s="728"/>
      <c r="I37" s="728"/>
      <c r="J37" s="728"/>
      <c r="K37" s="728"/>
      <c r="L37" s="728"/>
      <c r="M37" s="123"/>
      <c r="N37" s="123"/>
    </row>
    <row r="38" spans="2:24" ht="18.75" customHeight="1" x14ac:dyDescent="0.35">
      <c r="B38" s="123"/>
      <c r="C38" s="318" t="str">
        <f>Requirements!B6</f>
        <v>Category 4</v>
      </c>
      <c r="D38" s="898" t="s">
        <v>374</v>
      </c>
      <c r="E38" s="898"/>
      <c r="F38" s="898"/>
      <c r="G38" s="898"/>
      <c r="H38" s="898"/>
      <c r="I38" s="898"/>
      <c r="J38" s="898"/>
      <c r="K38" s="898"/>
      <c r="L38" s="898"/>
      <c r="M38" s="898"/>
      <c r="N38" s="898"/>
      <c r="O38" s="898"/>
      <c r="P38" s="898"/>
    </row>
    <row r="39" spans="2:24" ht="11.25" customHeight="1" thickBot="1" x14ac:dyDescent="0.4">
      <c r="B39" s="123"/>
      <c r="C39" s="318"/>
      <c r="D39" s="318"/>
      <c r="E39" s="319"/>
      <c r="F39" s="319"/>
      <c r="G39" s="319"/>
      <c r="H39" s="319"/>
      <c r="I39" s="319"/>
      <c r="J39" s="319"/>
      <c r="K39" s="319"/>
      <c r="L39" s="319"/>
      <c r="M39" s="123"/>
      <c r="N39" s="123"/>
    </row>
    <row r="40" spans="2:24" ht="16" thickBot="1" x14ac:dyDescent="0.4">
      <c r="B40" s="123"/>
      <c r="C40" s="325"/>
      <c r="D40" s="884" t="s">
        <v>177</v>
      </c>
      <c r="E40" s="885"/>
      <c r="F40" s="885"/>
      <c r="G40" s="885"/>
      <c r="H40" s="885"/>
      <c r="I40" s="912"/>
      <c r="J40" s="884" t="s">
        <v>379</v>
      </c>
      <c r="K40" s="885"/>
      <c r="L40" s="886"/>
      <c r="M40" s="123"/>
      <c r="N40" s="123"/>
      <c r="U40" s="771" t="s">
        <v>379</v>
      </c>
      <c r="V40" s="772"/>
      <c r="W40" s="771" t="s">
        <v>250</v>
      </c>
      <c r="X40" s="772"/>
    </row>
    <row r="41" spans="2:24" ht="15.5" x14ac:dyDescent="0.35">
      <c r="B41" s="123"/>
      <c r="C41" s="324" t="s">
        <v>178</v>
      </c>
      <c r="D41" s="879" t="s">
        <v>179</v>
      </c>
      <c r="E41" s="879"/>
      <c r="F41" s="879"/>
      <c r="G41" s="879"/>
      <c r="H41" s="879"/>
      <c r="I41" s="879"/>
      <c r="J41" s="900" t="s">
        <v>410</v>
      </c>
      <c r="K41" s="901"/>
      <c r="L41" s="902"/>
      <c r="M41" s="123"/>
      <c r="N41" s="123"/>
      <c r="U41" s="773" t="s">
        <v>180</v>
      </c>
      <c r="V41" s="774"/>
      <c r="W41" s="773" t="s">
        <v>259</v>
      </c>
      <c r="X41" s="774"/>
    </row>
    <row r="42" spans="2:24" ht="43.5" customHeight="1" x14ac:dyDescent="0.35">
      <c r="B42" s="123"/>
      <c r="C42" s="228" t="s">
        <v>181</v>
      </c>
      <c r="D42" s="794" t="s">
        <v>409</v>
      </c>
      <c r="E42" s="794"/>
      <c r="F42" s="794"/>
      <c r="G42" s="794"/>
      <c r="H42" s="794"/>
      <c r="I42" s="794"/>
      <c r="J42" s="903" t="s">
        <v>414</v>
      </c>
      <c r="K42" s="904"/>
      <c r="L42" s="905"/>
      <c r="M42" s="123"/>
      <c r="N42" s="123"/>
      <c r="U42" s="773" t="s">
        <v>182</v>
      </c>
      <c r="V42" s="774"/>
      <c r="W42" s="773" t="s">
        <v>260</v>
      </c>
      <c r="X42" s="774"/>
    </row>
    <row r="43" spans="2:24" ht="15.5" x14ac:dyDescent="0.35">
      <c r="B43" s="123"/>
      <c r="C43" s="228" t="s">
        <v>183</v>
      </c>
      <c r="D43" s="795" t="s">
        <v>282</v>
      </c>
      <c r="E43" s="795"/>
      <c r="F43" s="795"/>
      <c r="G43" s="795"/>
      <c r="H43" s="795"/>
      <c r="I43" s="795"/>
      <c r="J43" s="903" t="s">
        <v>411</v>
      </c>
      <c r="K43" s="904"/>
      <c r="L43" s="905"/>
      <c r="M43" s="123"/>
      <c r="N43" s="123"/>
      <c r="U43" s="773" t="s">
        <v>276</v>
      </c>
      <c r="V43" s="774"/>
      <c r="W43" s="773" t="s">
        <v>261</v>
      </c>
      <c r="X43" s="774"/>
    </row>
    <row r="44" spans="2:24" ht="15.5" x14ac:dyDescent="0.35">
      <c r="B44" s="123"/>
      <c r="C44" s="228" t="s">
        <v>184</v>
      </c>
      <c r="D44" s="795" t="s">
        <v>380</v>
      </c>
      <c r="E44" s="795"/>
      <c r="F44" s="795"/>
      <c r="G44" s="795"/>
      <c r="H44" s="795"/>
      <c r="I44" s="795"/>
      <c r="J44" s="903" t="s">
        <v>412</v>
      </c>
      <c r="K44" s="904"/>
      <c r="L44" s="905"/>
      <c r="M44" s="123"/>
      <c r="N44" s="123"/>
      <c r="U44" s="773" t="s">
        <v>275</v>
      </c>
      <c r="V44" s="774"/>
      <c r="W44" s="773" t="s">
        <v>262</v>
      </c>
      <c r="X44" s="774"/>
    </row>
    <row r="45" spans="2:24" ht="33" customHeight="1" thickBot="1" x14ac:dyDescent="0.4">
      <c r="B45" s="123"/>
      <c r="C45" s="229" t="s">
        <v>185</v>
      </c>
      <c r="D45" s="796" t="s">
        <v>381</v>
      </c>
      <c r="E45" s="796"/>
      <c r="F45" s="796"/>
      <c r="G45" s="796"/>
      <c r="H45" s="796"/>
      <c r="I45" s="796"/>
      <c r="J45" s="906" t="s">
        <v>413</v>
      </c>
      <c r="K45" s="907"/>
      <c r="L45" s="908"/>
      <c r="M45" s="123"/>
      <c r="N45" s="123"/>
      <c r="U45" s="756" t="s">
        <v>186</v>
      </c>
      <c r="V45" s="757"/>
      <c r="W45" s="756" t="s">
        <v>263</v>
      </c>
      <c r="X45" s="757"/>
    </row>
    <row r="46" spans="2:24" ht="26.25" customHeight="1" x14ac:dyDescent="0.35">
      <c r="B46" s="123"/>
      <c r="C46" s="124" t="s">
        <v>187</v>
      </c>
      <c r="D46" s="123"/>
      <c r="E46" s="123"/>
      <c r="F46" s="123"/>
      <c r="G46" s="123"/>
      <c r="H46" s="123"/>
      <c r="I46" s="123"/>
      <c r="J46" s="123"/>
      <c r="K46" s="123"/>
      <c r="L46" s="123"/>
      <c r="M46" s="123"/>
      <c r="N46" s="123"/>
    </row>
    <row r="47" spans="2:24" ht="15.5" x14ac:dyDescent="0.35">
      <c r="C47" s="126" t="s">
        <v>188</v>
      </c>
      <c r="E47" s="18"/>
      <c r="F47" s="18"/>
      <c r="G47" s="18"/>
    </row>
    <row r="48" spans="2:24" ht="9.75" customHeight="1" thickBot="1" x14ac:dyDescent="0.4"/>
    <row r="49" spans="2:25" ht="16" thickBot="1" x14ac:dyDescent="0.4">
      <c r="C49" s="810" t="s">
        <v>177</v>
      </c>
      <c r="D49" s="811"/>
      <c r="E49" s="811"/>
      <c r="F49" s="811"/>
      <c r="G49" s="811"/>
      <c r="H49" s="811"/>
      <c r="I49" s="811"/>
      <c r="J49" s="811"/>
      <c r="K49" s="824" t="s">
        <v>54</v>
      </c>
      <c r="L49" s="825"/>
    </row>
    <row r="50" spans="2:25" ht="15.5" x14ac:dyDescent="0.35">
      <c r="C50" s="868" t="s">
        <v>189</v>
      </c>
      <c r="D50" s="869"/>
      <c r="E50" s="869"/>
      <c r="F50" s="869"/>
      <c r="G50" s="869"/>
      <c r="H50" s="869"/>
      <c r="I50" s="869"/>
      <c r="J50" s="869"/>
      <c r="K50" s="764">
        <v>2</v>
      </c>
      <c r="L50" s="765"/>
    </row>
    <row r="51" spans="2:25" ht="15.5" x14ac:dyDescent="0.35">
      <c r="C51" s="870" t="s">
        <v>190</v>
      </c>
      <c r="D51" s="871"/>
      <c r="E51" s="871"/>
      <c r="F51" s="871"/>
      <c r="G51" s="871"/>
      <c r="H51" s="871"/>
      <c r="I51" s="871"/>
      <c r="J51" s="871"/>
      <c r="K51" s="764">
        <v>1</v>
      </c>
      <c r="L51" s="765"/>
    </row>
    <row r="52" spans="2:25" ht="16" thickBot="1" x14ac:dyDescent="0.4">
      <c r="C52" s="872" t="s">
        <v>421</v>
      </c>
      <c r="D52" s="873"/>
      <c r="E52" s="873"/>
      <c r="F52" s="873"/>
      <c r="G52" s="873"/>
      <c r="H52" s="873"/>
      <c r="I52" s="873"/>
      <c r="J52" s="873"/>
      <c r="K52" s="766">
        <v>0</v>
      </c>
      <c r="L52" s="767"/>
    </row>
    <row r="53" spans="2:25" ht="8.25" customHeight="1" x14ac:dyDescent="0.35"/>
    <row r="54" spans="2:25" ht="15.5" x14ac:dyDescent="0.35">
      <c r="C54" s="384" t="s">
        <v>382</v>
      </c>
      <c r="E54" s="127"/>
      <c r="F54" s="127"/>
      <c r="G54" s="127"/>
      <c r="H54" s="121"/>
    </row>
    <row r="55" spans="2:25" ht="10.5" customHeight="1" thickBot="1" x14ac:dyDescent="0.4"/>
    <row r="56" spans="2:25" ht="16" thickBot="1" x14ac:dyDescent="0.4">
      <c r="C56" s="810" t="s">
        <v>177</v>
      </c>
      <c r="D56" s="811"/>
      <c r="E56" s="811"/>
      <c r="F56" s="811"/>
      <c r="G56" s="811"/>
      <c r="H56" s="811"/>
      <c r="I56" s="811"/>
      <c r="J56" s="811"/>
      <c r="K56" s="816" t="s">
        <v>191</v>
      </c>
      <c r="L56" s="817"/>
      <c r="M56" s="230"/>
    </row>
    <row r="57" spans="2:25" ht="31.5" customHeight="1" x14ac:dyDescent="0.35">
      <c r="C57" s="812" t="s">
        <v>312</v>
      </c>
      <c r="D57" s="813"/>
      <c r="E57" s="813"/>
      <c r="F57" s="813"/>
      <c r="G57" s="813"/>
      <c r="H57" s="813"/>
      <c r="I57" s="813"/>
      <c r="J57" s="813"/>
      <c r="K57" s="818">
        <v>1</v>
      </c>
      <c r="L57" s="819"/>
      <c r="M57" s="231"/>
    </row>
    <row r="58" spans="2:25" ht="30.75" customHeight="1" x14ac:dyDescent="0.35">
      <c r="C58" s="814" t="s">
        <v>313</v>
      </c>
      <c r="D58" s="795"/>
      <c r="E58" s="795"/>
      <c r="F58" s="795"/>
      <c r="G58" s="795"/>
      <c r="H58" s="795"/>
      <c r="I58" s="795"/>
      <c r="J58" s="815"/>
      <c r="K58" s="820" t="s">
        <v>415</v>
      </c>
      <c r="L58" s="821"/>
      <c r="M58" s="231"/>
    </row>
    <row r="59" spans="2:25" ht="16" thickBot="1" x14ac:dyDescent="0.4">
      <c r="C59" s="877" t="s">
        <v>416</v>
      </c>
      <c r="D59" s="796"/>
      <c r="E59" s="796"/>
      <c r="F59" s="796"/>
      <c r="G59" s="796"/>
      <c r="H59" s="796"/>
      <c r="I59" s="796"/>
      <c r="J59" s="878"/>
      <c r="K59" s="822">
        <v>0</v>
      </c>
      <c r="L59" s="823"/>
      <c r="M59" s="231"/>
      <c r="N59" s="125"/>
    </row>
    <row r="60" spans="2:25" ht="21" customHeight="1" x14ac:dyDescent="0.35">
      <c r="B60" s="125"/>
      <c r="M60" s="125"/>
      <c r="N60" s="125"/>
    </row>
    <row r="61" spans="2:25" ht="43.5" customHeight="1" x14ac:dyDescent="0.35">
      <c r="B61" s="125"/>
      <c r="C61" s="728" t="s">
        <v>383</v>
      </c>
      <c r="D61" s="728"/>
      <c r="E61" s="728"/>
      <c r="F61" s="728"/>
      <c r="G61" s="728"/>
      <c r="H61" s="728"/>
      <c r="I61" s="728"/>
      <c r="J61" s="728"/>
      <c r="K61" s="728"/>
      <c r="L61" s="728"/>
      <c r="M61" s="728"/>
      <c r="N61" s="125"/>
    </row>
    <row r="62" spans="2:25" ht="9.75" customHeight="1" x14ac:dyDescent="0.4">
      <c r="B62" s="125"/>
      <c r="C62" s="215"/>
      <c r="D62" s="215"/>
      <c r="E62" s="215"/>
      <c r="F62" s="215"/>
      <c r="G62" s="215"/>
      <c r="H62" s="215"/>
      <c r="I62" s="215"/>
      <c r="J62" s="215"/>
      <c r="K62" s="215"/>
      <c r="L62" s="215"/>
      <c r="N62" s="125"/>
      <c r="Q62" s="281"/>
      <c r="R62" s="281"/>
      <c r="S62" s="281"/>
      <c r="T62" s="281"/>
      <c r="U62" s="281"/>
      <c r="V62" s="281"/>
      <c r="W62" s="281"/>
      <c r="X62" s="281"/>
    </row>
    <row r="63" spans="2:25" ht="18" customHeight="1" x14ac:dyDescent="0.4">
      <c r="B63" s="125"/>
      <c r="C63" s="790" t="s">
        <v>192</v>
      </c>
      <c r="D63" s="791"/>
      <c r="E63" s="791"/>
      <c r="F63" s="791"/>
      <c r="G63" s="791"/>
      <c r="H63" s="791"/>
      <c r="I63" s="791"/>
      <c r="J63" s="791"/>
      <c r="K63" s="791"/>
      <c r="L63" s="791"/>
      <c r="M63" s="792"/>
      <c r="N63" s="125"/>
      <c r="P63" s="281"/>
      <c r="Q63" s="281"/>
      <c r="R63" s="281"/>
      <c r="S63" s="281"/>
      <c r="T63" s="281"/>
      <c r="U63" s="281"/>
      <c r="V63" s="281"/>
      <c r="W63" s="281"/>
      <c r="X63" s="281"/>
      <c r="Y63" s="281"/>
    </row>
    <row r="64" spans="2:25" ht="18.5" thickBot="1" x14ac:dyDescent="0.45">
      <c r="B64" s="125"/>
      <c r="C64" s="793" t="s">
        <v>193</v>
      </c>
      <c r="D64" s="793"/>
      <c r="E64" s="793"/>
      <c r="F64" s="793"/>
      <c r="G64" s="793"/>
      <c r="L64" s="27"/>
      <c r="P64" s="281"/>
      <c r="Q64" s="281"/>
      <c r="R64" s="281"/>
      <c r="S64" s="281"/>
      <c r="T64" s="281"/>
      <c r="U64" s="281"/>
      <c r="V64" s="281"/>
      <c r="W64" s="281"/>
      <c r="X64" s="281"/>
      <c r="Y64" s="281"/>
    </row>
    <row r="65" spans="2:26" ht="39.75" customHeight="1" thickBot="1" x14ac:dyDescent="0.45">
      <c r="B65" s="125"/>
      <c r="C65" s="784" t="s">
        <v>194</v>
      </c>
      <c r="D65" s="785"/>
      <c r="E65" s="785"/>
      <c r="F65" s="786"/>
      <c r="G65" s="807" t="s">
        <v>195</v>
      </c>
      <c r="H65" s="808"/>
      <c r="I65" s="808"/>
      <c r="J65" s="808"/>
      <c r="K65" s="809"/>
      <c r="L65" s="784" t="s">
        <v>196</v>
      </c>
      <c r="M65" s="909" t="s">
        <v>407</v>
      </c>
      <c r="P65" s="281"/>
      <c r="Q65" s="281"/>
      <c r="R65" s="281"/>
      <c r="S65" s="281"/>
      <c r="T65" s="281"/>
      <c r="U65" s="281"/>
      <c r="V65" s="281"/>
      <c r="W65" s="281"/>
      <c r="X65" s="281"/>
      <c r="Y65" s="281"/>
    </row>
    <row r="66" spans="2:26" ht="20.25" customHeight="1" thickBot="1" x14ac:dyDescent="0.4">
      <c r="C66" s="787"/>
      <c r="D66" s="788"/>
      <c r="E66" s="788"/>
      <c r="F66" s="789"/>
      <c r="G66" s="128" t="s">
        <v>197</v>
      </c>
      <c r="H66" s="129" t="s">
        <v>198</v>
      </c>
      <c r="I66" s="129" t="s">
        <v>199</v>
      </c>
      <c r="J66" s="129" t="s">
        <v>200</v>
      </c>
      <c r="K66" s="130" t="s">
        <v>201</v>
      </c>
      <c r="L66" s="806"/>
      <c r="M66" s="910"/>
    </row>
    <row r="67" spans="2:26" ht="29.25" customHeight="1" thickBot="1" x14ac:dyDescent="0.4">
      <c r="C67" s="797" t="s">
        <v>202</v>
      </c>
      <c r="D67" s="798"/>
      <c r="E67" s="798"/>
      <c r="F67" s="799"/>
      <c r="G67" s="328">
        <f>Supplier1!I21</f>
        <v>0.25</v>
      </c>
      <c r="H67" s="328">
        <f>Supplier1!I46</f>
        <v>0.25</v>
      </c>
      <c r="I67" s="328">
        <f>Supplier1!I59</f>
        <v>0.2</v>
      </c>
      <c r="J67" s="328">
        <f>Supplier1!I67</f>
        <v>0.2</v>
      </c>
      <c r="K67" s="329">
        <f>Supplier1!I76</f>
        <v>9.9999999999999978E-2</v>
      </c>
      <c r="L67" s="787"/>
      <c r="M67" s="910"/>
      <c r="Z67" s="253"/>
    </row>
    <row r="68" spans="2:26" ht="47.25" customHeight="1" thickBot="1" x14ac:dyDescent="0.4">
      <c r="C68" s="800" t="s">
        <v>203</v>
      </c>
      <c r="D68" s="801"/>
      <c r="E68" s="801"/>
      <c r="F68" s="802"/>
      <c r="G68" s="326" t="s">
        <v>204</v>
      </c>
      <c r="H68" s="326" t="s">
        <v>225</v>
      </c>
      <c r="I68" s="326" t="s">
        <v>205</v>
      </c>
      <c r="J68" s="326" t="s">
        <v>206</v>
      </c>
      <c r="K68" s="326" t="s">
        <v>207</v>
      </c>
      <c r="L68" s="327" t="s">
        <v>251</v>
      </c>
      <c r="M68" s="911"/>
      <c r="P68" s="253"/>
      <c r="Q68" s="253"/>
      <c r="R68" s="253"/>
      <c r="S68" s="253"/>
      <c r="T68" s="253"/>
      <c r="U68" s="253"/>
      <c r="V68" s="253"/>
      <c r="W68" s="253"/>
      <c r="X68" s="253"/>
      <c r="Y68" s="253"/>
      <c r="Z68" s="253"/>
    </row>
    <row r="69" spans="2:26" ht="18.5" x14ac:dyDescent="0.45">
      <c r="C69" s="803" t="str">
        <f t="shared" ref="C69" si="0">IF($D$23&gt;0,$D$23,"Supplier 1")</f>
        <v>*</v>
      </c>
      <c r="D69" s="804"/>
      <c r="E69" s="804"/>
      <c r="F69" s="805"/>
      <c r="G69" s="239">
        <f>Scorecard!G4</f>
        <v>0</v>
      </c>
      <c r="H69" s="240">
        <f>Scorecard!K4</f>
        <v>0</v>
      </c>
      <c r="I69" s="240">
        <f>Scorecard!N4</f>
        <v>0</v>
      </c>
      <c r="J69" s="240">
        <f>Scorecard!Q4</f>
        <v>0</v>
      </c>
      <c r="K69" s="241">
        <f>Scorecard!T4</f>
        <v>0</v>
      </c>
      <c r="L69" s="242">
        <f>Scorecard!U4</f>
        <v>0</v>
      </c>
      <c r="M69" s="389" t="str">
        <f>IF(L69=0%,"Non Compliant",IF(L69=100%,"Fully Compliant","Partially Compliant"))</f>
        <v>Non Compliant</v>
      </c>
      <c r="P69" s="777"/>
      <c r="Q69" s="742"/>
      <c r="R69" s="742"/>
      <c r="S69" s="742"/>
      <c r="T69" s="742"/>
      <c r="U69" s="742"/>
      <c r="V69" s="742"/>
      <c r="W69" s="742"/>
      <c r="X69" s="742"/>
    </row>
    <row r="70" spans="2:26" ht="18.5" x14ac:dyDescent="0.45">
      <c r="C70" s="758" t="str">
        <f t="shared" ref="C70" si="1">IF($D$24&gt;0,$D$24,"Supplier 2")</f>
        <v>Supplier 2</v>
      </c>
      <c r="D70" s="759"/>
      <c r="E70" s="759"/>
      <c r="F70" s="760"/>
      <c r="G70" s="243">
        <f>Scorecard!G5</f>
        <v>0</v>
      </c>
      <c r="H70" s="244">
        <f>Scorecard!K5</f>
        <v>0</v>
      </c>
      <c r="I70" s="245">
        <f>Scorecard!N5</f>
        <v>0</v>
      </c>
      <c r="J70" s="245">
        <f>Scorecard!Q5</f>
        <v>0</v>
      </c>
      <c r="K70" s="246">
        <f>Scorecard!T5</f>
        <v>0</v>
      </c>
      <c r="L70" s="247">
        <f>Scorecard!U5</f>
        <v>0</v>
      </c>
      <c r="M70" s="390" t="str">
        <f>IF(L70=0%,"Non Compliant",IF(L70=100%,"Fully Compliant","Partially Compliant"))</f>
        <v>Non Compliant</v>
      </c>
      <c r="P70" s="742"/>
      <c r="Q70" s="742"/>
      <c r="R70" s="742"/>
      <c r="S70" s="742"/>
      <c r="T70" s="742"/>
      <c r="U70" s="742"/>
      <c r="V70" s="742"/>
      <c r="W70" s="742"/>
      <c r="X70" s="742"/>
    </row>
    <row r="71" spans="2:26" ht="18.5" x14ac:dyDescent="0.45">
      <c r="C71" s="758" t="str">
        <f t="shared" ref="C71" si="2">IF($D$25&gt;0,$D$25,"Supplier 3")</f>
        <v>Supplier 3</v>
      </c>
      <c r="D71" s="759"/>
      <c r="E71" s="759"/>
      <c r="F71" s="760"/>
      <c r="G71" s="243">
        <f>Scorecard!G6</f>
        <v>0</v>
      </c>
      <c r="H71" s="244">
        <f>Scorecard!K6</f>
        <v>0</v>
      </c>
      <c r="I71" s="245">
        <f>Scorecard!N6</f>
        <v>0</v>
      </c>
      <c r="J71" s="245">
        <f>Scorecard!Q6</f>
        <v>0</v>
      </c>
      <c r="K71" s="246">
        <f>Scorecard!T6</f>
        <v>0</v>
      </c>
      <c r="L71" s="247">
        <f>Scorecard!U6</f>
        <v>0</v>
      </c>
      <c r="M71" s="390" t="str">
        <f t="shared" ref="M71:M78" si="3">IF(L71=0%,"Non Compliant",IF(L71=100%,"Fully Compliant","Partially Compliant"))</f>
        <v>Non Compliant</v>
      </c>
      <c r="N71" s="232"/>
      <c r="P71" s="742"/>
      <c r="Q71" s="742"/>
      <c r="R71" s="742"/>
      <c r="S71" s="742"/>
      <c r="T71" s="742"/>
      <c r="U71" s="742"/>
      <c r="V71" s="742"/>
      <c r="W71" s="742"/>
      <c r="X71" s="742"/>
    </row>
    <row r="72" spans="2:26" ht="18.5" x14ac:dyDescent="0.45">
      <c r="C72" s="758" t="str">
        <f t="shared" ref="C72" si="4">IF($D$26&gt;0,$D$26,"Supplier 4")</f>
        <v>Supplier 4</v>
      </c>
      <c r="D72" s="759"/>
      <c r="E72" s="759"/>
      <c r="F72" s="760"/>
      <c r="G72" s="243">
        <f>Scorecard!G7</f>
        <v>0</v>
      </c>
      <c r="H72" s="244">
        <f>Scorecard!K7</f>
        <v>0</v>
      </c>
      <c r="I72" s="245">
        <f>Scorecard!N7</f>
        <v>0</v>
      </c>
      <c r="J72" s="245">
        <f>Scorecard!Q7</f>
        <v>0</v>
      </c>
      <c r="K72" s="246">
        <f>Scorecard!T7</f>
        <v>0</v>
      </c>
      <c r="L72" s="247">
        <f>Scorecard!U7</f>
        <v>0</v>
      </c>
      <c r="M72" s="390" t="str">
        <f t="shared" si="3"/>
        <v>Non Compliant</v>
      </c>
      <c r="N72" s="232"/>
      <c r="P72" s="742"/>
      <c r="Q72" s="742"/>
      <c r="R72" s="742"/>
      <c r="S72" s="742"/>
      <c r="T72" s="742"/>
      <c r="U72" s="742"/>
      <c r="V72" s="742"/>
      <c r="W72" s="742"/>
      <c r="X72" s="742"/>
    </row>
    <row r="73" spans="2:26" s="232" customFormat="1" ht="18.5" x14ac:dyDescent="0.45">
      <c r="C73" s="758" t="str">
        <f t="shared" ref="C73" si="5">IF($D$27&gt;0,$D$27,"Supplier 5")</f>
        <v>Supplier 5</v>
      </c>
      <c r="D73" s="759"/>
      <c r="E73" s="759"/>
      <c r="F73" s="760"/>
      <c r="G73" s="243">
        <f>Scorecard!G8</f>
        <v>0</v>
      </c>
      <c r="H73" s="244">
        <f>Scorecard!K8</f>
        <v>0</v>
      </c>
      <c r="I73" s="245">
        <f>Scorecard!N8</f>
        <v>0</v>
      </c>
      <c r="J73" s="245">
        <f>Scorecard!Q8</f>
        <v>0</v>
      </c>
      <c r="K73" s="246">
        <f>Scorecard!T8</f>
        <v>0</v>
      </c>
      <c r="L73" s="247">
        <f>Scorecard!U8</f>
        <v>0</v>
      </c>
      <c r="M73" s="390" t="str">
        <f t="shared" si="3"/>
        <v>Non Compliant</v>
      </c>
      <c r="P73" s="742"/>
      <c r="Q73" s="742"/>
      <c r="R73" s="742"/>
      <c r="S73" s="742"/>
      <c r="T73" s="742"/>
      <c r="U73" s="742"/>
      <c r="V73" s="742"/>
      <c r="W73" s="742"/>
      <c r="X73" s="742"/>
    </row>
    <row r="74" spans="2:26" s="232" customFormat="1" ht="18.5" x14ac:dyDescent="0.45">
      <c r="C74" s="758" t="str">
        <f t="shared" ref="C74" si="6">IF($D$28&gt;0,$D$28,"Supplier 6")</f>
        <v>Supplier 6</v>
      </c>
      <c r="D74" s="759"/>
      <c r="E74" s="759"/>
      <c r="F74" s="760"/>
      <c r="G74" s="243">
        <f>Scorecard!G9</f>
        <v>0</v>
      </c>
      <c r="H74" s="244">
        <f>Scorecard!K9</f>
        <v>0</v>
      </c>
      <c r="I74" s="245">
        <f>Scorecard!N9</f>
        <v>0</v>
      </c>
      <c r="J74" s="245">
        <f>Scorecard!Q9</f>
        <v>0</v>
      </c>
      <c r="K74" s="246">
        <f>Scorecard!T9</f>
        <v>0</v>
      </c>
      <c r="L74" s="247">
        <f>Scorecard!U9</f>
        <v>0</v>
      </c>
      <c r="M74" s="390" t="str">
        <f t="shared" si="3"/>
        <v>Non Compliant</v>
      </c>
      <c r="P74" s="742"/>
      <c r="Q74" s="742"/>
      <c r="R74" s="742"/>
      <c r="S74" s="742"/>
      <c r="T74" s="742"/>
      <c r="U74" s="742"/>
      <c r="V74" s="742"/>
      <c r="W74" s="742"/>
      <c r="X74" s="742"/>
      <c r="Y74" s="742"/>
    </row>
    <row r="75" spans="2:26" s="232" customFormat="1" ht="18.5" x14ac:dyDescent="0.45">
      <c r="C75" s="758" t="str">
        <f t="shared" ref="C75" si="7">IF($D$29&gt;0,$D$29,"Supplier 7")</f>
        <v>Supplier 7</v>
      </c>
      <c r="D75" s="759"/>
      <c r="E75" s="759"/>
      <c r="F75" s="760"/>
      <c r="G75" s="243">
        <f>Scorecard!G10</f>
        <v>0</v>
      </c>
      <c r="H75" s="244">
        <f>Scorecard!K10</f>
        <v>0</v>
      </c>
      <c r="I75" s="245">
        <f>Scorecard!N10</f>
        <v>0</v>
      </c>
      <c r="J75" s="245">
        <f>Scorecard!Q10</f>
        <v>0</v>
      </c>
      <c r="K75" s="246">
        <f>Scorecard!T10</f>
        <v>0</v>
      </c>
      <c r="L75" s="247">
        <f>Scorecard!U10</f>
        <v>0</v>
      </c>
      <c r="M75" s="390" t="str">
        <f t="shared" si="3"/>
        <v>Non Compliant</v>
      </c>
      <c r="P75" s="742"/>
      <c r="Q75" s="742"/>
      <c r="R75" s="742"/>
      <c r="S75" s="742"/>
      <c r="T75" s="742"/>
      <c r="U75" s="742"/>
      <c r="V75" s="742"/>
      <c r="W75" s="742"/>
      <c r="X75" s="742"/>
      <c r="Y75" s="742"/>
    </row>
    <row r="76" spans="2:26" s="232" customFormat="1" ht="18.5" x14ac:dyDescent="0.45">
      <c r="C76" s="758" t="str">
        <f t="shared" ref="C76" si="8">IF($D$30&gt;0,$D$30,"Supplier 8")</f>
        <v>Supplier 8</v>
      </c>
      <c r="D76" s="759"/>
      <c r="E76" s="759"/>
      <c r="F76" s="760"/>
      <c r="G76" s="243">
        <f>Scorecard!G11</f>
        <v>0</v>
      </c>
      <c r="H76" s="244">
        <f>Scorecard!K11</f>
        <v>0</v>
      </c>
      <c r="I76" s="245">
        <f>Scorecard!N11</f>
        <v>0</v>
      </c>
      <c r="J76" s="245">
        <f>Scorecard!Q11</f>
        <v>0</v>
      </c>
      <c r="K76" s="246">
        <f>Scorecard!T11</f>
        <v>0</v>
      </c>
      <c r="L76" s="247">
        <f>Scorecard!U11</f>
        <v>0</v>
      </c>
      <c r="M76" s="390" t="str">
        <f t="shared" si="3"/>
        <v>Non Compliant</v>
      </c>
      <c r="P76" s="742"/>
      <c r="Q76" s="742"/>
      <c r="R76" s="742"/>
      <c r="S76" s="742"/>
      <c r="T76" s="742"/>
      <c r="U76" s="742"/>
      <c r="V76" s="742"/>
      <c r="W76" s="742"/>
      <c r="X76" s="742"/>
      <c r="Y76" s="742"/>
    </row>
    <row r="77" spans="2:26" s="232" customFormat="1" ht="18.5" x14ac:dyDescent="0.45">
      <c r="C77" s="758" t="str">
        <f t="shared" ref="C77" si="9">IF($D$31&gt;0,$D$31,"Supplier 9")</f>
        <v>Supplier 9</v>
      </c>
      <c r="D77" s="759"/>
      <c r="E77" s="759"/>
      <c r="F77" s="760"/>
      <c r="G77" s="243">
        <f>Scorecard!G12</f>
        <v>0</v>
      </c>
      <c r="H77" s="244">
        <f>Scorecard!K12</f>
        <v>0</v>
      </c>
      <c r="I77" s="245">
        <f>Scorecard!N12</f>
        <v>0</v>
      </c>
      <c r="J77" s="245">
        <f>Scorecard!Q12</f>
        <v>0</v>
      </c>
      <c r="K77" s="246">
        <f>Scorecard!T12</f>
        <v>0</v>
      </c>
      <c r="L77" s="247">
        <f>Scorecard!U12</f>
        <v>0</v>
      </c>
      <c r="M77" s="390" t="str">
        <f t="shared" si="3"/>
        <v>Non Compliant</v>
      </c>
    </row>
    <row r="78" spans="2:26" s="232" customFormat="1" ht="19" thickBot="1" x14ac:dyDescent="0.5">
      <c r="C78" s="781" t="str">
        <f t="shared" ref="C78" si="10">IF($D$32&gt;0,$D$32,"Supplier 10")</f>
        <v>Supplier 10</v>
      </c>
      <c r="D78" s="782"/>
      <c r="E78" s="782"/>
      <c r="F78" s="783"/>
      <c r="G78" s="248">
        <f>Scorecard!G13</f>
        <v>0</v>
      </c>
      <c r="H78" s="249">
        <f>Scorecard!K13</f>
        <v>0</v>
      </c>
      <c r="I78" s="250">
        <f>Scorecard!N13</f>
        <v>0</v>
      </c>
      <c r="J78" s="250">
        <f>Scorecard!Q13</f>
        <v>0</v>
      </c>
      <c r="K78" s="251">
        <f>Scorecard!T13</f>
        <v>0</v>
      </c>
      <c r="L78" s="252">
        <f>Scorecard!U13</f>
        <v>0</v>
      </c>
      <c r="M78" s="391" t="str">
        <f t="shared" si="3"/>
        <v>Non Compliant</v>
      </c>
    </row>
    <row r="79" spans="2:26" s="232" customFormat="1" ht="9" customHeight="1" x14ac:dyDescent="0.4">
      <c r="C79" s="874"/>
      <c r="D79" s="874"/>
      <c r="E79" s="874"/>
      <c r="F79" s="874"/>
      <c r="G79" s="875"/>
      <c r="H79" s="875"/>
      <c r="I79" s="875"/>
      <c r="J79" s="875"/>
      <c r="K79" s="875"/>
      <c r="L79" s="874"/>
      <c r="M79"/>
    </row>
    <row r="80" spans="2:26" s="232" customFormat="1" ht="18.75" customHeight="1" x14ac:dyDescent="0.4">
      <c r="C80" s="876" t="s">
        <v>208</v>
      </c>
      <c r="D80" s="876"/>
      <c r="E80" s="876"/>
      <c r="F80" s="876"/>
      <c r="G80" s="876"/>
      <c r="H80" s="876"/>
      <c r="I80" s="876"/>
      <c r="J80" s="876"/>
      <c r="K80" s="876"/>
      <c r="L80" s="876"/>
      <c r="M80"/>
      <c r="N80"/>
    </row>
    <row r="81" spans="2:14" s="232" customFormat="1" ht="9" customHeight="1" x14ac:dyDescent="0.4">
      <c r="C81" s="322"/>
      <c r="D81" s="322"/>
      <c r="E81" s="322"/>
      <c r="F81" s="322"/>
      <c r="G81" s="322"/>
      <c r="H81" s="322"/>
      <c r="I81" s="322"/>
      <c r="J81" s="322"/>
      <c r="K81" s="322"/>
      <c r="L81" s="322"/>
      <c r="M81"/>
      <c r="N81"/>
    </row>
    <row r="82" spans="2:14" ht="15.5" x14ac:dyDescent="0.35">
      <c r="C82" s="733" t="s">
        <v>209</v>
      </c>
      <c r="D82" s="734"/>
      <c r="E82" s="734"/>
      <c r="F82" s="734"/>
      <c r="G82" s="734"/>
      <c r="H82" s="734"/>
      <c r="I82" s="734"/>
      <c r="J82" s="734"/>
      <c r="K82" s="734"/>
      <c r="L82" s="734"/>
      <c r="M82" s="735"/>
    </row>
    <row r="83" spans="2:14" ht="97.4" customHeight="1" x14ac:dyDescent="0.35">
      <c r="C83" s="761" t="s">
        <v>417</v>
      </c>
      <c r="D83" s="762"/>
      <c r="E83" s="762"/>
      <c r="F83" s="762"/>
      <c r="G83" s="762"/>
      <c r="H83" s="762"/>
      <c r="I83" s="762"/>
      <c r="J83" s="762"/>
      <c r="K83" s="762"/>
      <c r="L83" s="762"/>
      <c r="M83" s="763"/>
    </row>
    <row r="84" spans="2:14" ht="18" x14ac:dyDescent="0.4">
      <c r="C84" s="736" t="str">
        <f>IF($D$23&gt;0,$D$23,"Supplier 1")</f>
        <v>*</v>
      </c>
      <c r="D84" s="737"/>
      <c r="E84" s="738">
        <f>Supplier1!K25</f>
        <v>0</v>
      </c>
      <c r="F84" s="738"/>
      <c r="G84" s="738"/>
      <c r="H84" s="738"/>
      <c r="I84" s="738"/>
      <c r="J84" s="738"/>
      <c r="K84" s="738"/>
      <c r="L84" s="738"/>
      <c r="M84" s="738"/>
    </row>
    <row r="85" spans="2:14" ht="18" x14ac:dyDescent="0.4">
      <c r="C85" s="736" t="str">
        <f>IF($D$24&gt;0,$D$24,"Supplier 2")</f>
        <v>Supplier 2</v>
      </c>
      <c r="D85" s="737"/>
      <c r="E85" s="738">
        <f>Supplier2!K26</f>
        <v>0</v>
      </c>
      <c r="F85" s="738"/>
      <c r="G85" s="738"/>
      <c r="H85" s="738"/>
      <c r="I85" s="738"/>
      <c r="J85" s="738"/>
      <c r="K85" s="738"/>
      <c r="L85" s="738"/>
      <c r="M85" s="738"/>
      <c r="N85" s="125"/>
    </row>
    <row r="86" spans="2:14" ht="18" x14ac:dyDescent="0.4">
      <c r="C86" s="736" t="str">
        <f>IF($D$25&gt;0,$D$25,"Supplier 3")</f>
        <v>Supplier 3</v>
      </c>
      <c r="D86" s="737"/>
      <c r="E86" s="738">
        <f>Supplier3!K25</f>
        <v>0</v>
      </c>
      <c r="F86" s="738"/>
      <c r="G86" s="738"/>
      <c r="H86" s="738"/>
      <c r="I86" s="738"/>
      <c r="J86" s="738"/>
      <c r="K86" s="738"/>
      <c r="L86" s="738"/>
      <c r="M86" s="738"/>
      <c r="N86" s="232"/>
    </row>
    <row r="87" spans="2:14" ht="18" x14ac:dyDescent="0.4">
      <c r="B87" s="125"/>
      <c r="C87" s="736" t="str">
        <f>IF($D$26&gt;0,$D$26,"Supplier 4")</f>
        <v>Supplier 4</v>
      </c>
      <c r="D87" s="737"/>
      <c r="E87" s="738">
        <f>Supplier4!K25</f>
        <v>0</v>
      </c>
      <c r="F87" s="738"/>
      <c r="G87" s="738"/>
      <c r="H87" s="738"/>
      <c r="I87" s="738"/>
      <c r="J87" s="738"/>
      <c r="K87" s="738"/>
      <c r="L87" s="738"/>
      <c r="M87" s="738"/>
      <c r="N87" s="232"/>
    </row>
    <row r="88" spans="2:14" s="232" customFormat="1" ht="18" x14ac:dyDescent="0.4">
      <c r="C88" s="736" t="str">
        <f>IF($D$27&gt;0,$D$27,"Supplier 5")</f>
        <v>Supplier 5</v>
      </c>
      <c r="D88" s="737"/>
      <c r="E88" s="738">
        <f>Supplier5!K25</f>
        <v>0</v>
      </c>
      <c r="F88" s="738"/>
      <c r="G88" s="738"/>
      <c r="H88" s="738"/>
      <c r="I88" s="738"/>
      <c r="J88" s="738"/>
      <c r="K88" s="738"/>
      <c r="L88" s="738"/>
      <c r="M88" s="738"/>
    </row>
    <row r="89" spans="2:14" s="232" customFormat="1" ht="18" x14ac:dyDescent="0.4">
      <c r="C89" s="736" t="str">
        <f>IF($D$28&gt;0,$D$28,"Supplier 6")</f>
        <v>Supplier 6</v>
      </c>
      <c r="D89" s="737"/>
      <c r="E89" s="738">
        <f>Supplier6!K25</f>
        <v>0</v>
      </c>
      <c r="F89" s="738"/>
      <c r="G89" s="738"/>
      <c r="H89" s="738"/>
      <c r="I89" s="738"/>
      <c r="J89" s="738"/>
      <c r="K89" s="738"/>
      <c r="L89" s="738"/>
      <c r="M89" s="738"/>
    </row>
    <row r="90" spans="2:14" s="232" customFormat="1" ht="18" x14ac:dyDescent="0.4">
      <c r="C90" s="736" t="str">
        <f>IF($D$29&gt;0,$D$29,"Supplier 7")</f>
        <v>Supplier 7</v>
      </c>
      <c r="D90" s="737"/>
      <c r="E90" s="738">
        <f>Supplier7!K25</f>
        <v>0</v>
      </c>
      <c r="F90" s="738"/>
      <c r="G90" s="738"/>
      <c r="H90" s="738"/>
      <c r="I90" s="738"/>
      <c r="J90" s="738"/>
      <c r="K90" s="738"/>
      <c r="L90" s="738"/>
      <c r="M90" s="738"/>
    </row>
    <row r="91" spans="2:14" s="232" customFormat="1" ht="18" x14ac:dyDescent="0.4">
      <c r="C91" s="736" t="str">
        <f>IF($D$30&gt;0,$D$30,"Supplier 8")</f>
        <v>Supplier 8</v>
      </c>
      <c r="D91" s="737"/>
      <c r="E91" s="738">
        <f>Supplier8!K25</f>
        <v>0</v>
      </c>
      <c r="F91" s="738"/>
      <c r="G91" s="738"/>
      <c r="H91" s="738"/>
      <c r="I91" s="738"/>
      <c r="J91" s="738"/>
      <c r="K91" s="738"/>
      <c r="L91" s="738"/>
      <c r="M91" s="738"/>
    </row>
    <row r="92" spans="2:14" s="232" customFormat="1" ht="18" x14ac:dyDescent="0.4">
      <c r="C92" s="736" t="str">
        <f>IF($D$31&gt;0,$D$31,"Supplier 9")</f>
        <v>Supplier 9</v>
      </c>
      <c r="D92" s="737"/>
      <c r="E92" s="738">
        <f>Supplier9!K25</f>
        <v>0</v>
      </c>
      <c r="F92" s="738"/>
      <c r="G92" s="738"/>
      <c r="H92" s="738"/>
      <c r="I92" s="738"/>
      <c r="J92" s="738"/>
      <c r="K92" s="738"/>
      <c r="L92" s="738"/>
      <c r="M92" s="738"/>
    </row>
    <row r="93" spans="2:14" s="232" customFormat="1" ht="18" x14ac:dyDescent="0.4">
      <c r="C93" s="736" t="str">
        <f>IF($D$32&gt;0,$D$32,"Supplier 10")</f>
        <v>Supplier 10</v>
      </c>
      <c r="D93" s="737"/>
      <c r="E93" s="738">
        <f>Supplier10!K25</f>
        <v>0</v>
      </c>
      <c r="F93" s="738"/>
      <c r="G93" s="738"/>
      <c r="H93" s="738"/>
      <c r="I93" s="738"/>
      <c r="J93" s="738"/>
      <c r="K93" s="738"/>
      <c r="L93" s="738"/>
      <c r="M93" s="738"/>
    </row>
    <row r="94" spans="2:14" s="232" customFormat="1" ht="22.5" customHeight="1" x14ac:dyDescent="0.4">
      <c r="C94" s="233"/>
      <c r="D94" s="233"/>
      <c r="E94" s="233"/>
      <c r="F94" s="233"/>
      <c r="G94" s="233"/>
      <c r="H94" s="233"/>
    </row>
    <row r="95" spans="2:14" s="232" customFormat="1" ht="18" x14ac:dyDescent="0.4">
      <c r="C95" s="730" t="s">
        <v>362</v>
      </c>
      <c r="D95" s="731"/>
      <c r="E95" s="731"/>
      <c r="F95" s="731"/>
      <c r="G95" s="731"/>
      <c r="H95" s="731"/>
      <c r="I95" s="731"/>
      <c r="J95" s="731"/>
      <c r="K95" s="731"/>
      <c r="L95" s="731"/>
      <c r="M95" s="732"/>
    </row>
    <row r="96" spans="2:14" s="232" customFormat="1" ht="81" customHeight="1" x14ac:dyDescent="0.4">
      <c r="C96" s="761" t="s">
        <v>418</v>
      </c>
      <c r="D96" s="762"/>
      <c r="E96" s="762"/>
      <c r="F96" s="762"/>
      <c r="G96" s="762"/>
      <c r="H96" s="762"/>
      <c r="I96" s="762"/>
      <c r="J96" s="762"/>
      <c r="K96" s="762"/>
      <c r="L96" s="762"/>
      <c r="M96" s="763"/>
    </row>
    <row r="97" spans="3:13" s="232" customFormat="1" ht="18" x14ac:dyDescent="0.4">
      <c r="C97" s="736" t="str">
        <f>IF($D$23&gt;0,$D$23,"Supplier 1")</f>
        <v>*</v>
      </c>
      <c r="D97" s="737"/>
      <c r="E97" s="738">
        <f>Supplier1!K48</f>
        <v>0</v>
      </c>
      <c r="F97" s="738"/>
      <c r="G97" s="738"/>
      <c r="H97" s="738"/>
      <c r="I97" s="738"/>
      <c r="J97" s="738"/>
      <c r="K97" s="738"/>
      <c r="L97" s="738"/>
      <c r="M97" s="738"/>
    </row>
    <row r="98" spans="3:13" s="232" customFormat="1" ht="18" x14ac:dyDescent="0.4">
      <c r="C98" s="736" t="str">
        <f>IF($D$24&gt;0,$D$24,"Supplier 2")</f>
        <v>Supplier 2</v>
      </c>
      <c r="D98" s="737"/>
      <c r="E98" s="738">
        <f>Supplier2!K49</f>
        <v>0</v>
      </c>
      <c r="F98" s="738"/>
      <c r="G98" s="738"/>
      <c r="H98" s="738"/>
      <c r="I98" s="738"/>
      <c r="J98" s="738"/>
      <c r="K98" s="738"/>
      <c r="L98" s="738"/>
      <c r="M98" s="738"/>
    </row>
    <row r="99" spans="3:13" s="232" customFormat="1" ht="18" x14ac:dyDescent="0.4">
      <c r="C99" s="736" t="str">
        <f>IF($D$25&gt;0,$D$25,"Supplier 3")</f>
        <v>Supplier 3</v>
      </c>
      <c r="D99" s="737"/>
      <c r="E99" s="738">
        <f>Supplier3!K49</f>
        <v>0</v>
      </c>
      <c r="F99" s="738"/>
      <c r="G99" s="738"/>
      <c r="H99" s="738"/>
      <c r="I99" s="738"/>
      <c r="J99" s="738"/>
      <c r="K99" s="738"/>
      <c r="L99" s="738"/>
      <c r="M99" s="738"/>
    </row>
    <row r="100" spans="3:13" s="232" customFormat="1" ht="18" x14ac:dyDescent="0.4">
      <c r="C100" s="736" t="str">
        <f>IF($D$26&gt;0,$D$26,"Supplier 4")</f>
        <v>Supplier 4</v>
      </c>
      <c r="D100" s="737"/>
      <c r="E100" s="738">
        <f>Supplier4!K49</f>
        <v>0</v>
      </c>
      <c r="F100" s="738"/>
      <c r="G100" s="738"/>
      <c r="H100" s="738"/>
      <c r="I100" s="738"/>
      <c r="J100" s="738"/>
      <c r="K100" s="738"/>
      <c r="L100" s="738"/>
      <c r="M100" s="738"/>
    </row>
    <row r="101" spans="3:13" s="232" customFormat="1" ht="18" x14ac:dyDescent="0.4">
      <c r="C101" s="736" t="str">
        <f>IF($D$27&gt;0,$D$27,"Supplier 5")</f>
        <v>Supplier 5</v>
      </c>
      <c r="D101" s="737"/>
      <c r="E101" s="738">
        <f>Supplier5!K49</f>
        <v>0</v>
      </c>
      <c r="F101" s="738"/>
      <c r="G101" s="738"/>
      <c r="H101" s="738"/>
      <c r="I101" s="738"/>
      <c r="J101" s="738"/>
      <c r="K101" s="738"/>
      <c r="L101" s="738"/>
      <c r="M101" s="738"/>
    </row>
    <row r="102" spans="3:13" s="232" customFormat="1" ht="18" x14ac:dyDescent="0.4">
      <c r="C102" s="736" t="str">
        <f>IF($D$28&gt;0,$D$28,"Supplier 6")</f>
        <v>Supplier 6</v>
      </c>
      <c r="D102" s="737"/>
      <c r="E102" s="738">
        <f>Supplier6!K49</f>
        <v>0</v>
      </c>
      <c r="F102" s="738"/>
      <c r="G102" s="738"/>
      <c r="H102" s="738"/>
      <c r="I102" s="738"/>
      <c r="J102" s="738"/>
      <c r="K102" s="738"/>
      <c r="L102" s="738"/>
      <c r="M102" s="738"/>
    </row>
    <row r="103" spans="3:13" s="232" customFormat="1" ht="18" x14ac:dyDescent="0.4">
      <c r="C103" s="736" t="str">
        <f>IF($D$29&gt;0,$D$29,"Supplier 7")</f>
        <v>Supplier 7</v>
      </c>
      <c r="D103" s="737"/>
      <c r="E103" s="738">
        <f>Supplier7!K49</f>
        <v>0</v>
      </c>
      <c r="F103" s="738"/>
      <c r="G103" s="738"/>
      <c r="H103" s="738"/>
      <c r="I103" s="738"/>
      <c r="J103" s="738"/>
      <c r="K103" s="738"/>
      <c r="L103" s="738"/>
      <c r="M103" s="738"/>
    </row>
    <row r="104" spans="3:13" s="232" customFormat="1" ht="18" x14ac:dyDescent="0.4">
      <c r="C104" s="736" t="str">
        <f>IF($D$30&gt;0,$D$30,"Supplier 8")</f>
        <v>Supplier 8</v>
      </c>
      <c r="D104" s="737"/>
      <c r="E104" s="738">
        <f>Supplier8!K49</f>
        <v>0</v>
      </c>
      <c r="F104" s="738"/>
      <c r="G104" s="738"/>
      <c r="H104" s="738"/>
      <c r="I104" s="738"/>
      <c r="J104" s="738"/>
      <c r="K104" s="738"/>
      <c r="L104" s="738"/>
      <c r="M104" s="738"/>
    </row>
    <row r="105" spans="3:13" s="232" customFormat="1" ht="18" x14ac:dyDescent="0.4">
      <c r="C105" s="736" t="str">
        <f>IF($D$31&gt;0,$D$31,"Supplier 9")</f>
        <v>Supplier 9</v>
      </c>
      <c r="D105" s="737"/>
      <c r="E105" s="738">
        <f>Supplier9!K49</f>
        <v>0</v>
      </c>
      <c r="F105" s="738"/>
      <c r="G105" s="738"/>
      <c r="H105" s="738"/>
      <c r="I105" s="738"/>
      <c r="J105" s="738"/>
      <c r="K105" s="738"/>
      <c r="L105" s="738"/>
      <c r="M105" s="738"/>
    </row>
    <row r="106" spans="3:13" s="232" customFormat="1" ht="18" x14ac:dyDescent="0.4">
      <c r="C106" s="736" t="str">
        <f>IF($D$32&gt;0,$D$32,"Supplier 10")</f>
        <v>Supplier 10</v>
      </c>
      <c r="D106" s="737"/>
      <c r="E106" s="738">
        <f>Supplier10!K49</f>
        <v>0</v>
      </c>
      <c r="F106" s="738"/>
      <c r="G106" s="738"/>
      <c r="H106" s="738"/>
      <c r="I106" s="738"/>
      <c r="J106" s="738"/>
      <c r="K106" s="738"/>
      <c r="L106" s="738"/>
      <c r="M106" s="738"/>
    </row>
    <row r="107" spans="3:13" s="232" customFormat="1" ht="22.5" customHeight="1" x14ac:dyDescent="0.4"/>
    <row r="108" spans="3:13" s="232" customFormat="1" ht="18" x14ac:dyDescent="0.4">
      <c r="C108" s="730" t="s">
        <v>143</v>
      </c>
      <c r="D108" s="731"/>
      <c r="E108" s="731"/>
      <c r="F108" s="731"/>
      <c r="G108" s="731"/>
      <c r="H108" s="731"/>
      <c r="I108" s="731"/>
      <c r="J108" s="731"/>
      <c r="K108" s="731"/>
      <c r="L108" s="731"/>
      <c r="M108" s="732"/>
    </row>
    <row r="109" spans="3:13" s="232" customFormat="1" ht="66.75" customHeight="1" x14ac:dyDescent="0.4">
      <c r="C109" s="778" t="s">
        <v>210</v>
      </c>
      <c r="D109" s="779"/>
      <c r="E109" s="779"/>
      <c r="F109" s="779"/>
      <c r="G109" s="779"/>
      <c r="H109" s="779"/>
      <c r="I109" s="779"/>
      <c r="J109" s="779"/>
      <c r="K109" s="779"/>
      <c r="L109" s="779"/>
      <c r="M109" s="780"/>
    </row>
    <row r="110" spans="3:13" s="232" customFormat="1" ht="18" x14ac:dyDescent="0.4">
      <c r="C110" s="736" t="str">
        <f>IF($D$23&gt;0,$D$23,"Supplier 1")</f>
        <v>*</v>
      </c>
      <c r="D110" s="737"/>
      <c r="E110" s="738">
        <f>Supplier1!K62</f>
        <v>0</v>
      </c>
      <c r="F110" s="738"/>
      <c r="G110" s="738"/>
      <c r="H110" s="738"/>
      <c r="I110" s="738"/>
      <c r="J110" s="738"/>
      <c r="K110" s="738"/>
      <c r="L110" s="738"/>
      <c r="M110" s="738"/>
    </row>
    <row r="111" spans="3:13" s="232" customFormat="1" ht="18" x14ac:dyDescent="0.4">
      <c r="C111" s="736" t="str">
        <f>IF($D$24&gt;0,$D$24,"Supplier 2")</f>
        <v>Supplier 2</v>
      </c>
      <c r="D111" s="737"/>
      <c r="E111" s="738">
        <f>Supplier2!K67</f>
        <v>0</v>
      </c>
      <c r="F111" s="738"/>
      <c r="G111" s="738"/>
      <c r="H111" s="738"/>
      <c r="I111" s="738"/>
      <c r="J111" s="738"/>
      <c r="K111" s="738"/>
      <c r="L111" s="738"/>
      <c r="M111" s="738"/>
    </row>
    <row r="112" spans="3:13" s="232" customFormat="1" ht="18" x14ac:dyDescent="0.4">
      <c r="C112" s="736" t="str">
        <f>IF($D$25&gt;0,$D$25,"Supplier 3")</f>
        <v>Supplier 3</v>
      </c>
      <c r="D112" s="737"/>
      <c r="E112" s="738">
        <f>Supplier3!K67</f>
        <v>0</v>
      </c>
      <c r="F112" s="738"/>
      <c r="G112" s="738"/>
      <c r="H112" s="738"/>
      <c r="I112" s="738"/>
      <c r="J112" s="738"/>
      <c r="K112" s="738"/>
      <c r="L112" s="738"/>
      <c r="M112" s="738"/>
    </row>
    <row r="113" spans="3:13" s="232" customFormat="1" ht="18" x14ac:dyDescent="0.4">
      <c r="C113" s="736" t="str">
        <f>IF($D$26&gt;0,$D$26,"Supplier 4")</f>
        <v>Supplier 4</v>
      </c>
      <c r="D113" s="737"/>
      <c r="E113" s="738">
        <f>Supplier4!K67</f>
        <v>0</v>
      </c>
      <c r="F113" s="738"/>
      <c r="G113" s="738"/>
      <c r="H113" s="738"/>
      <c r="I113" s="738"/>
      <c r="J113" s="738"/>
      <c r="K113" s="738"/>
      <c r="L113" s="738"/>
      <c r="M113" s="738"/>
    </row>
    <row r="114" spans="3:13" s="232" customFormat="1" ht="18" x14ac:dyDescent="0.4">
      <c r="C114" s="736" t="str">
        <f>IF($D$27&gt;0,$D$27,"Supplier 5")</f>
        <v>Supplier 5</v>
      </c>
      <c r="D114" s="737"/>
      <c r="E114" s="738">
        <f>Supplier5!K67</f>
        <v>0</v>
      </c>
      <c r="F114" s="738"/>
      <c r="G114" s="738"/>
      <c r="H114" s="738"/>
      <c r="I114" s="738"/>
      <c r="J114" s="738"/>
      <c r="K114" s="738"/>
      <c r="L114" s="738"/>
      <c r="M114" s="738"/>
    </row>
    <row r="115" spans="3:13" s="232" customFormat="1" ht="18" x14ac:dyDescent="0.4">
      <c r="C115" s="736" t="str">
        <f>IF($D$28&gt;0,$D$28,"Supplier 6")</f>
        <v>Supplier 6</v>
      </c>
      <c r="D115" s="737"/>
      <c r="E115" s="738">
        <f>Supplier6!K67</f>
        <v>0</v>
      </c>
      <c r="F115" s="738"/>
      <c r="G115" s="738"/>
      <c r="H115" s="738"/>
      <c r="I115" s="738"/>
      <c r="J115" s="738"/>
      <c r="K115" s="738"/>
      <c r="L115" s="738"/>
      <c r="M115" s="738"/>
    </row>
    <row r="116" spans="3:13" s="232" customFormat="1" ht="18" x14ac:dyDescent="0.4">
      <c r="C116" s="736" t="str">
        <f>IF($D$29&gt;0,$D$29,"Supplier 7")</f>
        <v>Supplier 7</v>
      </c>
      <c r="D116" s="737"/>
      <c r="E116" s="738">
        <f>Supplier7!K67</f>
        <v>0</v>
      </c>
      <c r="F116" s="738"/>
      <c r="G116" s="738"/>
      <c r="H116" s="738"/>
      <c r="I116" s="738"/>
      <c r="J116" s="738"/>
      <c r="K116" s="738"/>
      <c r="L116" s="738"/>
      <c r="M116" s="738"/>
    </row>
    <row r="117" spans="3:13" s="232" customFormat="1" ht="18" x14ac:dyDescent="0.4">
      <c r="C117" s="736" t="str">
        <f>IF($D$30&gt;0,$D$30,"Supplier 8")</f>
        <v>Supplier 8</v>
      </c>
      <c r="D117" s="737"/>
      <c r="E117" s="738">
        <f>Supplier8!K67</f>
        <v>0</v>
      </c>
      <c r="F117" s="738"/>
      <c r="G117" s="738"/>
      <c r="H117" s="738"/>
      <c r="I117" s="738"/>
      <c r="J117" s="738"/>
      <c r="K117" s="738"/>
      <c r="L117" s="738"/>
      <c r="M117" s="738"/>
    </row>
    <row r="118" spans="3:13" s="232" customFormat="1" ht="18" x14ac:dyDescent="0.4">
      <c r="C118" s="736" t="str">
        <f>IF($D$31&gt;0,$D$31,"Supplier 9")</f>
        <v>Supplier 9</v>
      </c>
      <c r="D118" s="737"/>
      <c r="E118" s="738">
        <f>Supplier9!K67</f>
        <v>0</v>
      </c>
      <c r="F118" s="738"/>
      <c r="G118" s="738"/>
      <c r="H118" s="738"/>
      <c r="I118" s="738"/>
      <c r="J118" s="738"/>
      <c r="K118" s="738"/>
      <c r="L118" s="738"/>
      <c r="M118" s="738"/>
    </row>
    <row r="119" spans="3:13" s="232" customFormat="1" ht="18" x14ac:dyDescent="0.4">
      <c r="C119" s="736" t="str">
        <f>IF($D$32&gt;0,$D$32,"Supplier 10")</f>
        <v>Supplier 10</v>
      </c>
      <c r="D119" s="737"/>
      <c r="E119" s="738">
        <f>Supplier10!K67</f>
        <v>0</v>
      </c>
      <c r="F119" s="738"/>
      <c r="G119" s="738"/>
      <c r="H119" s="738"/>
      <c r="I119" s="738"/>
      <c r="J119" s="738"/>
      <c r="K119" s="738"/>
      <c r="L119" s="738"/>
      <c r="M119" s="738"/>
    </row>
    <row r="120" spans="3:13" s="232" customFormat="1" ht="22.5" customHeight="1" x14ac:dyDescent="0.4"/>
    <row r="121" spans="3:13" s="232" customFormat="1" ht="18.75" customHeight="1" x14ac:dyDescent="0.4">
      <c r="C121" s="730" t="s">
        <v>211</v>
      </c>
      <c r="D121" s="731"/>
      <c r="E121" s="731"/>
      <c r="F121" s="731"/>
      <c r="G121" s="731"/>
      <c r="H121" s="731"/>
      <c r="I121" s="731"/>
      <c r="J121" s="731"/>
      <c r="K121" s="731"/>
      <c r="L121" s="731"/>
      <c r="M121" s="732"/>
    </row>
    <row r="122" spans="3:13" s="232" customFormat="1" ht="77.25" customHeight="1" x14ac:dyDescent="0.4">
      <c r="C122" s="778" t="s">
        <v>255</v>
      </c>
      <c r="D122" s="779"/>
      <c r="E122" s="779"/>
      <c r="F122" s="779"/>
      <c r="G122" s="779"/>
      <c r="H122" s="779"/>
      <c r="I122" s="779"/>
      <c r="J122" s="779"/>
      <c r="K122" s="779"/>
      <c r="L122" s="779"/>
      <c r="M122" s="780"/>
    </row>
    <row r="123" spans="3:13" s="232" customFormat="1" ht="18" x14ac:dyDescent="0.4">
      <c r="C123" s="736" t="str">
        <f>IF($D$23&gt;0,$D$23,"Supplier 1")</f>
        <v>*</v>
      </c>
      <c r="D123" s="737"/>
      <c r="E123" s="738">
        <f>Supplier1!K71</f>
        <v>0</v>
      </c>
      <c r="F123" s="738"/>
      <c r="G123" s="738"/>
      <c r="H123" s="738"/>
      <c r="I123" s="738"/>
      <c r="J123" s="738"/>
      <c r="K123" s="738"/>
      <c r="L123" s="738"/>
      <c r="M123" s="738"/>
    </row>
    <row r="124" spans="3:13" s="232" customFormat="1" ht="18" x14ac:dyDescent="0.4">
      <c r="C124" s="736" t="str">
        <f>IF($D$24&gt;0,$D$24,"Supplier 2")</f>
        <v>Supplier 2</v>
      </c>
      <c r="D124" s="737"/>
      <c r="E124" s="738">
        <f>Supplier2!K76</f>
        <v>0</v>
      </c>
      <c r="F124" s="738"/>
      <c r="G124" s="738"/>
      <c r="H124" s="738"/>
      <c r="I124" s="738"/>
      <c r="J124" s="738"/>
      <c r="K124" s="738"/>
      <c r="L124" s="738"/>
      <c r="M124" s="738"/>
    </row>
    <row r="125" spans="3:13" s="232" customFormat="1" ht="18" x14ac:dyDescent="0.4">
      <c r="C125" s="736" t="str">
        <f>IF($D$25&gt;0,$D$25,"Supplier 3")</f>
        <v>Supplier 3</v>
      </c>
      <c r="D125" s="737"/>
      <c r="E125" s="738">
        <f>Supplier3!K76</f>
        <v>0</v>
      </c>
      <c r="F125" s="738"/>
      <c r="G125" s="738"/>
      <c r="H125" s="738"/>
      <c r="I125" s="738"/>
      <c r="J125" s="738"/>
      <c r="K125" s="738"/>
      <c r="L125" s="738"/>
      <c r="M125" s="738"/>
    </row>
    <row r="126" spans="3:13" s="232" customFormat="1" ht="18" x14ac:dyDescent="0.4">
      <c r="C126" s="736" t="str">
        <f>IF($D$26&gt;0,$D$26,"Supplier 4")</f>
        <v>Supplier 4</v>
      </c>
      <c r="D126" s="737"/>
      <c r="E126" s="738">
        <f>Supplier4!K76</f>
        <v>0</v>
      </c>
      <c r="F126" s="738"/>
      <c r="G126" s="738"/>
      <c r="H126" s="738"/>
      <c r="I126" s="738"/>
      <c r="J126" s="738"/>
      <c r="K126" s="738"/>
      <c r="L126" s="738"/>
      <c r="M126" s="738"/>
    </row>
    <row r="127" spans="3:13" s="232" customFormat="1" ht="18" x14ac:dyDescent="0.4">
      <c r="C127" s="736" t="str">
        <f>IF($D$27&gt;0,$D$27,"Supplier 5")</f>
        <v>Supplier 5</v>
      </c>
      <c r="D127" s="737"/>
      <c r="E127" s="738">
        <f>Supplier5!K76</f>
        <v>0</v>
      </c>
      <c r="F127" s="738"/>
      <c r="G127" s="738"/>
      <c r="H127" s="738"/>
      <c r="I127" s="738"/>
      <c r="J127" s="738"/>
      <c r="K127" s="738"/>
      <c r="L127" s="738"/>
      <c r="M127" s="738"/>
    </row>
    <row r="128" spans="3:13" s="232" customFormat="1" ht="18" x14ac:dyDescent="0.4">
      <c r="C128" s="736" t="str">
        <f>IF($D$28&gt;0,$D$28,"Supplier 6")</f>
        <v>Supplier 6</v>
      </c>
      <c r="D128" s="737"/>
      <c r="E128" s="738">
        <f>Supplier6!K76</f>
        <v>0</v>
      </c>
      <c r="F128" s="738"/>
      <c r="G128" s="738"/>
      <c r="H128" s="738"/>
      <c r="I128" s="738"/>
      <c r="J128" s="738"/>
      <c r="K128" s="738"/>
      <c r="L128" s="738"/>
      <c r="M128" s="738"/>
    </row>
    <row r="129" spans="3:22" s="232" customFormat="1" ht="18" x14ac:dyDescent="0.4">
      <c r="C129" s="736" t="str">
        <f>IF($D$29&gt;0,$D$29,"Supplier 7")</f>
        <v>Supplier 7</v>
      </c>
      <c r="D129" s="737"/>
      <c r="E129" s="738">
        <f>Supplier7!K76</f>
        <v>0</v>
      </c>
      <c r="F129" s="738"/>
      <c r="G129" s="738"/>
      <c r="H129" s="738"/>
      <c r="I129" s="738"/>
      <c r="J129" s="738"/>
      <c r="K129" s="738"/>
      <c r="L129" s="738"/>
      <c r="M129" s="738"/>
    </row>
    <row r="130" spans="3:22" s="232" customFormat="1" ht="18" x14ac:dyDescent="0.4">
      <c r="C130" s="736" t="str">
        <f>IF($D$30&gt;0,$D$30,"Supplier 8")</f>
        <v>Supplier 8</v>
      </c>
      <c r="D130" s="737"/>
      <c r="E130" s="738">
        <f>Supplier8!K76</f>
        <v>0</v>
      </c>
      <c r="F130" s="738"/>
      <c r="G130" s="738"/>
      <c r="H130" s="738"/>
      <c r="I130" s="738"/>
      <c r="J130" s="738"/>
      <c r="K130" s="738"/>
      <c r="L130" s="738"/>
      <c r="M130" s="738"/>
    </row>
    <row r="131" spans="3:22" s="232" customFormat="1" ht="18" x14ac:dyDescent="0.4">
      <c r="C131" s="736" t="str">
        <f>IF($D$31&gt;0,$D$31,"Supplier 9")</f>
        <v>Supplier 9</v>
      </c>
      <c r="D131" s="737"/>
      <c r="E131" s="738">
        <f>Supplier9!K76</f>
        <v>0</v>
      </c>
      <c r="F131" s="738"/>
      <c r="G131" s="738"/>
      <c r="H131" s="738"/>
      <c r="I131" s="738"/>
      <c r="J131" s="738"/>
      <c r="K131" s="738"/>
      <c r="L131" s="738"/>
      <c r="M131" s="738"/>
    </row>
    <row r="132" spans="3:22" s="232" customFormat="1" ht="18" x14ac:dyDescent="0.4">
      <c r="C132" s="736" t="str">
        <f>IF($D$32&gt;0,$D$32,"Supplier 10")</f>
        <v>Supplier 10</v>
      </c>
      <c r="D132" s="737"/>
      <c r="E132" s="738">
        <f>Supplier10!K76</f>
        <v>0</v>
      </c>
      <c r="F132" s="738"/>
      <c r="G132" s="738"/>
      <c r="H132" s="738"/>
      <c r="I132" s="738"/>
      <c r="J132" s="738"/>
      <c r="K132" s="738"/>
      <c r="L132" s="738"/>
      <c r="M132" s="738"/>
    </row>
    <row r="133" spans="3:22" s="232" customFormat="1" ht="22.5" customHeight="1" x14ac:dyDescent="0.4"/>
    <row r="134" spans="3:22" s="232" customFormat="1" ht="18.75" customHeight="1" x14ac:dyDescent="0.4">
      <c r="C134" s="730" t="s">
        <v>256</v>
      </c>
      <c r="D134" s="731"/>
      <c r="E134" s="731"/>
      <c r="F134" s="731"/>
      <c r="G134" s="731"/>
      <c r="H134" s="731"/>
      <c r="I134" s="731"/>
      <c r="J134" s="731"/>
      <c r="K134" s="731"/>
      <c r="L134" s="731"/>
      <c r="M134" s="732"/>
    </row>
    <row r="135" spans="3:22" s="232" customFormat="1" ht="75" customHeight="1" x14ac:dyDescent="0.4">
      <c r="C135" s="761" t="s">
        <v>386</v>
      </c>
      <c r="D135" s="762"/>
      <c r="E135" s="762"/>
      <c r="F135" s="762"/>
      <c r="G135" s="762"/>
      <c r="H135" s="762"/>
      <c r="I135" s="762"/>
      <c r="J135" s="762"/>
      <c r="K135" s="762"/>
      <c r="L135" s="762"/>
      <c r="M135" s="763"/>
    </row>
    <row r="136" spans="3:22" s="232" customFormat="1" ht="18" x14ac:dyDescent="0.4">
      <c r="C136" s="736" t="str">
        <f>IF($D$23&gt;0,$D$23,"Supplier 1")</f>
        <v>*</v>
      </c>
      <c r="D136" s="737"/>
      <c r="E136" s="738">
        <f>Supplier1!K79</f>
        <v>0</v>
      </c>
      <c r="F136" s="738"/>
      <c r="G136" s="738"/>
      <c r="H136" s="738"/>
      <c r="I136" s="738"/>
      <c r="J136" s="738"/>
      <c r="K136" s="738"/>
      <c r="L136" s="738"/>
      <c r="M136" s="738"/>
    </row>
    <row r="137" spans="3:22" s="232" customFormat="1" ht="18" x14ac:dyDescent="0.4">
      <c r="C137" s="736" t="str">
        <f>IF($D$24&gt;0,$D$24,"Supplier 2")</f>
        <v>Supplier 2</v>
      </c>
      <c r="D137" s="737"/>
      <c r="E137" s="738">
        <f>Supplier2!K84</f>
        <v>0</v>
      </c>
      <c r="F137" s="738"/>
      <c r="G137" s="738"/>
      <c r="H137" s="738"/>
      <c r="I137" s="738"/>
      <c r="J137" s="738"/>
      <c r="K137" s="738"/>
      <c r="L137" s="738"/>
      <c r="M137" s="738"/>
    </row>
    <row r="138" spans="3:22" s="232" customFormat="1" ht="18" x14ac:dyDescent="0.4">
      <c r="C138" s="736" t="str">
        <f>IF($D$25&gt;0,$D$25,"Supplier 3")</f>
        <v>Supplier 3</v>
      </c>
      <c r="D138" s="737"/>
      <c r="E138" s="738">
        <f>Supplier3!K84</f>
        <v>0</v>
      </c>
      <c r="F138" s="738"/>
      <c r="G138" s="738"/>
      <c r="H138" s="738"/>
      <c r="I138" s="738"/>
      <c r="J138" s="738"/>
      <c r="K138" s="738"/>
      <c r="L138" s="738"/>
      <c r="M138" s="738"/>
    </row>
    <row r="139" spans="3:22" s="232" customFormat="1" ht="18" x14ac:dyDescent="0.4">
      <c r="C139" s="736" t="str">
        <f>IF($D$26&gt;0,$D$26,"Supplier 4")</f>
        <v>Supplier 4</v>
      </c>
      <c r="D139" s="737"/>
      <c r="E139" s="738">
        <f>Supplier4!K84</f>
        <v>0</v>
      </c>
      <c r="F139" s="738"/>
      <c r="G139" s="738"/>
      <c r="H139" s="738"/>
      <c r="I139" s="738"/>
      <c r="J139" s="738"/>
      <c r="K139" s="738"/>
      <c r="L139" s="738"/>
      <c r="M139" s="738"/>
    </row>
    <row r="140" spans="3:22" s="232" customFormat="1" ht="18" x14ac:dyDescent="0.4">
      <c r="C140" s="736" t="str">
        <f>IF($D$27&gt;0,$D$27,"Supplier 5")</f>
        <v>Supplier 5</v>
      </c>
      <c r="D140" s="737"/>
      <c r="E140" s="738">
        <f>Supplier5!K84</f>
        <v>0</v>
      </c>
      <c r="F140" s="738"/>
      <c r="G140" s="738"/>
      <c r="H140" s="738"/>
      <c r="I140" s="738"/>
      <c r="J140" s="738"/>
      <c r="K140" s="738"/>
      <c r="L140" s="738"/>
      <c r="M140" s="738"/>
    </row>
    <row r="141" spans="3:22" s="232" customFormat="1" ht="18" x14ac:dyDescent="0.4">
      <c r="C141" s="736" t="str">
        <f>IF($D$28&gt;0,$D$28,"Supplier 6")</f>
        <v>Supplier 6</v>
      </c>
      <c r="D141" s="737"/>
      <c r="E141" s="738">
        <f>Supplier6!K84</f>
        <v>0</v>
      </c>
      <c r="F141" s="738"/>
      <c r="G141" s="738"/>
      <c r="H141" s="738"/>
      <c r="I141" s="738"/>
      <c r="J141" s="738"/>
      <c r="K141" s="738"/>
      <c r="L141" s="738"/>
      <c r="M141" s="738"/>
    </row>
    <row r="142" spans="3:22" s="232" customFormat="1" ht="18" x14ac:dyDescent="0.4">
      <c r="C142" s="736" t="str">
        <f>IF($D$29&gt;0,$D$29,"Supplier 7")</f>
        <v>Supplier 7</v>
      </c>
      <c r="D142" s="737"/>
      <c r="E142" s="738">
        <f>Supplier7!K84</f>
        <v>0</v>
      </c>
      <c r="F142" s="738"/>
      <c r="G142" s="738"/>
      <c r="H142" s="738"/>
      <c r="I142" s="738"/>
      <c r="J142" s="738"/>
      <c r="K142" s="738"/>
      <c r="L142" s="738"/>
      <c r="M142" s="738"/>
    </row>
    <row r="143" spans="3:22" s="232" customFormat="1" ht="18" x14ac:dyDescent="0.4">
      <c r="C143" s="736" t="str">
        <f>IF($D$30&gt;0,$D$30,"Supplier 8")</f>
        <v>Supplier 8</v>
      </c>
      <c r="D143" s="737"/>
      <c r="E143" s="738">
        <f>Supplier8!K84</f>
        <v>0</v>
      </c>
      <c r="F143" s="738"/>
      <c r="G143" s="738"/>
      <c r="H143" s="738"/>
      <c r="I143" s="738"/>
      <c r="J143" s="738"/>
      <c r="K143" s="738"/>
      <c r="L143" s="738"/>
      <c r="M143" s="738"/>
    </row>
    <row r="144" spans="3:22" s="232" customFormat="1" ht="18" x14ac:dyDescent="0.4">
      <c r="C144" s="736" t="str">
        <f>IF($D$31&gt;0,$D$31,"Supplier 9")</f>
        <v>Supplier 9</v>
      </c>
      <c r="D144" s="737"/>
      <c r="E144" s="738">
        <f>Supplier9!K84</f>
        <v>0</v>
      </c>
      <c r="F144" s="738"/>
      <c r="G144" s="738"/>
      <c r="H144" s="738"/>
      <c r="I144" s="738"/>
      <c r="J144" s="738"/>
      <c r="K144" s="738"/>
      <c r="L144" s="738"/>
      <c r="M144" s="738"/>
      <c r="Q144" s="743"/>
      <c r="R144" s="744"/>
      <c r="S144" s="744"/>
      <c r="T144" s="744"/>
      <c r="U144" s="744"/>
      <c r="V144" s="745"/>
    </row>
    <row r="145" spans="3:13" s="232" customFormat="1" ht="18" x14ac:dyDescent="0.4">
      <c r="C145" s="736" t="str">
        <f>IF($D$32&gt;0,$D$32,"Supplier 10")</f>
        <v>Supplier 10</v>
      </c>
      <c r="D145" s="737"/>
      <c r="E145" s="738">
        <f>Supplier10!K84</f>
        <v>0</v>
      </c>
      <c r="F145" s="738"/>
      <c r="G145" s="738"/>
      <c r="H145" s="738"/>
      <c r="I145" s="738"/>
      <c r="J145" s="738"/>
      <c r="K145" s="738"/>
      <c r="L145" s="738"/>
      <c r="M145" s="738"/>
    </row>
    <row r="146" spans="3:13" s="232" customFormat="1" ht="22.5" customHeight="1" x14ac:dyDescent="0.4">
      <c r="D146" s="234"/>
      <c r="E146" s="234"/>
      <c r="F146" s="234"/>
      <c r="G146" s="234"/>
      <c r="H146" s="234"/>
      <c r="I146" s="234"/>
      <c r="J146" s="234"/>
      <c r="K146" s="234"/>
      <c r="L146" s="234"/>
    </row>
    <row r="147" spans="3:13" s="232" customFormat="1" ht="18" x14ac:dyDescent="0.4">
      <c r="C147" s="730" t="s">
        <v>297</v>
      </c>
      <c r="D147" s="731"/>
      <c r="E147" s="731"/>
      <c r="F147" s="731"/>
      <c r="G147" s="731"/>
      <c r="H147" s="731"/>
      <c r="I147" s="731"/>
      <c r="J147" s="731"/>
      <c r="K147" s="731"/>
      <c r="L147" s="731"/>
      <c r="M147" s="732"/>
    </row>
    <row r="148" spans="3:13" s="232" customFormat="1" ht="42" customHeight="1" x14ac:dyDescent="0.4">
      <c r="C148" s="768" t="s">
        <v>317</v>
      </c>
      <c r="D148" s="769"/>
      <c r="E148" s="769"/>
      <c r="F148" s="769"/>
      <c r="G148" s="769"/>
      <c r="H148" s="769"/>
      <c r="I148" s="769"/>
      <c r="J148" s="769"/>
      <c r="K148" s="769"/>
      <c r="L148" s="769"/>
      <c r="M148" s="770"/>
    </row>
    <row r="149" spans="3:13" s="232" customFormat="1" ht="18" x14ac:dyDescent="0.4">
      <c r="C149" s="736" t="str">
        <f>IF($D$23&gt;0,$D$23,"Supplier 1")</f>
        <v>*</v>
      </c>
      <c r="D149" s="737"/>
      <c r="E149" s="739">
        <f>Supplier1!B86</f>
        <v>0</v>
      </c>
      <c r="F149" s="740"/>
      <c r="G149" s="740"/>
      <c r="H149" s="740"/>
      <c r="I149" s="740"/>
      <c r="J149" s="740"/>
      <c r="K149" s="740"/>
      <c r="L149" s="740"/>
      <c r="M149" s="741"/>
    </row>
    <row r="150" spans="3:13" s="232" customFormat="1" ht="18" x14ac:dyDescent="0.4">
      <c r="C150" s="736" t="str">
        <f>IF($D$24&gt;0,$D$24,"Supplier 2")</f>
        <v>Supplier 2</v>
      </c>
      <c r="D150" s="737"/>
      <c r="E150" s="739">
        <f>Supplier2!B91</f>
        <v>0</v>
      </c>
      <c r="F150" s="740"/>
      <c r="G150" s="740"/>
      <c r="H150" s="740"/>
      <c r="I150" s="740"/>
      <c r="J150" s="740"/>
      <c r="K150" s="740"/>
      <c r="L150" s="740"/>
      <c r="M150" s="741"/>
    </row>
    <row r="151" spans="3:13" s="232" customFormat="1" ht="18" x14ac:dyDescent="0.4">
      <c r="C151" s="736" t="str">
        <f>IF($D$25&gt;0,$D$25,"Supplier 3")</f>
        <v>Supplier 3</v>
      </c>
      <c r="D151" s="737"/>
      <c r="E151" s="739">
        <f>Supplier3!B90</f>
        <v>0</v>
      </c>
      <c r="F151" s="740"/>
      <c r="G151" s="740"/>
      <c r="H151" s="740"/>
      <c r="I151" s="740"/>
      <c r="J151" s="740"/>
      <c r="K151" s="740"/>
      <c r="L151" s="740"/>
      <c r="M151" s="741"/>
    </row>
    <row r="152" spans="3:13" s="232" customFormat="1" ht="18" x14ac:dyDescent="0.4">
      <c r="C152" s="736" t="str">
        <f>IF($D$26&gt;0,$D$26,"Supplier 4")</f>
        <v>Supplier 4</v>
      </c>
      <c r="D152" s="737"/>
      <c r="E152" s="739">
        <f>Supplier4!B90</f>
        <v>0</v>
      </c>
      <c r="F152" s="740"/>
      <c r="G152" s="740"/>
      <c r="H152" s="740"/>
      <c r="I152" s="740"/>
      <c r="J152" s="740"/>
      <c r="K152" s="740"/>
      <c r="L152" s="740"/>
      <c r="M152" s="741"/>
    </row>
    <row r="153" spans="3:13" s="232" customFormat="1" ht="18" x14ac:dyDescent="0.4">
      <c r="C153" s="736" t="str">
        <f>IF($D$27&gt;0,$D$27,"Supplier 5")</f>
        <v>Supplier 5</v>
      </c>
      <c r="D153" s="737"/>
      <c r="E153" s="739">
        <f>Supplier5!B90</f>
        <v>0</v>
      </c>
      <c r="F153" s="740"/>
      <c r="G153" s="740"/>
      <c r="H153" s="740"/>
      <c r="I153" s="740"/>
      <c r="J153" s="740"/>
      <c r="K153" s="740"/>
      <c r="L153" s="740"/>
      <c r="M153" s="741"/>
    </row>
    <row r="154" spans="3:13" s="232" customFormat="1" ht="18" x14ac:dyDescent="0.4">
      <c r="C154" s="736" t="str">
        <f>IF($D$28&gt;0,$D$28,"Supplier 6")</f>
        <v>Supplier 6</v>
      </c>
      <c r="D154" s="737"/>
      <c r="E154" s="739">
        <f>Supplier6!B90</f>
        <v>0</v>
      </c>
      <c r="F154" s="740"/>
      <c r="G154" s="740"/>
      <c r="H154" s="740"/>
      <c r="I154" s="740"/>
      <c r="J154" s="740"/>
      <c r="K154" s="740"/>
      <c r="L154" s="740"/>
      <c r="M154" s="741"/>
    </row>
    <row r="155" spans="3:13" s="232" customFormat="1" ht="18" x14ac:dyDescent="0.4">
      <c r="C155" s="736" t="str">
        <f>IF($D$29&gt;0,$D$29,"Supplier 7")</f>
        <v>Supplier 7</v>
      </c>
      <c r="D155" s="737"/>
      <c r="E155" s="739">
        <f>Supplier7!B91</f>
        <v>0</v>
      </c>
      <c r="F155" s="740"/>
      <c r="G155" s="740"/>
      <c r="H155" s="740"/>
      <c r="I155" s="740"/>
      <c r="J155" s="740"/>
      <c r="K155" s="740"/>
      <c r="L155" s="740"/>
      <c r="M155" s="741"/>
    </row>
    <row r="156" spans="3:13" s="232" customFormat="1" ht="18" x14ac:dyDescent="0.4">
      <c r="C156" s="736" t="str">
        <f>IF($D$30&gt;0,$D$30,"Supplier 8")</f>
        <v>Supplier 8</v>
      </c>
      <c r="D156" s="737"/>
      <c r="E156" s="739">
        <f>Supplier8!B90</f>
        <v>0</v>
      </c>
      <c r="F156" s="740"/>
      <c r="G156" s="740"/>
      <c r="H156" s="740"/>
      <c r="I156" s="740"/>
      <c r="J156" s="740"/>
      <c r="K156" s="740"/>
      <c r="L156" s="740"/>
      <c r="M156" s="741"/>
    </row>
    <row r="157" spans="3:13" s="232" customFormat="1" ht="18" x14ac:dyDescent="0.4">
      <c r="C157" s="736" t="str">
        <f>IF($D$31&gt;0,$D$31,"Supplier 9")</f>
        <v>Supplier 9</v>
      </c>
      <c r="D157" s="737"/>
      <c r="E157" s="739">
        <f>Supplier9!B90</f>
        <v>0</v>
      </c>
      <c r="F157" s="740"/>
      <c r="G157" s="740"/>
      <c r="H157" s="740"/>
      <c r="I157" s="740"/>
      <c r="J157" s="740"/>
      <c r="K157" s="740"/>
      <c r="L157" s="740"/>
      <c r="M157" s="741"/>
    </row>
    <row r="158" spans="3:13" s="232" customFormat="1" ht="18" x14ac:dyDescent="0.4">
      <c r="C158" s="736" t="str">
        <f>IF($D$32&gt;0,$D$32,"Supplier 10")</f>
        <v>Supplier 10</v>
      </c>
      <c r="D158" s="737"/>
      <c r="E158" s="739">
        <f>Supplier10!B90</f>
        <v>0</v>
      </c>
      <c r="F158" s="740"/>
      <c r="G158" s="740"/>
      <c r="H158" s="740"/>
      <c r="I158" s="740"/>
      <c r="J158" s="740"/>
      <c r="K158" s="740"/>
      <c r="L158" s="740"/>
      <c r="M158" s="741"/>
    </row>
    <row r="159" spans="3:13" s="232" customFormat="1" ht="22.5" customHeight="1" x14ac:dyDescent="0.4">
      <c r="D159" s="234"/>
      <c r="E159" s="234"/>
      <c r="F159" s="234"/>
      <c r="G159" s="234"/>
      <c r="H159" s="234"/>
      <c r="I159" s="234"/>
      <c r="J159" s="234"/>
      <c r="K159" s="234"/>
      <c r="L159" s="234"/>
    </row>
    <row r="160" spans="3:13" s="232" customFormat="1" ht="18" x14ac:dyDescent="0.4">
      <c r="C160" s="730" t="s">
        <v>314</v>
      </c>
      <c r="D160" s="731"/>
      <c r="E160" s="731"/>
      <c r="F160" s="731"/>
      <c r="G160" s="731"/>
      <c r="H160" s="731"/>
      <c r="I160" s="731"/>
      <c r="J160" s="731"/>
      <c r="K160" s="731"/>
      <c r="L160" s="731"/>
      <c r="M160" s="732"/>
    </row>
    <row r="161" spans="3:26" s="232" customFormat="1" ht="18" x14ac:dyDescent="0.4">
      <c r="C161" s="776"/>
      <c r="D161" s="776"/>
      <c r="E161" s="776"/>
      <c r="F161" s="776"/>
      <c r="G161" s="776"/>
      <c r="H161" s="776"/>
      <c r="I161" s="776"/>
      <c r="J161" s="776"/>
      <c r="K161" s="776"/>
      <c r="L161" s="776"/>
      <c r="M161" s="776"/>
      <c r="P161" s="776"/>
      <c r="Q161" s="776"/>
      <c r="R161" s="776"/>
      <c r="S161" s="776"/>
      <c r="T161" s="776"/>
      <c r="U161" s="776"/>
      <c r="V161" s="776"/>
      <c r="W161" s="776"/>
      <c r="X161" s="776"/>
      <c r="Y161" s="776"/>
      <c r="Z161" s="776"/>
    </row>
    <row r="162" spans="3:26" s="232" customFormat="1" ht="99" customHeight="1" x14ac:dyDescent="0.4">
      <c r="C162" s="728" t="s">
        <v>422</v>
      </c>
      <c r="D162" s="728"/>
      <c r="E162" s="728"/>
      <c r="F162" s="728"/>
      <c r="G162" s="728"/>
      <c r="H162" s="728"/>
      <c r="I162" s="728"/>
      <c r="J162" s="728"/>
      <c r="K162" s="728"/>
      <c r="L162" s="728"/>
      <c r="M162" s="728"/>
    </row>
    <row r="163" spans="3:26" s="232" customFormat="1" ht="18" x14ac:dyDescent="0.4">
      <c r="C163" s="899"/>
      <c r="D163" s="899"/>
      <c r="E163" s="899"/>
      <c r="F163" s="899"/>
      <c r="G163" s="899"/>
      <c r="H163" s="899"/>
      <c r="I163" s="899"/>
      <c r="J163" s="899"/>
      <c r="K163" s="899"/>
      <c r="L163" s="899"/>
      <c r="M163" s="899"/>
      <c r="P163" s="776"/>
      <c r="Q163" s="776"/>
      <c r="R163" s="776"/>
      <c r="S163" s="776"/>
      <c r="T163" s="776"/>
      <c r="U163" s="776"/>
      <c r="V163" s="776"/>
      <c r="W163" s="776"/>
      <c r="X163" s="776"/>
      <c r="Y163" s="776"/>
      <c r="Z163" s="776"/>
    </row>
    <row r="164" spans="3:26" s="232" customFormat="1" ht="18" hidden="1" x14ac:dyDescent="0.4"/>
    <row r="165" spans="3:26" s="232" customFormat="1" ht="18" hidden="1" x14ac:dyDescent="0.4">
      <c r="I165" s="775"/>
      <c r="J165" s="775"/>
    </row>
    <row r="166" spans="3:26" s="232" customFormat="1" ht="18" x14ac:dyDescent="0.4"/>
    <row r="167" spans="3:26" s="232" customFormat="1" ht="18" x14ac:dyDescent="0.4">
      <c r="H167"/>
      <c r="I167"/>
      <c r="J167"/>
      <c r="K167"/>
      <c r="L167"/>
      <c r="M167"/>
    </row>
    <row r="168" spans="3:26" s="232" customFormat="1" ht="18" x14ac:dyDescent="0.4">
      <c r="C168" s="235" t="s">
        <v>59</v>
      </c>
      <c r="D168" s="232" t="s">
        <v>212</v>
      </c>
      <c r="H168"/>
      <c r="I168"/>
      <c r="J168"/>
      <c r="K168"/>
      <c r="L168"/>
      <c r="M168"/>
      <c r="N168" s="323"/>
    </row>
    <row r="169" spans="3:26" ht="18" x14ac:dyDescent="0.4">
      <c r="C169" s="235" t="s">
        <v>167</v>
      </c>
      <c r="D169" s="729" t="str">
        <f>Supplier1!G6</f>
        <v>*</v>
      </c>
      <c r="E169" s="729"/>
      <c r="F169" s="729"/>
      <c r="G169" s="232"/>
    </row>
    <row r="170" spans="3:26" ht="18" x14ac:dyDescent="0.4">
      <c r="C170" s="235" t="s">
        <v>213</v>
      </c>
      <c r="D170" s="232" t="s">
        <v>385</v>
      </c>
      <c r="E170" s="232"/>
      <c r="F170" s="232"/>
      <c r="G170" s="232"/>
    </row>
  </sheetData>
  <sheetProtection formatCells="0" formatRows="0"/>
  <protectedRanges>
    <protectedRange sqref="I165:J165" name="Name Person B"/>
    <protectedRange sqref="D169:E169" name="Name Person A"/>
    <protectedRange sqref="L9:M9" name="Evaluation date"/>
    <protectedRange sqref="E13:J15" name="Compiler and reviewer"/>
    <protectedRange sqref="K12:M15" name="Authorizer"/>
    <protectedRange sqref="D84:L93 D97:L106 D110:L119 D123:L132 D149:L158 D69:D78 F69:F78 D136:L145" name="Section A"/>
    <protectedRange sqref="D170:G170" name="Position Person A"/>
    <protectedRange sqref="I166:L166" name="Position Person B"/>
    <protectedRange sqref="M65" name="Quality weight"/>
  </protectedRanges>
  <mergeCells count="273">
    <mergeCell ref="C9:E9"/>
    <mergeCell ref="D38:P38"/>
    <mergeCell ref="C163:M163"/>
    <mergeCell ref="J41:L41"/>
    <mergeCell ref="J42:L42"/>
    <mergeCell ref="J43:L43"/>
    <mergeCell ref="J45:L45"/>
    <mergeCell ref="J44:L44"/>
    <mergeCell ref="M65:M68"/>
    <mergeCell ref="C13:E13"/>
    <mergeCell ref="C14:E14"/>
    <mergeCell ref="C15:E15"/>
    <mergeCell ref="F15:H15"/>
    <mergeCell ref="C37:L37"/>
    <mergeCell ref="D40:I40"/>
    <mergeCell ref="D26:L26"/>
    <mergeCell ref="D27:L27"/>
    <mergeCell ref="D28:L28"/>
    <mergeCell ref="D29:L29"/>
    <mergeCell ref="I15:J15"/>
    <mergeCell ref="K15:M15"/>
    <mergeCell ref="C17:E17"/>
    <mergeCell ref="C19:L19"/>
    <mergeCell ref="D32:L32"/>
    <mergeCell ref="F17:G17"/>
    <mergeCell ref="C36:L36"/>
    <mergeCell ref="J40:L40"/>
    <mergeCell ref="J10:K10"/>
    <mergeCell ref="L10:M10"/>
    <mergeCell ref="F10:I10"/>
    <mergeCell ref="C10:E10"/>
    <mergeCell ref="F11:H11"/>
    <mergeCell ref="F12:H12"/>
    <mergeCell ref="C12:E12"/>
    <mergeCell ref="C11:E11"/>
    <mergeCell ref="K14:M14"/>
    <mergeCell ref="K13:M13"/>
    <mergeCell ref="K12:M12"/>
    <mergeCell ref="P161:Z161"/>
    <mergeCell ref="P163:Z163"/>
    <mergeCell ref="C20:L20"/>
    <mergeCell ref="D21:L21"/>
    <mergeCell ref="C22:L22"/>
    <mergeCell ref="D23:L23"/>
    <mergeCell ref="D24:L24"/>
    <mergeCell ref="D25:L25"/>
    <mergeCell ref="D30:L30"/>
    <mergeCell ref="D31:L31"/>
    <mergeCell ref="C49:J49"/>
    <mergeCell ref="C50:J50"/>
    <mergeCell ref="C51:J51"/>
    <mergeCell ref="C52:J52"/>
    <mergeCell ref="C74:F74"/>
    <mergeCell ref="C79:L79"/>
    <mergeCell ref="C80:L80"/>
    <mergeCell ref="C75:F75"/>
    <mergeCell ref="C76:F76"/>
    <mergeCell ref="C59:J59"/>
    <mergeCell ref="D41:I41"/>
    <mergeCell ref="C33:L33"/>
    <mergeCell ref="C35:L35"/>
    <mergeCell ref="C77:F77"/>
    <mergeCell ref="O2:O3"/>
    <mergeCell ref="O5:O12"/>
    <mergeCell ref="E2:I6"/>
    <mergeCell ref="I14:J14"/>
    <mergeCell ref="F9:I9"/>
    <mergeCell ref="I17:J17"/>
    <mergeCell ref="K17:M17"/>
    <mergeCell ref="I13:J13"/>
    <mergeCell ref="C8:E8"/>
    <mergeCell ref="F8:I8"/>
    <mergeCell ref="H16:K16"/>
    <mergeCell ref="J4:K4"/>
    <mergeCell ref="L4:M4"/>
    <mergeCell ref="I12:J12"/>
    <mergeCell ref="K11:M11"/>
    <mergeCell ref="I11:J11"/>
    <mergeCell ref="J3:K3"/>
    <mergeCell ref="J5:K5"/>
    <mergeCell ref="J6:K6"/>
    <mergeCell ref="J8:K8"/>
    <mergeCell ref="J9:K9"/>
    <mergeCell ref="F13:H13"/>
    <mergeCell ref="F14:H14"/>
    <mergeCell ref="J2:K2"/>
    <mergeCell ref="C78:F78"/>
    <mergeCell ref="C65:F66"/>
    <mergeCell ref="C63:M63"/>
    <mergeCell ref="C64:G64"/>
    <mergeCell ref="D42:I42"/>
    <mergeCell ref="D43:I43"/>
    <mergeCell ref="D44:I44"/>
    <mergeCell ref="D45:I45"/>
    <mergeCell ref="C67:F67"/>
    <mergeCell ref="C68:F68"/>
    <mergeCell ref="C69:F69"/>
    <mergeCell ref="C70:F70"/>
    <mergeCell ref="C71:F71"/>
    <mergeCell ref="L65:L67"/>
    <mergeCell ref="G65:K65"/>
    <mergeCell ref="C56:J56"/>
    <mergeCell ref="C57:J57"/>
    <mergeCell ref="C58:J58"/>
    <mergeCell ref="K56:L56"/>
    <mergeCell ref="K57:L57"/>
    <mergeCell ref="K58:L58"/>
    <mergeCell ref="K59:L59"/>
    <mergeCell ref="K49:L49"/>
    <mergeCell ref="K50:L50"/>
    <mergeCell ref="C96:M96"/>
    <mergeCell ref="C109:M109"/>
    <mergeCell ref="C84:D84"/>
    <mergeCell ref="E106:M106"/>
    <mergeCell ref="C110:D110"/>
    <mergeCell ref="E110:M110"/>
    <mergeCell ref="C111:D111"/>
    <mergeCell ref="E111:M111"/>
    <mergeCell ref="C105:D105"/>
    <mergeCell ref="E105:M105"/>
    <mergeCell ref="C106:D106"/>
    <mergeCell ref="C85:D85"/>
    <mergeCell ref="C86:D86"/>
    <mergeCell ref="C87:D87"/>
    <mergeCell ref="C118:D118"/>
    <mergeCell ref="E118:M118"/>
    <mergeCell ref="C119:D119"/>
    <mergeCell ref="E119:M119"/>
    <mergeCell ref="E129:M129"/>
    <mergeCell ref="C130:D130"/>
    <mergeCell ref="E130:M130"/>
    <mergeCell ref="C122:M122"/>
    <mergeCell ref="C128:D128"/>
    <mergeCell ref="E128:M128"/>
    <mergeCell ref="C129:D129"/>
    <mergeCell ref="C123:D123"/>
    <mergeCell ref="E123:M123"/>
    <mergeCell ref="C124:D124"/>
    <mergeCell ref="E124:M124"/>
    <mergeCell ref="C125:D125"/>
    <mergeCell ref="E125:M125"/>
    <mergeCell ref="C126:D126"/>
    <mergeCell ref="E126:M126"/>
    <mergeCell ref="C127:D127"/>
    <mergeCell ref="E114:M114"/>
    <mergeCell ref="C115:D115"/>
    <mergeCell ref="E115:M115"/>
    <mergeCell ref="C116:D116"/>
    <mergeCell ref="C112:D112"/>
    <mergeCell ref="E112:M112"/>
    <mergeCell ref="C117:D117"/>
    <mergeCell ref="E117:M117"/>
    <mergeCell ref="C113:D113"/>
    <mergeCell ref="E113:M113"/>
    <mergeCell ref="C131:D131"/>
    <mergeCell ref="C145:D145"/>
    <mergeCell ref="E145:M145"/>
    <mergeCell ref="E139:M139"/>
    <mergeCell ref="C140:D140"/>
    <mergeCell ref="E140:M140"/>
    <mergeCell ref="E116:M116"/>
    <mergeCell ref="C97:D97"/>
    <mergeCell ref="E97:M97"/>
    <mergeCell ref="C98:D98"/>
    <mergeCell ref="E98:M98"/>
    <mergeCell ref="C99:D99"/>
    <mergeCell ref="E99:M99"/>
    <mergeCell ref="C100:D100"/>
    <mergeCell ref="E100:M100"/>
    <mergeCell ref="C101:D101"/>
    <mergeCell ref="E101:M101"/>
    <mergeCell ref="C102:D102"/>
    <mergeCell ref="E102:M102"/>
    <mergeCell ref="C103:D103"/>
    <mergeCell ref="E103:M103"/>
    <mergeCell ref="C104:D104"/>
    <mergeCell ref="E104:M104"/>
    <mergeCell ref="C114:D114"/>
    <mergeCell ref="W40:X40"/>
    <mergeCell ref="W41:X41"/>
    <mergeCell ref="W42:X42"/>
    <mergeCell ref="W43:X43"/>
    <mergeCell ref="W44:X44"/>
    <mergeCell ref="W45:X45"/>
    <mergeCell ref="I165:J165"/>
    <mergeCell ref="C161:M161"/>
    <mergeCell ref="C156:D156"/>
    <mergeCell ref="E156:M156"/>
    <mergeCell ref="C157:D157"/>
    <mergeCell ref="E157:M157"/>
    <mergeCell ref="C158:D158"/>
    <mergeCell ref="E158:M158"/>
    <mergeCell ref="C153:D153"/>
    <mergeCell ref="E153:M153"/>
    <mergeCell ref="C154:D154"/>
    <mergeCell ref="U40:V40"/>
    <mergeCell ref="U41:V41"/>
    <mergeCell ref="U42:V42"/>
    <mergeCell ref="U43:V43"/>
    <mergeCell ref="U44:V44"/>
    <mergeCell ref="P69:X73"/>
    <mergeCell ref="E86:M86"/>
    <mergeCell ref="C155:D155"/>
    <mergeCell ref="E155:M155"/>
    <mergeCell ref="C137:D137"/>
    <mergeCell ref="E137:M137"/>
    <mergeCell ref="C138:D138"/>
    <mergeCell ref="E138:M138"/>
    <mergeCell ref="C139:D139"/>
    <mergeCell ref="C141:D141"/>
    <mergeCell ref="E141:M141"/>
    <mergeCell ref="E152:M152"/>
    <mergeCell ref="E151:M151"/>
    <mergeCell ref="C152:D152"/>
    <mergeCell ref="E144:M144"/>
    <mergeCell ref="E132:M132"/>
    <mergeCell ref="C136:D136"/>
    <mergeCell ref="E136:M136"/>
    <mergeCell ref="C135:M135"/>
    <mergeCell ref="C148:M148"/>
    <mergeCell ref="C142:D142"/>
    <mergeCell ref="E142:M142"/>
    <mergeCell ref="C143:D143"/>
    <mergeCell ref="E143:M143"/>
    <mergeCell ref="C144:D144"/>
    <mergeCell ref="P74:Y76"/>
    <mergeCell ref="Q144:V144"/>
    <mergeCell ref="L2:M2"/>
    <mergeCell ref="L3:M3"/>
    <mergeCell ref="L5:M5"/>
    <mergeCell ref="L6:M6"/>
    <mergeCell ref="L8:M8"/>
    <mergeCell ref="L9:M9"/>
    <mergeCell ref="E127:M127"/>
    <mergeCell ref="U45:V45"/>
    <mergeCell ref="E88:M88"/>
    <mergeCell ref="E89:M89"/>
    <mergeCell ref="E90:M90"/>
    <mergeCell ref="E91:M91"/>
    <mergeCell ref="E92:M92"/>
    <mergeCell ref="E93:M93"/>
    <mergeCell ref="C72:F72"/>
    <mergeCell ref="C73:F73"/>
    <mergeCell ref="C61:M61"/>
    <mergeCell ref="C83:M83"/>
    <mergeCell ref="E84:M84"/>
    <mergeCell ref="E85:M85"/>
    <mergeCell ref="K51:L51"/>
    <mergeCell ref="K52:L52"/>
    <mergeCell ref="C162:M162"/>
    <mergeCell ref="D169:F169"/>
    <mergeCell ref="C95:M95"/>
    <mergeCell ref="C82:M82"/>
    <mergeCell ref="C108:M108"/>
    <mergeCell ref="C121:M121"/>
    <mergeCell ref="C134:M134"/>
    <mergeCell ref="C147:M147"/>
    <mergeCell ref="C160:M160"/>
    <mergeCell ref="C88:D88"/>
    <mergeCell ref="C89:D89"/>
    <mergeCell ref="C90:D90"/>
    <mergeCell ref="C91:D91"/>
    <mergeCell ref="C92:D92"/>
    <mergeCell ref="C93:D93"/>
    <mergeCell ref="E87:M87"/>
    <mergeCell ref="E154:M154"/>
    <mergeCell ref="C149:D149"/>
    <mergeCell ref="E149:M149"/>
    <mergeCell ref="C150:D150"/>
    <mergeCell ref="E150:M150"/>
    <mergeCell ref="C151:D151"/>
    <mergeCell ref="E131:M131"/>
    <mergeCell ref="C132:D132"/>
  </mergeCells>
  <conditionalFormatting sqref="M69:M78">
    <cfRule type="containsText" dxfId="2" priority="1" operator="containsText" text="Partially">
      <formula>NOT(ISERROR(SEARCH("Partially",M69)))</formula>
    </cfRule>
    <cfRule type="containsText" dxfId="1" priority="3" operator="containsText" text="Non">
      <formula>NOT(ISERROR(SEARCH("Non",M69)))</formula>
    </cfRule>
    <cfRule type="containsText" dxfId="0" priority="4" operator="containsText" text="Fully">
      <formula>NOT(ISERROR(SEARCH("Fully",M69)))</formula>
    </cfRule>
  </conditionalFormatting>
  <dataValidations count="1">
    <dataValidation allowBlank="1" showInputMessage="1" showErrorMessage="1" prompt="Rev 1 for 1st Desktop Evaluation_x000a_Rev 2 for 2nd Desktop Evaluation (Clarification)" sqref="L4:M4" xr:uid="{00000000-0002-0000-0E00-000000000000}"/>
  </dataValidations>
  <printOptions horizontalCentered="1"/>
  <pageMargins left="0.51181102362204722" right="0.39370078740157483" top="0.59055118110236227" bottom="0.59055118110236227" header="0.23622047244094491" footer="0.23622047244094491"/>
  <pageSetup paperSize="9" scale="52" fitToHeight="0" orientation="portrait" r:id="rId1"/>
  <headerFooter>
    <oddFooter>&amp;L&amp;"Arial,Regular"&amp;F&amp;CPage &amp;P of &amp;N&amp;R&amp;D</oddFooter>
  </headerFooter>
  <rowBreaks count="2" manualBreakCount="2">
    <brk id="61" min="1" max="13" man="1"/>
    <brk id="120" min="1" max="1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M62"/>
  <sheetViews>
    <sheetView showGridLines="0" zoomScale="80" zoomScaleNormal="80" workbookViewId="0">
      <selection activeCell="O13" sqref="O13"/>
    </sheetView>
  </sheetViews>
  <sheetFormatPr defaultRowHeight="14.5" x14ac:dyDescent="0.35"/>
  <cols>
    <col min="1" max="1" width="2.453125" customWidth="1"/>
    <col min="2" max="2" width="12.54296875" customWidth="1"/>
    <col min="3" max="3" width="21.81640625" customWidth="1"/>
    <col min="4" max="4" width="23" customWidth="1"/>
    <col min="5" max="5" width="8.1796875" customWidth="1"/>
    <col min="6" max="6" width="30.54296875" customWidth="1"/>
    <col min="7" max="7" width="12.81640625" customWidth="1"/>
    <col min="8" max="8" width="0.54296875" customWidth="1"/>
    <col min="9" max="9" width="5.453125" customWidth="1"/>
  </cols>
  <sheetData>
    <row r="1" spans="2:13" ht="15" thickBot="1" x14ac:dyDescent="0.4"/>
    <row r="2" spans="2:13" ht="17.25" customHeight="1" x14ac:dyDescent="0.35">
      <c r="B2" s="208"/>
      <c r="C2" s="831" t="s">
        <v>247</v>
      </c>
      <c r="D2" s="833"/>
      <c r="E2" s="953" t="s">
        <v>156</v>
      </c>
      <c r="F2" s="954"/>
      <c r="G2" s="956" t="s">
        <v>311</v>
      </c>
      <c r="H2" s="957"/>
      <c r="I2" s="958"/>
    </row>
    <row r="3" spans="2:13" ht="12.75" customHeight="1" x14ac:dyDescent="0.35">
      <c r="B3" s="209"/>
      <c r="C3" s="834"/>
      <c r="D3" s="836"/>
      <c r="E3" s="955" t="s">
        <v>158</v>
      </c>
      <c r="F3" s="795"/>
      <c r="G3" s="959" t="str">
        <f>'Evaluation Report'!L3</f>
        <v>8</v>
      </c>
      <c r="H3" s="960"/>
      <c r="I3" s="961"/>
    </row>
    <row r="4" spans="2:13" ht="12.75" customHeight="1" x14ac:dyDescent="0.35">
      <c r="B4" s="209"/>
      <c r="C4" s="834"/>
      <c r="D4" s="836"/>
      <c r="E4" s="955" t="s">
        <v>159</v>
      </c>
      <c r="F4" s="795"/>
      <c r="G4" s="959" t="str">
        <f>'Evaluation Report'!L5</f>
        <v>21/01/2022</v>
      </c>
      <c r="H4" s="960"/>
      <c r="I4" s="961"/>
    </row>
    <row r="5" spans="2:13" ht="15" customHeight="1" thickBot="1" x14ac:dyDescent="0.5">
      <c r="B5" s="210"/>
      <c r="C5" s="837"/>
      <c r="D5" s="839"/>
      <c r="E5" s="925" t="s">
        <v>300</v>
      </c>
      <c r="F5" s="926"/>
      <c r="G5" s="962" t="str">
        <f>Supplier1!I3</f>
        <v>240-105658000</v>
      </c>
      <c r="H5" s="963"/>
      <c r="I5" s="964"/>
      <c r="M5" s="226"/>
    </row>
    <row r="6" spans="2:13" ht="18" customHeight="1" thickBot="1" x14ac:dyDescent="0.4">
      <c r="B6" s="945" t="str">
        <f>VLOOKUP(1,Cover!D6:F24,3,FALSE)</f>
        <v>Category 4</v>
      </c>
      <c r="C6" s="946"/>
      <c r="D6" s="943" t="s">
        <v>220</v>
      </c>
      <c r="E6" s="944"/>
      <c r="F6" s="944"/>
      <c r="G6" s="951" t="s">
        <v>218</v>
      </c>
      <c r="H6" s="951"/>
      <c r="I6" s="952"/>
    </row>
    <row r="7" spans="2:13" ht="12.75" customHeight="1" x14ac:dyDescent="0.35">
      <c r="B7" s="429" t="s">
        <v>320</v>
      </c>
      <c r="C7" s="430"/>
      <c r="D7" s="430"/>
      <c r="E7" s="430"/>
      <c r="F7" s="430"/>
      <c r="G7" s="430"/>
      <c r="H7" s="430"/>
      <c r="I7" s="431"/>
    </row>
    <row r="8" spans="2:13" ht="12.75" customHeight="1" thickBot="1" x14ac:dyDescent="0.4">
      <c r="B8" s="939" t="s">
        <v>244</v>
      </c>
      <c r="C8" s="940"/>
      <c r="D8" s="940"/>
      <c r="E8" s="940"/>
      <c r="F8" s="940"/>
      <c r="G8" s="940"/>
      <c r="H8" s="949"/>
      <c r="I8" s="950"/>
    </row>
    <row r="9" spans="2:13" ht="12.75" customHeight="1" thickBot="1" x14ac:dyDescent="0.4">
      <c r="B9" s="650"/>
      <c r="C9" s="651"/>
      <c r="D9" s="651"/>
      <c r="E9" s="651"/>
      <c r="F9" s="651"/>
      <c r="G9" s="197" t="s">
        <v>215</v>
      </c>
      <c r="H9" s="150"/>
      <c r="I9" s="151"/>
    </row>
    <row r="10" spans="2:13" ht="12.75" customHeight="1" x14ac:dyDescent="0.35">
      <c r="B10" s="927" t="s">
        <v>94</v>
      </c>
      <c r="C10" s="928"/>
      <c r="D10" s="928"/>
      <c r="E10" s="928"/>
      <c r="F10" s="929"/>
      <c r="G10" s="200">
        <f>IF(Cover!$K$34=1,Cover!J40*Cover!K40,Cover!J40)</f>
        <v>0</v>
      </c>
      <c r="I10" s="24"/>
    </row>
    <row r="11" spans="2:13" ht="13.5" customHeight="1" x14ac:dyDescent="0.35">
      <c r="B11" s="927" t="s">
        <v>95</v>
      </c>
      <c r="C11" s="928"/>
      <c r="D11" s="928"/>
      <c r="E11" s="928"/>
      <c r="F11" s="929"/>
      <c r="G11" s="198">
        <f>IF(Cover!$K$34=1,Cover!J41*Cover!K41,Cover!J41)</f>
        <v>0</v>
      </c>
      <c r="I11" s="24"/>
    </row>
    <row r="12" spans="2:13" ht="13.5" customHeight="1" x14ac:dyDescent="0.35">
      <c r="B12" s="927" t="s">
        <v>248</v>
      </c>
      <c r="C12" s="928"/>
      <c r="D12" s="928"/>
      <c r="E12" s="928"/>
      <c r="F12" s="929"/>
      <c r="G12" s="198">
        <f>IF(Cover!$K$34=1,Cover!J42*Cover!K42,Cover!J42)</f>
        <v>0</v>
      </c>
      <c r="I12" s="152">
        <f>Supplier1!I21</f>
        <v>0.25</v>
      </c>
    </row>
    <row r="13" spans="2:13" ht="13.5" customHeight="1" thickBot="1" x14ac:dyDescent="0.4">
      <c r="B13" s="927" t="s">
        <v>96</v>
      </c>
      <c r="C13" s="928"/>
      <c r="D13" s="928"/>
      <c r="E13" s="928"/>
      <c r="F13" s="929"/>
      <c r="G13" s="198">
        <f>IF(Cover!$K$34=1,Cover!J43*Cover!K43,Cover!J43)</f>
        <v>0</v>
      </c>
      <c r="I13" s="24"/>
    </row>
    <row r="14" spans="2:13" ht="13.5" hidden="1" customHeight="1" thickBot="1" x14ac:dyDescent="0.4">
      <c r="B14" s="933" t="s">
        <v>97</v>
      </c>
      <c r="C14" s="934"/>
      <c r="D14" s="934"/>
      <c r="E14" s="934"/>
      <c r="F14" s="935"/>
      <c r="G14" s="201" t="e">
        <f>IF(Cover!$K$34=1,Cover!#REF!*Cover!#REF!,Cover!#REF!)</f>
        <v>#REF!</v>
      </c>
      <c r="I14" s="24"/>
    </row>
    <row r="15" spans="2:13" ht="13.5" customHeight="1" thickBot="1" x14ac:dyDescent="0.4">
      <c r="B15" s="936" t="s">
        <v>216</v>
      </c>
      <c r="C15" s="937"/>
      <c r="D15" s="937"/>
      <c r="E15" s="937"/>
      <c r="F15" s="938"/>
      <c r="G15" s="211">
        <f>SUM(G10:G13)</f>
        <v>0</v>
      </c>
      <c r="H15" s="23"/>
      <c r="I15" s="24"/>
    </row>
    <row r="16" spans="2:13" ht="13.5" customHeight="1" x14ac:dyDescent="0.35">
      <c r="B16" s="930" t="s">
        <v>320</v>
      </c>
      <c r="C16" s="931"/>
      <c r="D16" s="931"/>
      <c r="E16" s="931"/>
      <c r="F16" s="931"/>
      <c r="G16" s="932"/>
      <c r="H16" s="153"/>
      <c r="I16" s="156" t="s">
        <v>221</v>
      </c>
    </row>
    <row r="17" spans="2:9" ht="13.5" customHeight="1" thickBot="1" x14ac:dyDescent="0.4">
      <c r="B17" s="939" t="s">
        <v>252</v>
      </c>
      <c r="C17" s="940"/>
      <c r="D17" s="940"/>
      <c r="E17" s="940"/>
      <c r="F17" s="940"/>
      <c r="G17" s="941"/>
      <c r="H17" s="153"/>
      <c r="I17" s="154"/>
    </row>
    <row r="18" spans="2:9" ht="13.5" customHeight="1" thickBot="1" x14ac:dyDescent="0.4">
      <c r="B18" s="550"/>
      <c r="C18" s="551"/>
      <c r="D18" s="551"/>
      <c r="E18" s="551"/>
      <c r="F18" s="942"/>
      <c r="G18" s="197" t="s">
        <v>215</v>
      </c>
      <c r="H18" s="23"/>
      <c r="I18" s="24"/>
    </row>
    <row r="19" spans="2:9" ht="15" customHeight="1" x14ac:dyDescent="0.35">
      <c r="B19" s="505" t="s">
        <v>301</v>
      </c>
      <c r="C19" s="503"/>
      <c r="D19" s="503"/>
      <c r="E19" s="503"/>
      <c r="F19" s="503"/>
      <c r="G19" s="332">
        <f>IF(Cover!$K$34=1,Cover!J47*Cover!K47,Cover!J47)</f>
        <v>1</v>
      </c>
      <c r="I19" s="24"/>
    </row>
    <row r="20" spans="2:9" ht="13.5" customHeight="1" x14ac:dyDescent="0.35">
      <c r="B20" s="505" t="s">
        <v>302</v>
      </c>
      <c r="C20" s="503"/>
      <c r="D20" s="503"/>
      <c r="E20" s="503"/>
      <c r="F20" s="503"/>
      <c r="G20" s="334">
        <f>IF(Cover!$K$34=1,Cover!J48*Cover!K48,Cover!J48)</f>
        <v>1</v>
      </c>
      <c r="I20" s="152">
        <f>Supplier1!I21</f>
        <v>0.25</v>
      </c>
    </row>
    <row r="21" spans="2:9" ht="13.5" customHeight="1" x14ac:dyDescent="0.35">
      <c r="B21" s="505" t="s">
        <v>303</v>
      </c>
      <c r="C21" s="503"/>
      <c r="D21" s="503"/>
      <c r="E21" s="503"/>
      <c r="F21" s="503"/>
      <c r="G21" s="198">
        <f>IF(Cover!$K$34=1,Cover!J49*Cover!K49,Cover!J49)</f>
        <v>1</v>
      </c>
      <c r="I21" s="24"/>
    </row>
    <row r="22" spans="2:9" ht="13.5" customHeight="1" x14ac:dyDescent="0.35">
      <c r="B22" s="505" t="s">
        <v>304</v>
      </c>
      <c r="C22" s="503"/>
      <c r="D22" s="503"/>
      <c r="E22" s="503"/>
      <c r="F22" s="503"/>
      <c r="G22" s="333">
        <f>IF(Cover!$K$34=1,Cover!J50*Cover!K50,Cover!J50)</f>
        <v>0</v>
      </c>
      <c r="I22" s="24"/>
    </row>
    <row r="23" spans="2:9" ht="15.75" customHeight="1" x14ac:dyDescent="0.35">
      <c r="B23" s="505" t="s">
        <v>305</v>
      </c>
      <c r="C23" s="503"/>
      <c r="D23" s="503"/>
      <c r="E23" s="503"/>
      <c r="F23" s="503"/>
      <c r="G23" s="198">
        <f>IF(Cover!$K$34=1,Cover!J51*Cover!K51,Cover!J51)</f>
        <v>0</v>
      </c>
      <c r="I23" s="24"/>
    </row>
    <row r="24" spans="2:9" ht="14.25" customHeight="1" x14ac:dyDescent="0.35">
      <c r="B24" s="505" t="s">
        <v>307</v>
      </c>
      <c r="C24" s="503"/>
      <c r="D24" s="503"/>
      <c r="E24" s="503"/>
      <c r="F24" s="503"/>
      <c r="G24" s="333">
        <f>IF(Cover!$K$34=1,Cover!J52*Cover!K52,Cover!J52)</f>
        <v>0</v>
      </c>
      <c r="I24" s="24"/>
    </row>
    <row r="25" spans="2:9" ht="14.25" customHeight="1" x14ac:dyDescent="0.35">
      <c r="B25" s="505" t="s">
        <v>306</v>
      </c>
      <c r="C25" s="503"/>
      <c r="D25" s="503"/>
      <c r="E25" s="503"/>
      <c r="F25" s="503"/>
      <c r="G25" s="198">
        <f>IF(Cover!$K$34=1,Cover!J53*Cover!K53,Cover!J53)</f>
        <v>0</v>
      </c>
      <c r="I25" s="24"/>
    </row>
    <row r="26" spans="2:9" ht="14.25" customHeight="1" thickBot="1" x14ac:dyDescent="0.4">
      <c r="B26" s="704" t="s">
        <v>308</v>
      </c>
      <c r="C26" s="705"/>
      <c r="D26" s="705"/>
      <c r="E26" s="705"/>
      <c r="F26" s="705"/>
      <c r="G26" s="201">
        <f>IF(Cover!$K$34=1,Cover!J54*Cover!K54,Cover!J54)</f>
        <v>0</v>
      </c>
      <c r="I26" s="24"/>
    </row>
    <row r="27" spans="2:9" ht="14.25" customHeight="1" thickBot="1" x14ac:dyDescent="0.4">
      <c r="B27" s="666" t="s">
        <v>217</v>
      </c>
      <c r="C27" s="918"/>
      <c r="D27" s="918"/>
      <c r="E27" s="918"/>
      <c r="F27" s="667"/>
      <c r="G27" s="203">
        <f>SUM(G19:G26)</f>
        <v>3</v>
      </c>
      <c r="H27" s="140"/>
      <c r="I27" s="142"/>
    </row>
    <row r="28" spans="2:9" ht="14.25" customHeight="1" thickBot="1" x14ac:dyDescent="0.4"/>
    <row r="29" spans="2:9" ht="14.25" customHeight="1" thickBot="1" x14ac:dyDescent="0.4">
      <c r="B29" s="131" t="s">
        <v>253</v>
      </c>
      <c r="C29" s="132"/>
      <c r="D29" s="132"/>
      <c r="E29" s="132"/>
      <c r="F29" s="132"/>
      <c r="G29" s="132"/>
      <c r="H29" s="132"/>
      <c r="I29" s="155"/>
    </row>
    <row r="30" spans="2:9" ht="14.25" customHeight="1" thickBot="1" x14ac:dyDescent="0.4">
      <c r="B30" s="525"/>
      <c r="C30" s="526"/>
      <c r="D30" s="526"/>
      <c r="E30" s="526"/>
      <c r="F30" s="527"/>
      <c r="G30" s="202" t="s">
        <v>215</v>
      </c>
      <c r="H30" s="150"/>
      <c r="I30" s="151"/>
    </row>
    <row r="31" spans="2:9" ht="14.25" customHeight="1" x14ac:dyDescent="0.35">
      <c r="B31" s="505" t="s">
        <v>279</v>
      </c>
      <c r="C31" s="503"/>
      <c r="D31" s="503"/>
      <c r="E31" s="503"/>
      <c r="F31" s="503"/>
      <c r="G31" s="200">
        <f>IF(Cover!$K$34=1,Cover!J59*Cover!K59,Cover!J59)</f>
        <v>1</v>
      </c>
      <c r="I31" s="24"/>
    </row>
    <row r="32" spans="2:9" ht="14.25" customHeight="1" x14ac:dyDescent="0.35">
      <c r="B32" s="505" t="s">
        <v>101</v>
      </c>
      <c r="C32" s="503"/>
      <c r="D32" s="503"/>
      <c r="E32" s="503"/>
      <c r="F32" s="503"/>
      <c r="G32" s="198">
        <f>IF(Cover!$K$34=1,Cover!J60*Cover!K60,Cover!J60)</f>
        <v>1</v>
      </c>
      <c r="I32" s="24"/>
    </row>
    <row r="33" spans="2:13" ht="14.25" customHeight="1" x14ac:dyDescent="0.35">
      <c r="B33" s="505" t="s">
        <v>280</v>
      </c>
      <c r="C33" s="503"/>
      <c r="D33" s="503"/>
      <c r="E33" s="503"/>
      <c r="F33" s="503"/>
      <c r="G33" s="198">
        <f>IF(Cover!$K$34=1,Cover!J61*Cover!K61,Cover!J61)</f>
        <v>0</v>
      </c>
      <c r="I33" s="24"/>
    </row>
    <row r="34" spans="2:13" ht="14.25" customHeight="1" x14ac:dyDescent="0.35">
      <c r="B34" s="505" t="s">
        <v>291</v>
      </c>
      <c r="C34" s="503"/>
      <c r="D34" s="503"/>
      <c r="E34" s="503"/>
      <c r="F34" s="503"/>
      <c r="G34" s="333">
        <f>IF(Cover!$K$34=1,Cover!J62*Cover!K62,Cover!J62)</f>
        <v>0</v>
      </c>
      <c r="I34" s="24"/>
    </row>
    <row r="35" spans="2:13" ht="14.25" customHeight="1" x14ac:dyDescent="0.35">
      <c r="B35" s="505" t="s">
        <v>292</v>
      </c>
      <c r="C35" s="503"/>
      <c r="D35" s="503"/>
      <c r="E35" s="503"/>
      <c r="F35" s="503"/>
      <c r="G35" s="198">
        <f>IF(Cover!$K$34=1,Cover!J63*Cover!K63,Cover!J63)</f>
        <v>0</v>
      </c>
      <c r="I35" s="152">
        <f>Supplier1!I46</f>
        <v>0.25</v>
      </c>
    </row>
    <row r="36" spans="2:13" ht="14.25" customHeight="1" x14ac:dyDescent="0.35">
      <c r="B36" s="505" t="s">
        <v>281</v>
      </c>
      <c r="C36" s="503"/>
      <c r="D36" s="503"/>
      <c r="E36" s="503"/>
      <c r="F36" s="503"/>
      <c r="G36" s="198">
        <f>IF(Cover!$K$34=1,Cover!J64*Cover!K64,Cover!J64)</f>
        <v>0</v>
      </c>
      <c r="I36" s="24"/>
    </row>
    <row r="37" spans="2:13" ht="14.25" customHeight="1" x14ac:dyDescent="0.35">
      <c r="B37" s="505" t="s">
        <v>289</v>
      </c>
      <c r="C37" s="503"/>
      <c r="D37" s="503"/>
      <c r="E37" s="503"/>
      <c r="F37" s="503"/>
      <c r="G37" s="198">
        <f>IF(Cover!$K$34=1,Cover!J65*Cover!K65,Cover!J65)</f>
        <v>0</v>
      </c>
      <c r="I37" s="24"/>
    </row>
    <row r="38" spans="2:13" ht="14.25" customHeight="1" thickBot="1" x14ac:dyDescent="0.4">
      <c r="B38" s="704" t="s">
        <v>290</v>
      </c>
      <c r="C38" s="705"/>
      <c r="D38" s="705"/>
      <c r="E38" s="705"/>
      <c r="F38" s="705"/>
      <c r="G38" s="336">
        <f>IF(Cover!$K$34=1,Cover!J66*Cover!K66,Cover!J66)</f>
        <v>0</v>
      </c>
      <c r="I38" s="24"/>
    </row>
    <row r="39" spans="2:13" ht="15.75" hidden="1" customHeight="1" x14ac:dyDescent="0.35">
      <c r="B39" s="505"/>
      <c r="C39" s="503"/>
      <c r="D39" s="503"/>
      <c r="E39" s="503"/>
      <c r="F39" s="503"/>
      <c r="G39" s="335"/>
      <c r="I39" s="24"/>
    </row>
    <row r="40" spans="2:13" ht="13.5" hidden="1" customHeight="1" x14ac:dyDescent="0.35">
      <c r="B40" s="505"/>
      <c r="C40" s="503"/>
      <c r="D40" s="503"/>
      <c r="E40" s="503"/>
      <c r="F40" s="503"/>
      <c r="G40" s="198"/>
      <c r="I40" s="24"/>
    </row>
    <row r="41" spans="2:13" ht="13.5" hidden="1" customHeight="1" thickBot="1" x14ac:dyDescent="0.4">
      <c r="B41" s="505"/>
      <c r="C41" s="503"/>
      <c r="D41" s="503"/>
      <c r="E41" s="503"/>
      <c r="F41" s="503"/>
      <c r="G41" s="201"/>
      <c r="I41" s="24"/>
    </row>
    <row r="42" spans="2:13" ht="13.5" customHeight="1" thickBot="1" x14ac:dyDescent="0.4">
      <c r="B42" s="666" t="s">
        <v>102</v>
      </c>
      <c r="C42" s="918"/>
      <c r="D42" s="918"/>
      <c r="E42" s="918"/>
      <c r="F42" s="667"/>
      <c r="G42" s="199">
        <f>SUM(G31:G38)</f>
        <v>2</v>
      </c>
      <c r="H42" s="140"/>
      <c r="I42" s="142"/>
    </row>
    <row r="43" spans="2:13" ht="13.5" customHeight="1" thickBot="1" x14ac:dyDescent="0.4"/>
    <row r="44" spans="2:13" ht="13.5" customHeight="1" x14ac:dyDescent="0.35">
      <c r="B44" s="947" t="s">
        <v>327</v>
      </c>
      <c r="C44" s="948"/>
      <c r="D44" s="948"/>
      <c r="E44" s="948"/>
      <c r="F44" s="948"/>
      <c r="G44" s="948"/>
      <c r="H44" s="948"/>
      <c r="I44" s="213"/>
    </row>
    <row r="45" spans="2:13" ht="13.5" customHeight="1" thickBot="1" x14ac:dyDescent="0.4">
      <c r="B45" s="923" t="s">
        <v>283</v>
      </c>
      <c r="C45" s="924"/>
      <c r="D45" s="924"/>
      <c r="E45" s="924"/>
      <c r="F45" s="924"/>
      <c r="G45" s="924"/>
      <c r="H45" s="924"/>
      <c r="I45" s="212"/>
    </row>
    <row r="46" spans="2:13" ht="13.5" customHeight="1" thickBot="1" x14ac:dyDescent="0.4">
      <c r="B46" s="499"/>
      <c r="C46" s="500"/>
      <c r="D46" s="500"/>
      <c r="E46" s="500"/>
      <c r="F46" s="501"/>
      <c r="G46" s="197" t="s">
        <v>215</v>
      </c>
      <c r="I46" s="24"/>
    </row>
    <row r="47" spans="2:13" ht="13.5" customHeight="1" thickBot="1" x14ac:dyDescent="0.4">
      <c r="B47" s="502" t="s">
        <v>222</v>
      </c>
      <c r="C47" s="913"/>
      <c r="D47" s="913"/>
      <c r="E47" s="913"/>
      <c r="F47" s="913"/>
      <c r="G47" s="332">
        <f>IF(Cover!$K$34=1,Cover!J72*Cover!K72,Cover!J72)</f>
        <v>0</v>
      </c>
      <c r="I47" s="157">
        <f>Supplier1!I59</f>
        <v>0.2</v>
      </c>
      <c r="K47" s="227"/>
      <c r="L47" s="227"/>
      <c r="M47" s="227"/>
    </row>
    <row r="48" spans="2:13" ht="14.25" customHeight="1" thickBot="1" x14ac:dyDescent="0.4">
      <c r="B48" s="666" t="s">
        <v>104</v>
      </c>
      <c r="C48" s="918"/>
      <c r="D48" s="918"/>
      <c r="E48" s="918"/>
      <c r="F48" s="667"/>
      <c r="G48" s="211">
        <f>SUM(G47:G47)</f>
        <v>0</v>
      </c>
      <c r="H48" s="141"/>
      <c r="I48" s="142"/>
    </row>
    <row r="49" spans="2:9" ht="14.25" customHeight="1" thickBot="1" x14ac:dyDescent="0.4"/>
    <row r="50" spans="2:9" ht="14.25" customHeight="1" x14ac:dyDescent="0.35">
      <c r="B50" s="429" t="s">
        <v>321</v>
      </c>
      <c r="C50" s="430"/>
      <c r="D50" s="430"/>
      <c r="E50" s="430"/>
      <c r="F50" s="430"/>
      <c r="G50" s="430"/>
      <c r="H50" s="430"/>
      <c r="I50" s="921"/>
    </row>
    <row r="51" spans="2:9" ht="14.25" customHeight="1" thickBot="1" x14ac:dyDescent="0.4">
      <c r="B51" s="432" t="s">
        <v>322</v>
      </c>
      <c r="C51" s="433"/>
      <c r="D51" s="433"/>
      <c r="E51" s="433"/>
      <c r="F51" s="433"/>
      <c r="G51" s="433"/>
      <c r="H51" s="433"/>
      <c r="I51" s="922"/>
    </row>
    <row r="52" spans="2:9" ht="14.25" customHeight="1" thickBot="1" x14ac:dyDescent="0.4">
      <c r="B52" s="488"/>
      <c r="C52" s="489"/>
      <c r="D52" s="489"/>
      <c r="E52" s="489"/>
      <c r="F52" s="489"/>
      <c r="G52" s="197" t="s">
        <v>215</v>
      </c>
      <c r="I52" s="24"/>
    </row>
    <row r="53" spans="2:9" ht="14.25" customHeight="1" thickBot="1" x14ac:dyDescent="0.4">
      <c r="B53" s="502" t="s">
        <v>219</v>
      </c>
      <c r="C53" s="913"/>
      <c r="D53" s="913"/>
      <c r="E53" s="913"/>
      <c r="F53" s="913"/>
      <c r="G53" s="332">
        <f>IF(Cover!$K$34=1,Cover!J78*Cover!K78,Cover!J78)</f>
        <v>0</v>
      </c>
      <c r="I53" s="157">
        <f>Supplier1!I67</f>
        <v>0.2</v>
      </c>
    </row>
    <row r="54" spans="2:9" ht="13.5" customHeight="1" thickBot="1" x14ac:dyDescent="0.4">
      <c r="B54" s="666" t="s">
        <v>106</v>
      </c>
      <c r="C54" s="918"/>
      <c r="D54" s="918"/>
      <c r="E54" s="918"/>
      <c r="F54" s="918"/>
      <c r="G54" s="211">
        <f>SUM(G53:G53)</f>
        <v>0</v>
      </c>
      <c r="H54" s="141"/>
      <c r="I54" s="142"/>
    </row>
    <row r="55" spans="2:9" ht="13.5" customHeight="1" thickBot="1" x14ac:dyDescent="0.4"/>
    <row r="56" spans="2:9" ht="13.5" customHeight="1" x14ac:dyDescent="0.35">
      <c r="B56" s="919" t="s">
        <v>326</v>
      </c>
      <c r="C56" s="920"/>
      <c r="D56" s="920"/>
      <c r="E56" s="920"/>
      <c r="F56" s="920"/>
      <c r="G56" s="920"/>
      <c r="H56" s="920"/>
      <c r="I56" s="914"/>
    </row>
    <row r="57" spans="2:9" ht="13.5" customHeight="1" thickBot="1" x14ac:dyDescent="0.4">
      <c r="B57" s="916" t="s">
        <v>108</v>
      </c>
      <c r="C57" s="917"/>
      <c r="D57" s="917"/>
      <c r="E57" s="917"/>
      <c r="F57" s="917"/>
      <c r="G57" s="917"/>
      <c r="H57" s="917"/>
      <c r="I57" s="915"/>
    </row>
    <row r="58" spans="2:9" ht="13.5" customHeight="1" thickBot="1" x14ac:dyDescent="0.4">
      <c r="B58" s="631" t="s">
        <v>293</v>
      </c>
      <c r="C58" s="632"/>
      <c r="D58" s="632"/>
      <c r="E58" s="632"/>
      <c r="F58" s="632"/>
      <c r="G58" s="197" t="s">
        <v>215</v>
      </c>
      <c r="I58" s="24"/>
    </row>
    <row r="59" spans="2:9" ht="13.5" customHeight="1" thickBot="1" x14ac:dyDescent="0.4">
      <c r="B59" s="505" t="s">
        <v>293</v>
      </c>
      <c r="C59" s="503"/>
      <c r="D59" s="503"/>
      <c r="E59" s="503"/>
      <c r="F59" s="503"/>
      <c r="G59" s="200">
        <f>IF(Cover!$K$34=1,Cover!J84*Cover!K84,Cover!J84)</f>
        <v>1</v>
      </c>
      <c r="I59" s="157">
        <f>Supplier1!I76</f>
        <v>9.9999999999999978E-2</v>
      </c>
    </row>
    <row r="60" spans="2:9" ht="13.5" hidden="1" customHeight="1" thickBot="1" x14ac:dyDescent="0.4">
      <c r="B60" s="506" t="s">
        <v>254</v>
      </c>
      <c r="C60" s="507"/>
      <c r="D60" s="507"/>
      <c r="E60" s="507"/>
      <c r="F60" s="508"/>
      <c r="G60" s="200">
        <f>IF(Cover!$K$34=1,Cover!J85*Cover!K85,Cover!J85)</f>
        <v>1</v>
      </c>
    </row>
    <row r="61" spans="2:9" ht="16" thickBot="1" x14ac:dyDescent="0.4">
      <c r="B61" s="666" t="s">
        <v>109</v>
      </c>
      <c r="C61" s="918"/>
      <c r="D61" s="918"/>
      <c r="E61" s="918"/>
      <c r="F61" s="918"/>
      <c r="G61" s="211">
        <f>SUM(G59:G60)</f>
        <v>2</v>
      </c>
      <c r="H61" s="141"/>
      <c r="I61" s="142"/>
    </row>
    <row r="62" spans="2:9" x14ac:dyDescent="0.35">
      <c r="B62" s="687" t="s">
        <v>309</v>
      </c>
      <c r="C62" s="687"/>
      <c r="D62" s="687"/>
      <c r="E62" s="687"/>
      <c r="F62" s="687"/>
      <c r="G62" s="687"/>
      <c r="H62" s="687"/>
      <c r="I62" s="687"/>
    </row>
  </sheetData>
  <sheetProtection formatRows="0"/>
  <mergeCells count="65">
    <mergeCell ref="B37:F37"/>
    <mergeCell ref="D6:F6"/>
    <mergeCell ref="B6:C6"/>
    <mergeCell ref="B44:H44"/>
    <mergeCell ref="C2:D5"/>
    <mergeCell ref="B7:I7"/>
    <mergeCell ref="B8:I8"/>
    <mergeCell ref="B9:F9"/>
    <mergeCell ref="G6:I6"/>
    <mergeCell ref="E2:F2"/>
    <mergeCell ref="E3:F3"/>
    <mergeCell ref="E4:F4"/>
    <mergeCell ref="G2:I2"/>
    <mergeCell ref="G3:I3"/>
    <mergeCell ref="G4:I4"/>
    <mergeCell ref="G5:I5"/>
    <mergeCell ref="B16:G16"/>
    <mergeCell ref="B20:F20"/>
    <mergeCell ref="B11:F11"/>
    <mergeCell ref="B12:F12"/>
    <mergeCell ref="B13:F13"/>
    <mergeCell ref="B14:F14"/>
    <mergeCell ref="B15:F15"/>
    <mergeCell ref="B17:G17"/>
    <mergeCell ref="B18:F18"/>
    <mergeCell ref="B19:F19"/>
    <mergeCell ref="E5:F5"/>
    <mergeCell ref="B36:F36"/>
    <mergeCell ref="B21:F21"/>
    <mergeCell ref="B22:F22"/>
    <mergeCell ref="B23:F23"/>
    <mergeCell ref="B24:F24"/>
    <mergeCell ref="B27:F27"/>
    <mergeCell ref="B30:F30"/>
    <mergeCell ref="B31:F31"/>
    <mergeCell ref="B32:F32"/>
    <mergeCell ref="B33:F33"/>
    <mergeCell ref="B34:F34"/>
    <mergeCell ref="B35:F35"/>
    <mergeCell ref="B25:F25"/>
    <mergeCell ref="B26:F26"/>
    <mergeCell ref="B10:F10"/>
    <mergeCell ref="B48:F48"/>
    <mergeCell ref="I50:I51"/>
    <mergeCell ref="B51:H51"/>
    <mergeCell ref="B38:F38"/>
    <mergeCell ref="B39:F39"/>
    <mergeCell ref="B40:F40"/>
    <mergeCell ref="B41:F41"/>
    <mergeCell ref="B42:F42"/>
    <mergeCell ref="B45:H45"/>
    <mergeCell ref="B46:F46"/>
    <mergeCell ref="B47:F47"/>
    <mergeCell ref="B62:I62"/>
    <mergeCell ref="B58:F58"/>
    <mergeCell ref="B59:F59"/>
    <mergeCell ref="B60:F60"/>
    <mergeCell ref="B56:H56"/>
    <mergeCell ref="B61:F61"/>
    <mergeCell ref="B52:F52"/>
    <mergeCell ref="B53:F53"/>
    <mergeCell ref="B50:H50"/>
    <mergeCell ref="I56:I57"/>
    <mergeCell ref="B57:H57"/>
    <mergeCell ref="B54:F54"/>
  </mergeCells>
  <printOptions horizontalCentered="1" verticalCentered="1"/>
  <pageMargins left="0.70866141732283472" right="0.70866141732283472" top="0.35433070866141736" bottom="0.35433070866141736" header="0.31496062992125984" footer="0.31496062992125984"/>
  <pageSetup paperSize="9" scale="74"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C2:M41"/>
  <sheetViews>
    <sheetView view="pageBreakPreview" topLeftCell="A4" zoomScale="115" zoomScaleNormal="85" zoomScaleSheetLayoutView="115" workbookViewId="0">
      <selection activeCell="E14" sqref="E14:J14"/>
    </sheetView>
  </sheetViews>
  <sheetFormatPr defaultRowHeight="14.5" x14ac:dyDescent="0.35"/>
  <cols>
    <col min="1" max="1" width="5.453125" customWidth="1"/>
    <col min="2" max="2" width="3.81640625" customWidth="1"/>
    <col min="3" max="3" width="14.54296875" customWidth="1"/>
    <col min="4" max="4" width="12.81640625" customWidth="1"/>
    <col min="5" max="5" width="16.54296875" customWidth="1"/>
    <col min="6" max="6" width="12.54296875" customWidth="1"/>
    <col min="7" max="7" width="16.453125" customWidth="1"/>
    <col min="8" max="8" width="16.54296875" customWidth="1"/>
    <col min="9" max="9" width="20.453125" customWidth="1"/>
    <col min="10" max="10" width="18.453125" customWidth="1"/>
    <col min="11" max="11" width="23.81640625" customWidth="1"/>
    <col min="12" max="12" width="27.453125" customWidth="1"/>
    <col min="13" max="13" width="0" hidden="1" customWidth="1"/>
  </cols>
  <sheetData>
    <row r="2" spans="3:13" ht="15" thickBot="1" x14ac:dyDescent="0.4"/>
    <row r="3" spans="3:13" ht="19.5" customHeight="1" thickBot="1" x14ac:dyDescent="0.4">
      <c r="C3" s="111"/>
      <c r="D3" s="255"/>
      <c r="E3" s="831" t="s">
        <v>424</v>
      </c>
      <c r="F3" s="832"/>
      <c r="G3" s="832"/>
      <c r="H3" s="832"/>
      <c r="I3" s="833"/>
      <c r="J3" s="895" t="s">
        <v>156</v>
      </c>
      <c r="K3" s="897"/>
      <c r="L3" s="330" t="s">
        <v>426</v>
      </c>
    </row>
    <row r="4" spans="3:13" ht="18.5" thickBot="1" x14ac:dyDescent="0.4">
      <c r="C4" s="112"/>
      <c r="D4" s="256"/>
      <c r="E4" s="834"/>
      <c r="F4" s="835"/>
      <c r="G4" s="835"/>
      <c r="H4" s="835"/>
      <c r="I4" s="836"/>
      <c r="J4" s="895" t="s">
        <v>158</v>
      </c>
      <c r="K4" s="897"/>
      <c r="L4" s="386" t="s">
        <v>402</v>
      </c>
    </row>
    <row r="5" spans="3:13" ht="18.5" thickBot="1" x14ac:dyDescent="0.4">
      <c r="C5" s="112"/>
      <c r="D5" s="256"/>
      <c r="E5" s="834"/>
      <c r="F5" s="835"/>
      <c r="G5" s="835"/>
      <c r="H5" s="835"/>
      <c r="I5" s="836"/>
      <c r="J5" s="895" t="str">
        <f>Supplier1!G8</f>
        <v>Report Revision</v>
      </c>
      <c r="K5" s="897"/>
      <c r="L5" s="330">
        <f>Supplier1!I8</f>
        <v>1</v>
      </c>
    </row>
    <row r="6" spans="3:13" ht="19.5" customHeight="1" thickBot="1" x14ac:dyDescent="0.4">
      <c r="C6" s="112"/>
      <c r="D6" s="256"/>
      <c r="E6" s="834"/>
      <c r="F6" s="835"/>
      <c r="G6" s="835"/>
      <c r="H6" s="835"/>
      <c r="I6" s="836"/>
      <c r="J6" s="895" t="s">
        <v>159</v>
      </c>
      <c r="K6" s="897"/>
      <c r="L6" s="387" t="s">
        <v>423</v>
      </c>
    </row>
    <row r="7" spans="3:13" ht="18.5" thickBot="1" x14ac:dyDescent="0.45">
      <c r="C7" s="114"/>
      <c r="D7" s="257"/>
      <c r="E7" s="837"/>
      <c r="F7" s="838"/>
      <c r="G7" s="838"/>
      <c r="H7" s="838"/>
      <c r="I7" s="839"/>
      <c r="J7" s="892" t="s">
        <v>300</v>
      </c>
      <c r="K7" s="894"/>
      <c r="L7" s="331" t="str">
        <f>Supplier1!I3</f>
        <v>240-105658000</v>
      </c>
    </row>
    <row r="8" spans="3:13" ht="18.5" thickBot="1" x14ac:dyDescent="0.45">
      <c r="C8" s="113"/>
      <c r="D8" s="113"/>
      <c r="E8" s="254"/>
      <c r="F8" s="254"/>
      <c r="G8" s="254"/>
      <c r="H8" s="254"/>
      <c r="J8" s="238"/>
      <c r="K8" s="238"/>
    </row>
    <row r="9" spans="3:13" ht="19.5" customHeight="1" thickBot="1" x14ac:dyDescent="0.4">
      <c r="C9" s="746" t="s">
        <v>318</v>
      </c>
      <c r="D9" s="855"/>
      <c r="E9" s="855"/>
      <c r="F9" s="983" t="s">
        <v>372</v>
      </c>
      <c r="G9" s="984"/>
      <c r="H9" s="984"/>
      <c r="I9" s="985"/>
      <c r="J9" s="896" t="s">
        <v>160</v>
      </c>
      <c r="K9" s="897"/>
      <c r="L9" s="385" t="str">
        <f>Supplier1!D6</f>
        <v>*</v>
      </c>
    </row>
    <row r="10" spans="3:13" ht="19.5" customHeight="1" thickBot="1" x14ac:dyDescent="0.4">
      <c r="C10" s="746" t="s">
        <v>161</v>
      </c>
      <c r="D10" s="855"/>
      <c r="E10" s="747"/>
      <c r="F10" s="980" t="s">
        <v>246</v>
      </c>
      <c r="G10" s="980"/>
      <c r="H10" s="980"/>
      <c r="I10" s="981"/>
      <c r="J10" s="982" t="s">
        <v>162</v>
      </c>
      <c r="K10" s="982"/>
      <c r="L10" s="381"/>
    </row>
    <row r="11" spans="3:13" ht="19.5" customHeight="1" thickBot="1" x14ac:dyDescent="0.4">
      <c r="C11" s="394"/>
      <c r="D11" s="392"/>
      <c r="E11" s="158"/>
      <c r="F11" s="393"/>
      <c r="G11" s="393"/>
      <c r="H11" s="393"/>
      <c r="I11" s="393"/>
      <c r="J11" s="895" t="s">
        <v>404</v>
      </c>
      <c r="K11" s="897"/>
      <c r="L11" s="381" t="str" cm="1">
        <f t="array" ref="L11:M11">'Evaluation Report'!L10:M10</f>
        <v xml:space="preserve"> *eg. 1 of 3</v>
      </c>
      <c r="M11">
        <v>0</v>
      </c>
    </row>
    <row r="12" spans="3:13" ht="19.5" customHeight="1" thickBot="1" x14ac:dyDescent="0.4">
      <c r="C12" s="395" t="s">
        <v>163</v>
      </c>
      <c r="D12" s="895" t="s">
        <v>384</v>
      </c>
      <c r="E12" s="896"/>
      <c r="F12" s="896"/>
      <c r="G12" s="896"/>
      <c r="H12" s="896"/>
      <c r="I12" s="896"/>
      <c r="J12" s="896"/>
      <c r="K12" s="896"/>
      <c r="L12" s="897"/>
    </row>
    <row r="13" spans="3:13" ht="19.5" customHeight="1" thickBot="1" x14ac:dyDescent="0.45">
      <c r="C13" s="258"/>
      <c r="D13" s="151"/>
      <c r="E13" s="895" t="s">
        <v>245</v>
      </c>
      <c r="F13" s="896"/>
      <c r="G13" s="896"/>
      <c r="H13" s="897"/>
      <c r="I13" s="977" t="s">
        <v>427</v>
      </c>
      <c r="J13" s="978"/>
      <c r="K13" s="895" t="s">
        <v>164</v>
      </c>
      <c r="L13" s="897"/>
    </row>
    <row r="14" spans="3:13" ht="39.75" customHeight="1" thickBot="1" x14ac:dyDescent="0.45">
      <c r="C14" s="259" t="s">
        <v>165</v>
      </c>
      <c r="D14" s="24"/>
      <c r="E14" s="853"/>
      <c r="F14" s="979"/>
      <c r="G14" s="979"/>
      <c r="H14" s="854"/>
      <c r="I14" s="853"/>
      <c r="J14" s="854"/>
      <c r="K14" s="847"/>
      <c r="L14" s="848"/>
    </row>
    <row r="15" spans="3:13" ht="18.5" thickBot="1" x14ac:dyDescent="0.45">
      <c r="C15" s="969" t="s">
        <v>166</v>
      </c>
      <c r="D15" s="970"/>
      <c r="E15" s="847" t="str">
        <f>Supplier1!G6</f>
        <v>*</v>
      </c>
      <c r="F15" s="860"/>
      <c r="G15" s="860"/>
      <c r="H15" s="848"/>
      <c r="I15" s="847" t="s">
        <v>59</v>
      </c>
      <c r="J15" s="848"/>
      <c r="K15" s="847"/>
      <c r="L15" s="848"/>
    </row>
    <row r="16" spans="3:13" ht="18.5" thickBot="1" x14ac:dyDescent="0.45">
      <c r="C16" s="972" t="s">
        <v>168</v>
      </c>
      <c r="D16" s="973"/>
      <c r="E16" s="974" t="str">
        <f>Supplier1!G7</f>
        <v>eg: Senior Advisor: Supplier Quality Management</v>
      </c>
      <c r="F16" s="975"/>
      <c r="G16" s="975"/>
      <c r="H16" s="976"/>
      <c r="I16" s="840"/>
      <c r="J16" s="841"/>
      <c r="K16" s="895"/>
      <c r="L16" s="897"/>
    </row>
    <row r="17" spans="3:12" ht="18.5" thickBot="1" x14ac:dyDescent="0.45">
      <c r="C17" s="969" t="s">
        <v>329</v>
      </c>
      <c r="D17" s="970"/>
      <c r="E17" s="971">
        <f>L10</f>
        <v>0</v>
      </c>
      <c r="F17" s="862"/>
      <c r="G17" s="862"/>
      <c r="H17" s="863"/>
      <c r="I17" s="895"/>
      <c r="J17" s="897"/>
      <c r="K17" s="895"/>
      <c r="L17" s="897"/>
    </row>
    <row r="18" spans="3:12" x14ac:dyDescent="0.35">
      <c r="C18" s="119"/>
      <c r="D18" s="119"/>
      <c r="E18" s="119"/>
      <c r="F18" s="119"/>
      <c r="G18" s="119"/>
      <c r="H18" s="851"/>
      <c r="I18" s="851"/>
      <c r="J18" s="851"/>
      <c r="K18" s="851"/>
      <c r="L18" s="113"/>
    </row>
    <row r="19" spans="3:12" ht="19.5" customHeight="1" x14ac:dyDescent="0.35">
      <c r="C19" s="846" t="s">
        <v>169</v>
      </c>
      <c r="D19" s="846"/>
      <c r="E19" s="846"/>
      <c r="F19" s="776" t="str">
        <f>Supplier1!D7</f>
        <v>*</v>
      </c>
      <c r="G19" s="776"/>
      <c r="I19" s="968" t="s">
        <v>425</v>
      </c>
      <c r="J19" s="968"/>
      <c r="K19" s="846">
        <f>Supplier1!D8</f>
        <v>0</v>
      </c>
      <c r="L19" s="846"/>
    </row>
    <row r="20" spans="3:12" ht="20" x14ac:dyDescent="0.35">
      <c r="C20" s="120"/>
    </row>
    <row r="21" spans="3:12" ht="20" x14ac:dyDescent="0.35">
      <c r="C21" s="120"/>
    </row>
    <row r="22" spans="3:12" ht="18" x14ac:dyDescent="0.35">
      <c r="C22" s="881" t="s">
        <v>170</v>
      </c>
      <c r="D22" s="882"/>
      <c r="E22" s="882"/>
      <c r="F22" s="882"/>
      <c r="G22" s="882"/>
      <c r="H22" s="882"/>
      <c r="I22" s="882"/>
      <c r="J22" s="882"/>
      <c r="K22" s="882"/>
      <c r="L22" s="883"/>
    </row>
    <row r="23" spans="3:12" ht="15" customHeight="1" x14ac:dyDescent="0.35">
      <c r="C23" s="864" t="s">
        <v>171</v>
      </c>
      <c r="D23" s="864"/>
      <c r="E23" s="864"/>
      <c r="F23" s="864"/>
      <c r="G23" s="864"/>
      <c r="H23" s="864"/>
      <c r="I23" s="864"/>
      <c r="J23" s="864"/>
      <c r="K23" s="864"/>
      <c r="L23" s="864"/>
    </row>
    <row r="24" spans="3:12" ht="15.5" x14ac:dyDescent="0.35">
      <c r="C24" s="122" t="s">
        <v>172</v>
      </c>
      <c r="D24" s="865" t="str">
        <f>Supplier1!D10</f>
        <v>*</v>
      </c>
      <c r="E24" s="865"/>
      <c r="F24" s="865"/>
      <c r="G24" s="865"/>
      <c r="H24" s="865"/>
      <c r="I24" s="865"/>
      <c r="J24" s="865"/>
      <c r="K24" s="865"/>
      <c r="L24" s="865"/>
    </row>
    <row r="25" spans="3:12" ht="19.5" customHeight="1" thickBot="1" x14ac:dyDescent="0.4"/>
    <row r="26" spans="3:12" ht="34.5" customHeight="1" thickBot="1" x14ac:dyDescent="0.4">
      <c r="C26" s="388" t="str">
        <f>'Evaluation Report'!C38</f>
        <v>Category 4</v>
      </c>
      <c r="D26" s="492" t="str">
        <f>'Evaluation Report'!D38</f>
        <v xml:space="preserve"> 240-105658000 Quality assessment criteria</v>
      </c>
      <c r="E26" s="492"/>
      <c r="F26" s="492"/>
      <c r="G26" s="493"/>
      <c r="H26" s="965" t="s">
        <v>364</v>
      </c>
      <c r="I26" s="966"/>
      <c r="J26" s="966"/>
      <c r="K26" s="966"/>
      <c r="L26" s="967"/>
    </row>
    <row r="27" spans="3:12" ht="14.5" customHeight="1" x14ac:dyDescent="0.35">
      <c r="C27" s="997" t="s">
        <v>330</v>
      </c>
      <c r="D27" s="998"/>
      <c r="E27" s="1005" t="s">
        <v>333</v>
      </c>
      <c r="F27" s="1006"/>
      <c r="G27" s="1006"/>
      <c r="H27" s="1006"/>
      <c r="I27" s="1007"/>
      <c r="J27" s="1005" t="s">
        <v>363</v>
      </c>
      <c r="K27" s="1006"/>
      <c r="L27" s="1008"/>
    </row>
    <row r="28" spans="3:12" ht="30.75" customHeight="1" x14ac:dyDescent="0.35">
      <c r="C28" s="999"/>
      <c r="D28" s="1000"/>
      <c r="E28" s="320" t="s">
        <v>331</v>
      </c>
      <c r="F28" s="1009" t="str">
        <f>Supplier1!G6</f>
        <v>*</v>
      </c>
      <c r="G28" s="1010"/>
      <c r="H28" s="1010"/>
      <c r="I28" s="1010"/>
      <c r="J28" s="320" t="s">
        <v>331</v>
      </c>
      <c r="K28" s="1015" t="s">
        <v>385</v>
      </c>
      <c r="L28" s="1015"/>
    </row>
    <row r="29" spans="3:12" ht="20.25" customHeight="1" thickBot="1" x14ac:dyDescent="0.4">
      <c r="C29" s="1001"/>
      <c r="D29" s="1002"/>
      <c r="E29" s="321" t="s">
        <v>332</v>
      </c>
      <c r="F29" s="1011">
        <f>Supplier1!I5</f>
        <v>44573</v>
      </c>
      <c r="G29" s="1012"/>
      <c r="H29" s="1012"/>
      <c r="I29" s="1012"/>
      <c r="J29" s="398" t="s">
        <v>332</v>
      </c>
      <c r="K29" s="1016">
        <f>L10</f>
        <v>0</v>
      </c>
      <c r="L29" s="1016"/>
    </row>
    <row r="30" spans="3:12" ht="20.25" customHeight="1" x14ac:dyDescent="0.35">
      <c r="C30" s="1003" t="str">
        <f>Scorecard!B4</f>
        <v>*</v>
      </c>
      <c r="D30" s="1004"/>
      <c r="E30" s="1013">
        <f>Supplier1!B86</f>
        <v>0</v>
      </c>
      <c r="F30" s="1014"/>
      <c r="G30" s="1014"/>
      <c r="H30" s="1014"/>
      <c r="I30" s="1014"/>
      <c r="J30" s="1013"/>
      <c r="K30" s="1014"/>
      <c r="L30" s="1017"/>
    </row>
    <row r="31" spans="3:12" ht="22.5" customHeight="1" x14ac:dyDescent="0.35">
      <c r="C31" s="986">
        <f>Scorecard!B5</f>
        <v>0</v>
      </c>
      <c r="D31" s="987"/>
      <c r="E31" s="986">
        <f>Supplier2!B91</f>
        <v>0</v>
      </c>
      <c r="F31" s="988"/>
      <c r="G31" s="988"/>
      <c r="H31" s="988"/>
      <c r="I31" s="988"/>
      <c r="J31" s="986"/>
      <c r="K31" s="988"/>
      <c r="L31" s="987"/>
    </row>
    <row r="32" spans="3:12" ht="20.25" customHeight="1" x14ac:dyDescent="0.35">
      <c r="C32" s="986">
        <f>Scorecard!B6</f>
        <v>0</v>
      </c>
      <c r="D32" s="987"/>
      <c r="E32" s="986">
        <f>Supplier3!B90</f>
        <v>0</v>
      </c>
      <c r="F32" s="988"/>
      <c r="G32" s="988"/>
      <c r="H32" s="988"/>
      <c r="I32" s="988"/>
      <c r="J32" s="986"/>
      <c r="K32" s="988"/>
      <c r="L32" s="987"/>
    </row>
    <row r="33" spans="3:12" ht="20.25" customHeight="1" x14ac:dyDescent="0.35">
      <c r="C33" s="986">
        <f>Scorecard!B7</f>
        <v>0</v>
      </c>
      <c r="D33" s="987"/>
      <c r="E33" s="986">
        <f>Supplier4!B90</f>
        <v>0</v>
      </c>
      <c r="F33" s="988"/>
      <c r="G33" s="988"/>
      <c r="H33" s="988"/>
      <c r="I33" s="988"/>
      <c r="J33" s="986"/>
      <c r="K33" s="988"/>
      <c r="L33" s="987"/>
    </row>
    <row r="34" spans="3:12" ht="21" customHeight="1" x14ac:dyDescent="0.35">
      <c r="C34" s="986">
        <f>Scorecard!B8</f>
        <v>0</v>
      </c>
      <c r="D34" s="987"/>
      <c r="E34" s="986">
        <f>Supplier5!B90</f>
        <v>0</v>
      </c>
      <c r="F34" s="988"/>
      <c r="G34" s="988"/>
      <c r="H34" s="988"/>
      <c r="I34" s="988"/>
      <c r="J34" s="986"/>
      <c r="K34" s="988"/>
      <c r="L34" s="987"/>
    </row>
    <row r="35" spans="3:12" ht="20.25" customHeight="1" x14ac:dyDescent="0.35">
      <c r="C35" s="986">
        <f>Scorecard!B9</f>
        <v>0</v>
      </c>
      <c r="D35" s="987"/>
      <c r="E35" s="986">
        <f>Supplier6!B90</f>
        <v>0</v>
      </c>
      <c r="F35" s="988"/>
      <c r="G35" s="988"/>
      <c r="H35" s="988"/>
      <c r="I35" s="988"/>
      <c r="J35" s="986"/>
      <c r="K35" s="988"/>
      <c r="L35" s="987"/>
    </row>
    <row r="36" spans="3:12" ht="20.25" customHeight="1" x14ac:dyDescent="0.35">
      <c r="C36" s="986">
        <f>Scorecard!B10</f>
        <v>0</v>
      </c>
      <c r="D36" s="987"/>
      <c r="E36" s="986">
        <f>Supplier7!B91</f>
        <v>0</v>
      </c>
      <c r="F36" s="988"/>
      <c r="G36" s="988"/>
      <c r="H36" s="988"/>
      <c r="I36" s="988"/>
      <c r="J36" s="986"/>
      <c r="K36" s="988"/>
      <c r="L36" s="987"/>
    </row>
    <row r="37" spans="3:12" ht="21" customHeight="1" x14ac:dyDescent="0.35">
      <c r="C37" s="986">
        <f>Scorecard!B11</f>
        <v>0</v>
      </c>
      <c r="D37" s="987"/>
      <c r="E37" s="986">
        <f>Supplier8!B90</f>
        <v>0</v>
      </c>
      <c r="F37" s="988"/>
      <c r="G37" s="988"/>
      <c r="H37" s="988"/>
      <c r="I37" s="988"/>
      <c r="J37" s="986"/>
      <c r="K37" s="988"/>
      <c r="L37" s="987"/>
    </row>
    <row r="38" spans="3:12" ht="20.25" customHeight="1" x14ac:dyDescent="0.35">
      <c r="C38" s="986">
        <f>Scorecard!B12</f>
        <v>0</v>
      </c>
      <c r="D38" s="987"/>
      <c r="E38" s="986">
        <f>Supplier9!B90</f>
        <v>0</v>
      </c>
      <c r="F38" s="988"/>
      <c r="G38" s="988"/>
      <c r="H38" s="988"/>
      <c r="I38" s="988"/>
      <c r="J38" s="986"/>
      <c r="K38" s="988"/>
      <c r="L38" s="987"/>
    </row>
    <row r="39" spans="3:12" ht="20.25" customHeight="1" thickBot="1" x14ac:dyDescent="0.4">
      <c r="C39" s="989">
        <f>Scorecard!B13</f>
        <v>0</v>
      </c>
      <c r="D39" s="990"/>
      <c r="E39" s="991">
        <f>Supplier10!B90</f>
        <v>0</v>
      </c>
      <c r="F39" s="992"/>
      <c r="G39" s="992"/>
      <c r="H39" s="992"/>
      <c r="I39" s="992"/>
      <c r="J39" s="1018"/>
      <c r="K39" s="1019"/>
      <c r="L39" s="1020"/>
    </row>
    <row r="40" spans="3:12" x14ac:dyDescent="0.35">
      <c r="C40" s="993" t="s">
        <v>393</v>
      </c>
      <c r="D40" s="994"/>
      <c r="E40" s="994"/>
      <c r="F40" s="994"/>
      <c r="G40" s="994"/>
      <c r="H40" s="994"/>
      <c r="I40" s="994"/>
      <c r="J40" s="994"/>
      <c r="K40" s="994"/>
      <c r="L40" s="995"/>
    </row>
    <row r="41" spans="3:12" ht="82.4" customHeight="1" thickBot="1" x14ac:dyDescent="0.4">
      <c r="C41" s="991" t="s">
        <v>400</v>
      </c>
      <c r="D41" s="992"/>
      <c r="E41" s="992"/>
      <c r="F41" s="992"/>
      <c r="G41" s="992"/>
      <c r="H41" s="992"/>
      <c r="I41" s="992"/>
      <c r="J41" s="992"/>
      <c r="K41" s="992"/>
      <c r="L41" s="996"/>
    </row>
  </sheetData>
  <protectedRanges>
    <protectedRange sqref="L10:L11" name="Evaluation date_1"/>
    <protectedRange sqref="E15:J17" name="Compiler and reviewer_1"/>
    <protectedRange sqref="K14:L17" name="Authorizer_1"/>
  </protectedRanges>
  <mergeCells count="81">
    <mergeCell ref="J36:L36"/>
    <mergeCell ref="J37:L37"/>
    <mergeCell ref="J38:L38"/>
    <mergeCell ref="J39:L39"/>
    <mergeCell ref="J31:L31"/>
    <mergeCell ref="J32:L32"/>
    <mergeCell ref="J33:L33"/>
    <mergeCell ref="J34:L34"/>
    <mergeCell ref="J35:L35"/>
    <mergeCell ref="E27:I27"/>
    <mergeCell ref="J27:L27"/>
    <mergeCell ref="F28:I28"/>
    <mergeCell ref="F29:I29"/>
    <mergeCell ref="E30:I30"/>
    <mergeCell ref="K28:L28"/>
    <mergeCell ref="K29:L29"/>
    <mergeCell ref="J30:L30"/>
    <mergeCell ref="C40:L40"/>
    <mergeCell ref="C41:L41"/>
    <mergeCell ref="C27:D29"/>
    <mergeCell ref="C33:D33"/>
    <mergeCell ref="C30:D30"/>
    <mergeCell ref="C31:D31"/>
    <mergeCell ref="C32:D32"/>
    <mergeCell ref="C34:D34"/>
    <mergeCell ref="E31:I31"/>
    <mergeCell ref="E32:I32"/>
    <mergeCell ref="E33:I33"/>
    <mergeCell ref="E34:I34"/>
    <mergeCell ref="C35:D35"/>
    <mergeCell ref="C36:D36"/>
    <mergeCell ref="E35:I35"/>
    <mergeCell ref="E36:I36"/>
    <mergeCell ref="C37:D37"/>
    <mergeCell ref="C38:D38"/>
    <mergeCell ref="E37:I37"/>
    <mergeCell ref="E38:I38"/>
    <mergeCell ref="C39:D39"/>
    <mergeCell ref="E39:I39"/>
    <mergeCell ref="J3:K3"/>
    <mergeCell ref="J4:K4"/>
    <mergeCell ref="J5:K5"/>
    <mergeCell ref="J6:K6"/>
    <mergeCell ref="E3:I7"/>
    <mergeCell ref="J7:K7"/>
    <mergeCell ref="F10:I10"/>
    <mergeCell ref="J10:K10"/>
    <mergeCell ref="D12:L12"/>
    <mergeCell ref="F9:I9"/>
    <mergeCell ref="J9:K9"/>
    <mergeCell ref="C9:E9"/>
    <mergeCell ref="J11:K11"/>
    <mergeCell ref="C10:E10"/>
    <mergeCell ref="E13:H13"/>
    <mergeCell ref="I13:J13"/>
    <mergeCell ref="K13:L13"/>
    <mergeCell ref="E14:H14"/>
    <mergeCell ref="I14:J14"/>
    <mergeCell ref="K14:L14"/>
    <mergeCell ref="C15:D15"/>
    <mergeCell ref="E15:H15"/>
    <mergeCell ref="I15:J15"/>
    <mergeCell ref="K15:L15"/>
    <mergeCell ref="C16:D16"/>
    <mergeCell ref="E16:H16"/>
    <mergeCell ref="I16:J16"/>
    <mergeCell ref="K16:L16"/>
    <mergeCell ref="C17:D17"/>
    <mergeCell ref="E17:H17"/>
    <mergeCell ref="I17:J17"/>
    <mergeCell ref="K17:L17"/>
    <mergeCell ref="H18:K18"/>
    <mergeCell ref="H26:L26"/>
    <mergeCell ref="F19:G19"/>
    <mergeCell ref="D26:G26"/>
    <mergeCell ref="D24:L24"/>
    <mergeCell ref="C19:E19"/>
    <mergeCell ref="I19:J19"/>
    <mergeCell ref="K19:L19"/>
    <mergeCell ref="C22:L22"/>
    <mergeCell ref="C23:L23"/>
  </mergeCells>
  <dataValidations count="1">
    <dataValidation allowBlank="1" showInputMessage="1" showErrorMessage="1" prompt="Rev 1 for 1st Desktop Evaluation_x000a_Rev 2 for 2nd Desktop Evaluation (Clarification)" sqref="L5" xr:uid="{00000000-0002-0000-1000-000000000000}"/>
  </dataValidations>
  <pageMargins left="0.7" right="0.7" top="0.75" bottom="0.75" header="0.3" footer="0.3"/>
  <pageSetup scale="49" fitToHeight="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3" tint="0.59999389629810485"/>
  </sheetPr>
  <dimension ref="D1:S65"/>
  <sheetViews>
    <sheetView view="pageBreakPreview" topLeftCell="D28" zoomScale="120" zoomScaleNormal="100" zoomScaleSheetLayoutView="120" workbookViewId="0">
      <selection activeCell="D60" sqref="D60:H60"/>
    </sheetView>
  </sheetViews>
  <sheetFormatPr defaultRowHeight="14.5" x14ac:dyDescent="0.35"/>
  <cols>
    <col min="1" max="3" width="0" hidden="1" customWidth="1"/>
    <col min="4" max="4" width="15" customWidth="1"/>
    <col min="5" max="5" width="25.81640625" customWidth="1"/>
    <col min="6" max="6" width="23" customWidth="1"/>
    <col min="7" max="7" width="8.1796875" customWidth="1"/>
    <col min="8" max="8" width="43.54296875" customWidth="1"/>
    <col min="9" max="9" width="22.453125" customWidth="1"/>
    <col min="12" max="12" width="0" hidden="1" customWidth="1"/>
    <col min="13" max="13" width="10" hidden="1" customWidth="1"/>
    <col min="14" max="14" width="15.453125" hidden="1" customWidth="1"/>
    <col min="15" max="15" width="0" hidden="1" customWidth="1"/>
    <col min="16" max="16" width="18.1796875" hidden="1" customWidth="1"/>
    <col min="17" max="17" width="35.453125" hidden="1" customWidth="1"/>
    <col min="18" max="18" width="29.81640625" hidden="1" customWidth="1"/>
    <col min="19" max="19" width="0" hidden="1" customWidth="1"/>
  </cols>
  <sheetData>
    <row r="1" spans="4:18" ht="17.25" customHeight="1" x14ac:dyDescent="0.35">
      <c r="D1" s="208"/>
      <c r="E1" s="831" t="s">
        <v>432</v>
      </c>
      <c r="F1" s="833"/>
      <c r="G1" s="953" t="s">
        <v>156</v>
      </c>
      <c r="H1" s="1022"/>
      <c r="I1" s="404" t="s">
        <v>311</v>
      </c>
    </row>
    <row r="2" spans="4:18" ht="12.75" customHeight="1" x14ac:dyDescent="0.35">
      <c r="D2" s="209"/>
      <c r="E2" s="834"/>
      <c r="F2" s="836"/>
      <c r="G2" s="955" t="s">
        <v>158</v>
      </c>
      <c r="H2" s="815"/>
      <c r="I2" s="405">
        <v>7</v>
      </c>
    </row>
    <row r="3" spans="4:18" ht="12.75" customHeight="1" x14ac:dyDescent="0.35">
      <c r="D3" s="209"/>
      <c r="E3" s="834"/>
      <c r="F3" s="836"/>
      <c r="G3" s="955" t="s">
        <v>159</v>
      </c>
      <c r="H3" s="815"/>
      <c r="I3" s="406">
        <v>44587</v>
      </c>
    </row>
    <row r="4" spans="4:18" ht="15" customHeight="1" thickBot="1" x14ac:dyDescent="0.5">
      <c r="D4" s="209"/>
      <c r="E4" s="834"/>
      <c r="F4" s="839"/>
      <c r="G4" s="402" t="s">
        <v>433</v>
      </c>
      <c r="H4" s="403"/>
      <c r="I4" s="407" t="s">
        <v>365</v>
      </c>
      <c r="M4" s="125"/>
      <c r="N4" s="125"/>
      <c r="O4" s="226"/>
    </row>
    <row r="5" spans="4:18" ht="32.15" customHeight="1" thickBot="1" x14ac:dyDescent="0.4">
      <c r="D5" s="417" t="str">
        <f>VLOOKUP(1,Cover!D6:F24,3,FALSE)</f>
        <v>Category 4</v>
      </c>
      <c r="E5" s="416" t="s">
        <v>445</v>
      </c>
      <c r="F5" s="495" t="s">
        <v>220</v>
      </c>
      <c r="G5" s="495"/>
      <c r="H5" s="496"/>
      <c r="I5" s="26"/>
    </row>
    <row r="6" spans="4:18" ht="12.75" hidden="1" customHeight="1" x14ac:dyDescent="0.35">
      <c r="D6" s="459" t="s">
        <v>320</v>
      </c>
      <c r="E6" s="460"/>
      <c r="F6" s="430"/>
      <c r="G6" s="430"/>
      <c r="H6" s="430"/>
      <c r="I6" s="431"/>
    </row>
    <row r="7" spans="4:18" ht="13.4" hidden="1" customHeight="1" thickBot="1" x14ac:dyDescent="0.4">
      <c r="D7" s="432" t="s">
        <v>434</v>
      </c>
      <c r="E7" s="433"/>
      <c r="F7" s="433"/>
      <c r="G7" s="433"/>
      <c r="H7" s="433"/>
      <c r="I7" s="434"/>
    </row>
    <row r="8" spans="4:18" ht="12.75" hidden="1" customHeight="1" x14ac:dyDescent="0.35">
      <c r="D8" s="650"/>
      <c r="E8" s="651"/>
      <c r="F8" s="651"/>
      <c r="G8" s="651"/>
      <c r="H8" s="1021"/>
      <c r="I8" s="197" t="s">
        <v>435</v>
      </c>
    </row>
    <row r="9" spans="4:18" ht="12.75" hidden="1" customHeight="1" x14ac:dyDescent="0.35">
      <c r="D9" s="927" t="s">
        <v>436</v>
      </c>
      <c r="E9" s="928"/>
      <c r="F9" s="928"/>
      <c r="G9" s="928"/>
      <c r="H9" s="1024"/>
      <c r="I9" s="410">
        <f>Cover!J40</f>
        <v>0</v>
      </c>
    </row>
    <row r="10" spans="4:18" ht="13.5" hidden="1" customHeight="1" x14ac:dyDescent="0.35">
      <c r="D10" s="927" t="s">
        <v>95</v>
      </c>
      <c r="E10" s="928"/>
      <c r="F10" s="928"/>
      <c r="G10" s="928"/>
      <c r="H10" s="1024"/>
      <c r="I10" s="410">
        <f>Cover!J41</f>
        <v>0</v>
      </c>
    </row>
    <row r="11" spans="4:18" ht="13.5" hidden="1" customHeight="1" x14ac:dyDescent="0.35">
      <c r="D11" s="927" t="s">
        <v>248</v>
      </c>
      <c r="E11" s="928"/>
      <c r="F11" s="928"/>
      <c r="G11" s="928"/>
      <c r="H11" s="1024"/>
      <c r="I11" s="410">
        <f>Cover!J42</f>
        <v>0</v>
      </c>
    </row>
    <row r="12" spans="4:18" ht="13.5" hidden="1" customHeight="1" thickBot="1" x14ac:dyDescent="0.4">
      <c r="D12" s="933" t="s">
        <v>96</v>
      </c>
      <c r="E12" s="934"/>
      <c r="F12" s="934"/>
      <c r="G12" s="934"/>
      <c r="H12" s="1023"/>
      <c r="I12" s="411">
        <f>Cover!J43</f>
        <v>0</v>
      </c>
    </row>
    <row r="13" spans="4:18" ht="13.5" hidden="1" customHeight="1" thickBot="1" x14ac:dyDescent="0.4">
      <c r="D13" s="936" t="s">
        <v>437</v>
      </c>
      <c r="E13" s="937"/>
      <c r="F13" s="937"/>
      <c r="G13" s="937"/>
      <c r="H13" s="938"/>
      <c r="I13" s="62">
        <f>SUM(I9:I12)</f>
        <v>0</v>
      </c>
    </row>
    <row r="14" spans="4:18" ht="13.5" customHeight="1" thickBot="1" x14ac:dyDescent="0.4">
      <c r="D14" s="429" t="s">
        <v>320</v>
      </c>
      <c r="E14" s="430"/>
      <c r="F14" s="430"/>
      <c r="G14" s="430"/>
      <c r="H14" s="430"/>
      <c r="I14" s="399"/>
      <c r="P14" s="415" t="s">
        <v>458</v>
      </c>
    </row>
    <row r="15" spans="4:18" ht="13.5" customHeight="1" thickBot="1" x14ac:dyDescent="0.4">
      <c r="D15" s="418" t="str">
        <f>IF(D5="Category 2",P14,"")</f>
        <v/>
      </c>
      <c r="E15" s="433" t="s">
        <v>459</v>
      </c>
      <c r="F15" s="433"/>
      <c r="G15" s="433"/>
      <c r="H15" s="433"/>
      <c r="I15" s="400"/>
    </row>
    <row r="16" spans="4:18" ht="13.5" customHeight="1" thickBot="1" x14ac:dyDescent="0.4">
      <c r="D16" s="1028"/>
      <c r="E16" s="1029"/>
      <c r="F16" s="1029"/>
      <c r="G16" s="1029"/>
      <c r="H16" s="1030"/>
      <c r="I16" s="197" t="s">
        <v>435</v>
      </c>
      <c r="M16" s="409" t="s">
        <v>456</v>
      </c>
      <c r="N16" s="1015" t="s">
        <v>455</v>
      </c>
      <c r="O16" s="1015"/>
      <c r="P16" s="1015"/>
      <c r="Q16" s="1015"/>
      <c r="R16" s="1015"/>
    </row>
    <row r="17" spans="4:19" ht="28.5" customHeight="1" x14ac:dyDescent="0.35">
      <c r="D17" s="1031" t="str">
        <f>IF(D5="Category 4",N17,N16)</f>
        <v>A.1 Quality Method statement based on scope.(Method Statement Template-Ref  240-126469599)</v>
      </c>
      <c r="E17" s="1032"/>
      <c r="F17" s="1032"/>
      <c r="G17" s="1032"/>
      <c r="H17" s="1033"/>
      <c r="I17" s="412">
        <f>Cover!J47</f>
        <v>1</v>
      </c>
      <c r="M17" s="401">
        <v>4</v>
      </c>
      <c r="N17" s="1015" t="s">
        <v>454</v>
      </c>
      <c r="O17" s="1015"/>
      <c r="P17" s="1015"/>
      <c r="Q17" s="1015"/>
      <c r="R17" s="1015"/>
      <c r="S17" t="s">
        <v>461</v>
      </c>
    </row>
    <row r="18" spans="4:19" x14ac:dyDescent="0.35">
      <c r="D18" s="1025" t="s">
        <v>337</v>
      </c>
      <c r="E18" s="1026"/>
      <c r="F18" s="1026"/>
      <c r="G18" s="1026"/>
      <c r="H18" s="1027"/>
      <c r="I18" s="410">
        <f>Cover!J48</f>
        <v>1</v>
      </c>
    </row>
    <row r="19" spans="4:19" ht="15" thickBot="1" x14ac:dyDescent="0.4">
      <c r="D19" s="1025" t="s">
        <v>335</v>
      </c>
      <c r="E19" s="1026"/>
      <c r="F19" s="1026"/>
      <c r="G19" s="1026"/>
      <c r="H19" s="1027"/>
      <c r="I19" s="410">
        <f>Cover!J49</f>
        <v>1</v>
      </c>
    </row>
    <row r="20" spans="4:19" ht="35.25" hidden="1" customHeight="1" x14ac:dyDescent="0.35">
      <c r="D20" s="1025" t="s">
        <v>457</v>
      </c>
      <c r="E20" s="1026"/>
      <c r="F20" s="1026"/>
      <c r="G20" s="1026"/>
      <c r="H20" s="1027"/>
      <c r="I20" s="410">
        <f>Cover!J51</f>
        <v>0</v>
      </c>
    </row>
    <row r="21" spans="4:19" ht="28.5" hidden="1" customHeight="1" x14ac:dyDescent="0.35">
      <c r="D21" s="1025" t="s">
        <v>446</v>
      </c>
      <c r="E21" s="1026"/>
      <c r="F21" s="1026"/>
      <c r="G21" s="1026"/>
      <c r="H21" s="1027"/>
      <c r="I21" s="410">
        <f>Cover!J51</f>
        <v>0</v>
      </c>
    </row>
    <row r="22" spans="4:19" ht="29.25" hidden="1" customHeight="1" x14ac:dyDescent="0.35">
      <c r="D22" s="1025" t="s">
        <v>447</v>
      </c>
      <c r="E22" s="1026"/>
      <c r="F22" s="1026"/>
      <c r="G22" s="1026"/>
      <c r="H22" s="1027"/>
      <c r="I22" s="410">
        <f>Cover!J52</f>
        <v>0</v>
      </c>
    </row>
    <row r="23" spans="4:19" ht="29.25" hidden="1" customHeight="1" thickBot="1" x14ac:dyDescent="0.4">
      <c r="D23" s="1043" t="s">
        <v>448</v>
      </c>
      <c r="E23" s="1044"/>
      <c r="F23" s="1044"/>
      <c r="G23" s="1044"/>
      <c r="H23" s="1045"/>
      <c r="I23" s="411">
        <f>Cover!J53</f>
        <v>0</v>
      </c>
    </row>
    <row r="24" spans="4:19" ht="16" thickBot="1" x14ac:dyDescent="0.4">
      <c r="D24" s="1034" t="s">
        <v>438</v>
      </c>
      <c r="E24" s="1035"/>
      <c r="F24" s="1035"/>
      <c r="G24" s="1035"/>
      <c r="H24" s="1036"/>
      <c r="I24" s="203">
        <f>SUM(I17:I23)</f>
        <v>3</v>
      </c>
    </row>
    <row r="25" spans="4:19" ht="13.5" customHeight="1" thickBot="1" x14ac:dyDescent="0.4">
      <c r="D25" s="23"/>
      <c r="I25" s="24"/>
    </row>
    <row r="26" spans="4:19" ht="13.5" customHeight="1" thickBot="1" x14ac:dyDescent="0.4">
      <c r="D26" s="131" t="s">
        <v>439</v>
      </c>
      <c r="E26" s="132"/>
      <c r="F26" s="132"/>
      <c r="G26" s="132"/>
      <c r="H26" s="132"/>
      <c r="I26" s="408"/>
    </row>
    <row r="27" spans="4:19" ht="13.5" customHeight="1" thickBot="1" x14ac:dyDescent="0.4">
      <c r="D27" s="1037"/>
      <c r="E27" s="1038"/>
      <c r="F27" s="1038"/>
      <c r="G27" s="1038"/>
      <c r="H27" s="1039"/>
      <c r="I27" s="197" t="s">
        <v>435</v>
      </c>
    </row>
    <row r="28" spans="4:19" ht="47.25" customHeight="1" x14ac:dyDescent="0.35">
      <c r="D28" s="1040" t="s">
        <v>462</v>
      </c>
      <c r="E28" s="1041"/>
      <c r="F28" s="1041"/>
      <c r="G28" s="1041"/>
      <c r="H28" s="1042"/>
      <c r="I28" s="412">
        <f>Cover!J59</f>
        <v>1</v>
      </c>
    </row>
    <row r="29" spans="4:19" ht="45.75" customHeight="1" thickBot="1" x14ac:dyDescent="0.4">
      <c r="D29" s="1025" t="s">
        <v>450</v>
      </c>
      <c r="E29" s="1026"/>
      <c r="F29" s="1026"/>
      <c r="G29" s="1026"/>
      <c r="H29" s="1027"/>
      <c r="I29" s="410">
        <f>Cover!J60</f>
        <v>1</v>
      </c>
    </row>
    <row r="30" spans="4:19" ht="56.25" hidden="1" customHeight="1" x14ac:dyDescent="0.35">
      <c r="D30" s="1025" t="s">
        <v>451</v>
      </c>
      <c r="E30" s="1026"/>
      <c r="F30" s="1026"/>
      <c r="G30" s="1026"/>
      <c r="H30" s="1027"/>
      <c r="I30" s="410">
        <f>Cover!J61</f>
        <v>0</v>
      </c>
    </row>
    <row r="31" spans="4:19" ht="42" hidden="1" customHeight="1" x14ac:dyDescent="0.35">
      <c r="D31" s="1025" t="s">
        <v>453</v>
      </c>
      <c r="E31" s="1026"/>
      <c r="F31" s="1026"/>
      <c r="G31" s="1026"/>
      <c r="H31" s="1055"/>
      <c r="I31" s="410">
        <f>Cover!J62</f>
        <v>0</v>
      </c>
    </row>
    <row r="32" spans="4:19" ht="26.25" hidden="1" customHeight="1" thickBot="1" x14ac:dyDescent="0.4">
      <c r="D32" s="1052" t="s">
        <v>440</v>
      </c>
      <c r="E32" s="1053"/>
      <c r="F32" s="1053"/>
      <c r="G32" s="1053"/>
      <c r="H32" s="1054"/>
      <c r="I32" s="411">
        <f>Cover!J63</f>
        <v>0</v>
      </c>
    </row>
    <row r="33" spans="4:15" ht="14.25" customHeight="1" thickBot="1" x14ac:dyDescent="0.4">
      <c r="D33" s="1046" t="s">
        <v>102</v>
      </c>
      <c r="E33" s="1047"/>
      <c r="F33" s="1047"/>
      <c r="G33" s="1047"/>
      <c r="H33" s="1048"/>
      <c r="I33" s="62">
        <f>SUM(I28:I32)</f>
        <v>2</v>
      </c>
    </row>
    <row r="34" spans="4:15" ht="13.5" customHeight="1" thickBot="1" x14ac:dyDescent="0.4">
      <c r="D34" s="23"/>
      <c r="I34" s="24"/>
    </row>
    <row r="35" spans="4:15" ht="13.5" hidden="1" customHeight="1" thickBot="1" x14ac:dyDescent="0.4">
      <c r="D35" s="1049"/>
      <c r="E35" s="1050"/>
      <c r="F35" s="1050"/>
      <c r="G35" s="1050"/>
      <c r="H35" s="1051"/>
      <c r="I35" s="62" t="s">
        <v>215</v>
      </c>
    </row>
    <row r="36" spans="4:15" ht="13.5" hidden="1" customHeight="1" thickBot="1" x14ac:dyDescent="0.4">
      <c r="D36" s="710" t="s">
        <v>354</v>
      </c>
      <c r="E36" s="711"/>
      <c r="F36" s="711"/>
      <c r="G36" s="711"/>
      <c r="H36" s="711"/>
      <c r="I36" s="412">
        <f>Cover!J72</f>
        <v>0</v>
      </c>
      <c r="K36" s="227"/>
      <c r="L36" s="227"/>
      <c r="M36" s="227"/>
      <c r="N36" s="227"/>
      <c r="O36" s="227"/>
    </row>
    <row r="37" spans="4:15" ht="13.5" hidden="1" customHeight="1" thickBot="1" x14ac:dyDescent="0.4">
      <c r="D37" s="505"/>
      <c r="E37" s="503"/>
      <c r="F37" s="503"/>
      <c r="G37" s="503"/>
      <c r="H37" s="503"/>
      <c r="I37" s="410"/>
      <c r="K37" s="227"/>
      <c r="L37" s="227"/>
      <c r="M37" s="227"/>
      <c r="N37" s="227"/>
      <c r="O37" s="227"/>
    </row>
    <row r="38" spans="4:15" ht="13.5" hidden="1" customHeight="1" thickBot="1" x14ac:dyDescent="0.4">
      <c r="D38" s="505"/>
      <c r="E38" s="503"/>
      <c r="F38" s="503"/>
      <c r="G38" s="503"/>
      <c r="H38" s="503"/>
      <c r="I38" s="410"/>
      <c r="K38" s="227"/>
      <c r="L38" s="227"/>
      <c r="M38" s="227"/>
      <c r="N38" s="227"/>
      <c r="O38" s="227"/>
    </row>
    <row r="39" spans="4:15" ht="13.5" hidden="1" customHeight="1" thickBot="1" x14ac:dyDescent="0.4">
      <c r="D39" s="505"/>
      <c r="E39" s="503"/>
      <c r="F39" s="503"/>
      <c r="G39" s="503"/>
      <c r="H39" s="503"/>
      <c r="I39" s="410"/>
      <c r="K39" s="227"/>
      <c r="L39" s="227"/>
      <c r="M39" s="227"/>
      <c r="N39" s="227"/>
      <c r="O39" s="227"/>
    </row>
    <row r="40" spans="4:15" ht="13.5" hidden="1" customHeight="1" thickBot="1" x14ac:dyDescent="0.4">
      <c r="D40" s="505"/>
      <c r="E40" s="503"/>
      <c r="F40" s="503"/>
      <c r="G40" s="503"/>
      <c r="H40" s="503"/>
      <c r="I40" s="410"/>
      <c r="K40" s="227"/>
      <c r="L40" s="227"/>
      <c r="M40" s="227"/>
      <c r="N40" s="227"/>
      <c r="O40" s="227"/>
    </row>
    <row r="41" spans="4:15" ht="13.5" hidden="1" customHeight="1" thickBot="1" x14ac:dyDescent="0.4">
      <c r="D41" s="505"/>
      <c r="E41" s="503"/>
      <c r="F41" s="503"/>
      <c r="G41" s="503"/>
      <c r="H41" s="503"/>
      <c r="I41" s="410"/>
      <c r="K41" s="227"/>
      <c r="L41" s="227"/>
      <c r="M41" s="227"/>
      <c r="N41" s="227"/>
      <c r="O41" s="227"/>
    </row>
    <row r="42" spans="4:15" ht="13.5" hidden="1" customHeight="1" thickBot="1" x14ac:dyDescent="0.4">
      <c r="D42" s="505"/>
      <c r="E42" s="503"/>
      <c r="F42" s="503"/>
      <c r="G42" s="503"/>
      <c r="H42" s="503"/>
      <c r="I42" s="410"/>
      <c r="K42" s="227"/>
      <c r="L42" s="227"/>
      <c r="M42" s="227"/>
      <c r="N42" s="227"/>
      <c r="O42" s="227"/>
    </row>
    <row r="43" spans="4:15" ht="13.5" hidden="1" customHeight="1" thickBot="1" x14ac:dyDescent="0.4">
      <c r="D43" s="505"/>
      <c r="E43" s="503"/>
      <c r="F43" s="503"/>
      <c r="G43" s="503"/>
      <c r="H43" s="503"/>
      <c r="I43" s="410"/>
      <c r="K43" s="227"/>
      <c r="L43" s="227"/>
      <c r="M43" s="227"/>
      <c r="N43" s="227"/>
      <c r="O43" s="227"/>
    </row>
    <row r="44" spans="4:15" ht="13.5" hidden="1" customHeight="1" thickBot="1" x14ac:dyDescent="0.4">
      <c r="D44" s="505"/>
      <c r="E44" s="503"/>
      <c r="F44" s="503"/>
      <c r="G44" s="503"/>
      <c r="H44" s="503"/>
      <c r="I44" s="410"/>
      <c r="K44" s="227"/>
      <c r="L44" s="227"/>
      <c r="M44" s="227"/>
      <c r="N44" s="227"/>
      <c r="O44" s="227"/>
    </row>
    <row r="45" spans="4:15" ht="13.5" hidden="1" customHeight="1" thickBot="1" x14ac:dyDescent="0.4">
      <c r="D45" s="505"/>
      <c r="E45" s="503"/>
      <c r="F45" s="503"/>
      <c r="G45" s="503"/>
      <c r="H45" s="503"/>
      <c r="I45" s="410"/>
      <c r="K45" s="227"/>
      <c r="L45" s="227"/>
      <c r="M45" s="227"/>
      <c r="N45" s="227"/>
      <c r="O45" s="227"/>
    </row>
    <row r="46" spans="4:15" ht="13.5" hidden="1" customHeight="1" thickBot="1" x14ac:dyDescent="0.4">
      <c r="D46" s="505"/>
      <c r="E46" s="503"/>
      <c r="F46" s="503"/>
      <c r="G46" s="503"/>
      <c r="H46" s="503"/>
      <c r="I46" s="410"/>
      <c r="K46" s="227"/>
      <c r="L46" s="227"/>
      <c r="M46" s="227"/>
      <c r="N46" s="227"/>
      <c r="O46" s="227"/>
    </row>
    <row r="47" spans="4:15" ht="13.5" hidden="1" customHeight="1" thickBot="1" x14ac:dyDescent="0.4">
      <c r="D47" s="505"/>
      <c r="E47" s="503"/>
      <c r="F47" s="503"/>
      <c r="G47" s="503"/>
      <c r="H47" s="503"/>
      <c r="I47" s="410"/>
      <c r="K47" s="227"/>
      <c r="L47" s="227"/>
      <c r="M47" s="227"/>
      <c r="N47" s="227"/>
      <c r="O47" s="227"/>
    </row>
    <row r="48" spans="4:15" ht="13.5" hidden="1" customHeight="1" thickBot="1" x14ac:dyDescent="0.4">
      <c r="D48" s="505"/>
      <c r="E48" s="503"/>
      <c r="F48" s="503"/>
      <c r="G48" s="503"/>
      <c r="H48" s="503"/>
      <c r="I48" s="410"/>
      <c r="K48" s="227"/>
      <c r="L48" s="227"/>
      <c r="M48" s="227"/>
      <c r="N48" s="227"/>
      <c r="O48" s="227"/>
    </row>
    <row r="49" spans="4:15" ht="13.5" hidden="1" customHeight="1" thickBot="1" x14ac:dyDescent="0.4">
      <c r="D49" s="505"/>
      <c r="E49" s="503"/>
      <c r="F49" s="503"/>
      <c r="G49" s="503"/>
      <c r="H49" s="503"/>
      <c r="I49" s="410"/>
      <c r="K49" s="227"/>
      <c r="L49" s="227"/>
      <c r="M49" s="227"/>
      <c r="N49" s="227"/>
      <c r="O49" s="227"/>
    </row>
    <row r="50" spans="4:15" ht="13.5" hidden="1" customHeight="1" thickBot="1" x14ac:dyDescent="0.4">
      <c r="D50" s="505"/>
      <c r="E50" s="503"/>
      <c r="F50" s="503"/>
      <c r="G50" s="503"/>
      <c r="H50" s="503"/>
      <c r="I50" s="410"/>
      <c r="K50" s="227"/>
      <c r="L50" s="227"/>
      <c r="M50" s="227"/>
      <c r="N50" s="227"/>
      <c r="O50" s="227"/>
    </row>
    <row r="51" spans="4:15" ht="13.5" hidden="1" customHeight="1" thickBot="1" x14ac:dyDescent="0.4">
      <c r="D51" s="505"/>
      <c r="E51" s="503"/>
      <c r="F51" s="503"/>
      <c r="G51" s="503"/>
      <c r="H51" s="503"/>
      <c r="I51" s="410"/>
      <c r="K51" s="227"/>
      <c r="L51" s="227"/>
      <c r="M51" s="227"/>
      <c r="N51" s="227"/>
      <c r="O51" s="227"/>
    </row>
    <row r="52" spans="4:15" ht="14.25" hidden="1" customHeight="1" thickBot="1" x14ac:dyDescent="0.4">
      <c r="D52" s="505"/>
      <c r="E52" s="503"/>
      <c r="F52" s="503"/>
      <c r="G52" s="503"/>
      <c r="H52" s="503"/>
      <c r="I52" s="410"/>
      <c r="K52" s="227"/>
      <c r="L52" s="227"/>
      <c r="M52" s="227"/>
      <c r="N52" s="227"/>
      <c r="O52" s="227"/>
    </row>
    <row r="53" spans="4:15" ht="14.25" hidden="1" customHeight="1" thickBot="1" x14ac:dyDescent="0.4">
      <c r="D53" s="505"/>
      <c r="E53" s="503"/>
      <c r="F53" s="503"/>
      <c r="G53" s="503"/>
      <c r="H53" s="503"/>
      <c r="I53" s="410"/>
      <c r="K53" s="227"/>
      <c r="L53" s="227"/>
      <c r="M53" s="227"/>
      <c r="N53" s="227"/>
      <c r="O53" s="227"/>
    </row>
    <row r="54" spans="4:15" ht="14.25" hidden="1" customHeight="1" thickBot="1" x14ac:dyDescent="0.4">
      <c r="D54" s="1081"/>
      <c r="E54" s="1082"/>
      <c r="F54" s="1082"/>
      <c r="G54" s="1082"/>
      <c r="H54" s="1082"/>
      <c r="I54" s="413"/>
      <c r="K54" s="227"/>
      <c r="L54" s="227"/>
      <c r="M54" s="227"/>
      <c r="N54" s="227"/>
      <c r="O54" s="227"/>
    </row>
    <row r="55" spans="4:15" ht="14.25" hidden="1" customHeight="1" thickBot="1" x14ac:dyDescent="0.4">
      <c r="D55" s="666" t="s">
        <v>104</v>
      </c>
      <c r="E55" s="918"/>
      <c r="F55" s="918"/>
      <c r="G55" s="918"/>
      <c r="H55" s="667"/>
      <c r="I55" s="62">
        <f>SUM(I36:I54)</f>
        <v>0</v>
      </c>
    </row>
    <row r="56" spans="4:15" ht="13.5" customHeight="1" thickBot="1" x14ac:dyDescent="0.4">
      <c r="D56" s="609"/>
      <c r="E56" s="668"/>
      <c r="F56" s="668"/>
      <c r="G56" s="668"/>
      <c r="H56" s="610"/>
      <c r="I56" s="197" t="s">
        <v>215</v>
      </c>
    </row>
    <row r="57" spans="4:15" ht="13.5" customHeight="1" x14ac:dyDescent="0.35">
      <c r="D57" s="1078" t="s">
        <v>293</v>
      </c>
      <c r="E57" s="1079"/>
      <c r="F57" s="1079"/>
      <c r="G57" s="1079"/>
      <c r="H57" s="1080"/>
      <c r="I57" s="414">
        <f>Cover!J84</f>
        <v>1</v>
      </c>
    </row>
    <row r="58" spans="4:15" ht="13.5" customHeight="1" thickBot="1" x14ac:dyDescent="0.4">
      <c r="D58" s="1052" t="s">
        <v>349</v>
      </c>
      <c r="E58" s="1053"/>
      <c r="F58" s="1053"/>
      <c r="G58" s="1053"/>
      <c r="H58" s="1054"/>
      <c r="I58" s="411">
        <f>Cover!J85</f>
        <v>1</v>
      </c>
    </row>
    <row r="59" spans="4:15" ht="16" thickBot="1" x14ac:dyDescent="0.4">
      <c r="D59" s="1062" t="s">
        <v>109</v>
      </c>
      <c r="E59" s="1063"/>
      <c r="F59" s="1063"/>
      <c r="G59" s="1063"/>
      <c r="H59" s="1063"/>
      <c r="I59" s="202">
        <f>SUM(I57:I58)</f>
        <v>2</v>
      </c>
    </row>
    <row r="60" spans="4:15" ht="32.25" customHeight="1" thickBot="1" x14ac:dyDescent="0.4">
      <c r="D60" s="1083" t="s">
        <v>463</v>
      </c>
      <c r="E60" s="1084"/>
      <c r="F60" s="1084"/>
      <c r="G60" s="1084"/>
      <c r="H60" s="1085"/>
      <c r="I60" s="62"/>
    </row>
    <row r="61" spans="4:15" ht="15" thickBot="1" x14ac:dyDescent="0.4">
      <c r="D61" s="23"/>
      <c r="I61" s="24"/>
    </row>
    <row r="62" spans="4:15" x14ac:dyDescent="0.35">
      <c r="D62" s="1064" t="s">
        <v>441</v>
      </c>
      <c r="E62" s="1065"/>
      <c r="F62" s="1066"/>
      <c r="G62" s="1067"/>
      <c r="H62" s="1068"/>
      <c r="I62" s="1069"/>
    </row>
    <row r="63" spans="4:15" x14ac:dyDescent="0.35">
      <c r="D63" s="1070" t="s">
        <v>442</v>
      </c>
      <c r="E63" s="1071"/>
      <c r="F63" s="1072"/>
      <c r="G63" s="1073"/>
      <c r="H63" s="1074"/>
      <c r="I63" s="1075"/>
    </row>
    <row r="64" spans="4:15" x14ac:dyDescent="0.35">
      <c r="D64" s="1070" t="s">
        <v>443</v>
      </c>
      <c r="E64" s="1071"/>
      <c r="F64" s="1072"/>
      <c r="G64" s="1076"/>
      <c r="H64" s="1015"/>
      <c r="I64" s="1077"/>
    </row>
    <row r="65" spans="4:9" ht="15" thickBot="1" x14ac:dyDescent="0.4">
      <c r="D65" s="1056" t="s">
        <v>444</v>
      </c>
      <c r="E65" s="1057"/>
      <c r="F65" s="1058"/>
      <c r="G65" s="1059"/>
      <c r="H65" s="1060"/>
      <c r="I65" s="1061"/>
    </row>
  </sheetData>
  <mergeCells count="67">
    <mergeCell ref="N16:R16"/>
    <mergeCell ref="N17:R17"/>
    <mergeCell ref="D63:F63"/>
    <mergeCell ref="G63:I63"/>
    <mergeCell ref="D64:F64"/>
    <mergeCell ref="G64:I64"/>
    <mergeCell ref="D56:H56"/>
    <mergeCell ref="D57:H57"/>
    <mergeCell ref="D53:H53"/>
    <mergeCell ref="D54:H54"/>
    <mergeCell ref="D55:H55"/>
    <mergeCell ref="D60:H60"/>
    <mergeCell ref="D52:H52"/>
    <mergeCell ref="D47:H47"/>
    <mergeCell ref="D48:H48"/>
    <mergeCell ref="D49:H49"/>
    <mergeCell ref="D65:F65"/>
    <mergeCell ref="G65:I65"/>
    <mergeCell ref="D58:H58"/>
    <mergeCell ref="D59:H59"/>
    <mergeCell ref="D62:F62"/>
    <mergeCell ref="G62:I62"/>
    <mergeCell ref="D50:H50"/>
    <mergeCell ref="D51:H51"/>
    <mergeCell ref="D46:H46"/>
    <mergeCell ref="D36:H36"/>
    <mergeCell ref="D37:H37"/>
    <mergeCell ref="D38:H38"/>
    <mergeCell ref="D39:H39"/>
    <mergeCell ref="D40:H40"/>
    <mergeCell ref="D41:H41"/>
    <mergeCell ref="D42:H42"/>
    <mergeCell ref="D43:H43"/>
    <mergeCell ref="D44:H44"/>
    <mergeCell ref="D45:H45"/>
    <mergeCell ref="D33:H33"/>
    <mergeCell ref="D35:H35"/>
    <mergeCell ref="D29:H29"/>
    <mergeCell ref="D30:H30"/>
    <mergeCell ref="D32:H32"/>
    <mergeCell ref="D31:H31"/>
    <mergeCell ref="D24:H24"/>
    <mergeCell ref="D27:H27"/>
    <mergeCell ref="D28:H28"/>
    <mergeCell ref="D21:H21"/>
    <mergeCell ref="D22:H22"/>
    <mergeCell ref="D23:H23"/>
    <mergeCell ref="D18:H18"/>
    <mergeCell ref="D19:H19"/>
    <mergeCell ref="D20:H20"/>
    <mergeCell ref="D16:H16"/>
    <mergeCell ref="D17:H17"/>
    <mergeCell ref="E15:H15"/>
    <mergeCell ref="D12:H12"/>
    <mergeCell ref="D13:H13"/>
    <mergeCell ref="D14:H14"/>
    <mergeCell ref="D9:H9"/>
    <mergeCell ref="D10:H10"/>
    <mergeCell ref="D11:H11"/>
    <mergeCell ref="F5:H5"/>
    <mergeCell ref="D6:I6"/>
    <mergeCell ref="D7:I7"/>
    <mergeCell ref="D8:H8"/>
    <mergeCell ref="E1:F4"/>
    <mergeCell ref="G1:H1"/>
    <mergeCell ref="G2:H2"/>
    <mergeCell ref="G3:H3"/>
  </mergeCells>
  <pageMargins left="0.7" right="0.7" top="0.75" bottom="0.75" header="0.3" footer="0.3"/>
  <pageSetup scale="60" orientation="portrait" r:id="rId1"/>
  <colBreaks count="1" manualBreakCount="1">
    <brk id="9"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workbookViewId="0"/>
  </sheetViews>
  <sheetFormatPr defaultRowHeight="14.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39997558519241921"/>
    <pageSetUpPr fitToPage="1"/>
  </sheetPr>
  <dimension ref="A1:CF88"/>
  <sheetViews>
    <sheetView tabSelected="1" view="pageBreakPreview" topLeftCell="A86" zoomScaleNormal="100" zoomScaleSheetLayoutView="100" workbookViewId="0">
      <selection activeCell="H87" sqref="H87"/>
    </sheetView>
  </sheetViews>
  <sheetFormatPr defaultColWidth="9.1796875" defaultRowHeight="14.5" x14ac:dyDescent="0.35"/>
  <cols>
    <col min="1" max="1" width="2.54296875" customWidth="1"/>
    <col min="2" max="2" width="5.54296875" customWidth="1"/>
    <col min="3" max="3" width="3.453125" customWidth="1"/>
    <col min="4" max="4" width="4.81640625" customWidth="1"/>
    <col min="5" max="5" width="4.453125" customWidth="1"/>
    <col min="6" max="8" width="13.54296875" customWidth="1"/>
    <col min="9" max="9" width="52.54296875" customWidth="1"/>
    <col min="10" max="10" width="23.453125" customWidth="1"/>
    <col min="11" max="11" width="6" customWidth="1"/>
    <col min="12" max="12" width="12.81640625" customWidth="1"/>
    <col min="13" max="20" width="10.453125" customWidth="1"/>
    <col min="23" max="23" width="3.54296875" style="18" hidden="1" customWidth="1"/>
    <col min="24" max="24" width="6.453125" hidden="1" customWidth="1"/>
    <col min="25" max="25" width="10.54296875" hidden="1" customWidth="1"/>
    <col min="26" max="26" width="35.453125" hidden="1" customWidth="1"/>
    <col min="27" max="48" width="6.453125" hidden="1" customWidth="1"/>
    <col min="49" max="83" width="4.453125" hidden="1" customWidth="1"/>
    <col min="84" max="84" width="4.453125" customWidth="1"/>
    <col min="85" max="137" width="4.54296875" customWidth="1"/>
  </cols>
  <sheetData>
    <row r="1" spans="1:83" ht="30" customHeight="1" thickBot="1" x14ac:dyDescent="0.6">
      <c r="A1" s="1"/>
      <c r="B1" s="1"/>
      <c r="C1" s="1"/>
      <c r="D1" s="2" t="s">
        <v>298</v>
      </c>
      <c r="E1" s="3"/>
      <c r="F1" s="3"/>
      <c r="G1" s="3"/>
      <c r="H1" s="3"/>
      <c r="I1" s="1"/>
      <c r="J1" s="1"/>
      <c r="K1" s="1"/>
      <c r="L1" s="1"/>
      <c r="M1" s="1"/>
      <c r="N1" s="1"/>
      <c r="O1" s="1"/>
      <c r="P1" s="1"/>
      <c r="Q1" s="1"/>
      <c r="R1" s="1"/>
      <c r="S1" s="1"/>
      <c r="T1" s="1"/>
      <c r="U1" s="1"/>
      <c r="V1" s="1"/>
      <c r="W1" s="143">
        <v>0</v>
      </c>
      <c r="Z1" s="4" t="s">
        <v>0</v>
      </c>
      <c r="AA1" s="5">
        <f>IF(SUM($D$6:$D$24)=0,0,(AA6*$D$6)+(AA8*$D$8)+(AA10*$D$10)+(AA12*$D$12)+(AA14*$D$14)+(AA16*$D$16)+(AA18*$D$18)+(AA20*$D$20)+(AA22*$D$22)+(AA24*$D$24))</f>
        <v>0</v>
      </c>
      <c r="AB1" s="6">
        <f t="shared" ref="AB1:BZ1" si="0">IF(SUM($D$6:$D$24)=0,0,(AB6*$D$6)+(AB8*$D$8)+(AB10*$D$10)+(AB12*$D$12)+(AB14*$D$14)+(AB16*$D$16)+(AB18*$D$18)+(AB20*$D$20)+(AB22*$D$22)+(AB24*$D$24))</f>
        <v>0</v>
      </c>
      <c r="AC1" s="6">
        <f t="shared" si="0"/>
        <v>0</v>
      </c>
      <c r="AD1" s="6">
        <f t="shared" si="0"/>
        <v>0</v>
      </c>
      <c r="AE1" s="160">
        <f t="shared" si="0"/>
        <v>1</v>
      </c>
      <c r="AF1" s="6">
        <f t="shared" si="0"/>
        <v>1</v>
      </c>
      <c r="AG1" s="6">
        <f t="shared" si="0"/>
        <v>1</v>
      </c>
      <c r="AH1" s="6">
        <f t="shared" si="0"/>
        <v>0</v>
      </c>
      <c r="AI1" s="6">
        <f t="shared" si="0"/>
        <v>0</v>
      </c>
      <c r="AJ1" s="6">
        <f t="shared" si="0"/>
        <v>0</v>
      </c>
      <c r="AK1" s="6">
        <f t="shared" si="0"/>
        <v>0</v>
      </c>
      <c r="AL1" s="7">
        <f t="shared" si="0"/>
        <v>0</v>
      </c>
      <c r="AM1" s="5">
        <f t="shared" si="0"/>
        <v>1</v>
      </c>
      <c r="AN1" s="6">
        <f t="shared" si="0"/>
        <v>1</v>
      </c>
      <c r="AO1" s="6">
        <f>IF(SUM($D$6:$D$24)=0,0,(AO6*$D$6)+(AO8*$D$8)+(AO10*$D$10)+(AO12*$D$12)+(AO14*$D$14)+(AO16*$D$16)+(AO18*$D$18)+(AO20*$D$20)+(AO22*$D$22)+(AO24*$D$24))</f>
        <v>0</v>
      </c>
      <c r="AP1" s="6">
        <f>IF(SUM($D$6:$D$24)=0,0,(AP6*$D$6)+(AP8*$D$8)+(AP10*$D$10)+(AP12*$D$12)+(AP14*$D$14)+(AP16*$D$16)+(AP18*$D$18)+(AP20*$D$20)+(AP22*$D$22)+(AP24*$D$24))</f>
        <v>0</v>
      </c>
      <c r="AQ1" s="6">
        <f>IF(SUM($D$6:$D$24)=0,0,(AQ6*$D$6)+(AQ8*$D$8)+(AQ10*$D$10)+(AQ12*$D$12)+(AQ14*$D$14)+(AQ16*$D$16)+(AQ18*$D$18)+(AQ20*$D$20)+(AQ22*$D$22)+(AQ24*$D$24))</f>
        <v>0</v>
      </c>
      <c r="AR1" s="6">
        <f t="shared" si="0"/>
        <v>0</v>
      </c>
      <c r="AS1" s="6">
        <f t="shared" si="0"/>
        <v>0</v>
      </c>
      <c r="AT1" s="6">
        <f t="shared" si="0"/>
        <v>0</v>
      </c>
      <c r="AU1" s="5">
        <f>IF(SUM($D$6:$D$24)=0,0,(AU6*$D$6)+(AU8*$D$8)+(AU10*$D$10)+(AU12*$D$12)+(AU14*$D$14)+(AU16*$D$16)+(AU18*$D$18)+(AU20*$D$20)+(AU22*$D$22)+(AU24*$D$24))</f>
        <v>0</v>
      </c>
      <c r="AV1" s="6">
        <f t="shared" si="0"/>
        <v>0</v>
      </c>
      <c r="AW1" s="6">
        <f t="shared" si="0"/>
        <v>0</v>
      </c>
      <c r="AX1" s="6">
        <f t="shared" si="0"/>
        <v>0</v>
      </c>
      <c r="AY1" s="6">
        <f t="shared" si="0"/>
        <v>0</v>
      </c>
      <c r="AZ1" s="6">
        <f t="shared" si="0"/>
        <v>0</v>
      </c>
      <c r="BA1" s="6">
        <f t="shared" si="0"/>
        <v>0</v>
      </c>
      <c r="BB1" s="6">
        <f t="shared" si="0"/>
        <v>0</v>
      </c>
      <c r="BC1" s="6">
        <f t="shared" si="0"/>
        <v>0</v>
      </c>
      <c r="BD1" s="6">
        <f t="shared" si="0"/>
        <v>0</v>
      </c>
      <c r="BE1" s="6">
        <f t="shared" si="0"/>
        <v>0</v>
      </c>
      <c r="BF1" s="6">
        <f t="shared" si="0"/>
        <v>0</v>
      </c>
      <c r="BG1" s="6">
        <f t="shared" si="0"/>
        <v>0</v>
      </c>
      <c r="BH1" s="6">
        <f t="shared" si="0"/>
        <v>0</v>
      </c>
      <c r="BI1" s="6">
        <f t="shared" si="0"/>
        <v>0</v>
      </c>
      <c r="BJ1" s="6">
        <f t="shared" si="0"/>
        <v>0</v>
      </c>
      <c r="BK1" s="6">
        <f t="shared" si="0"/>
        <v>0</v>
      </c>
      <c r="BL1" s="6">
        <f t="shared" si="0"/>
        <v>0</v>
      </c>
      <c r="BM1" s="7">
        <f t="shared" si="0"/>
        <v>0</v>
      </c>
      <c r="BN1" s="5">
        <f>IF(SUM($D$6:$D$24)=0,0,(BN6*$D$6)+(BN8*$D$8)+(BN10*$D$10)+(BN12*$D$12)+(BN14*$D$14)+(BN16*$D$16)+(BN18*$D$18)+(BN20*$D$20)+(BN22*$D$22)+(BN24*$D$24))</f>
        <v>0</v>
      </c>
      <c r="BO1" s="6">
        <f t="shared" si="0"/>
        <v>0</v>
      </c>
      <c r="BP1" s="6">
        <f t="shared" si="0"/>
        <v>0</v>
      </c>
      <c r="BQ1" s="6">
        <f t="shared" si="0"/>
        <v>0</v>
      </c>
      <c r="BR1" s="6">
        <f t="shared" si="0"/>
        <v>0</v>
      </c>
      <c r="BS1" s="6">
        <f t="shared" si="0"/>
        <v>0</v>
      </c>
      <c r="BT1" s="6">
        <f t="shared" si="0"/>
        <v>0</v>
      </c>
      <c r="BU1" s="7">
        <f t="shared" si="0"/>
        <v>0</v>
      </c>
      <c r="BV1" s="5">
        <f t="shared" si="0"/>
        <v>1</v>
      </c>
      <c r="BW1" s="6">
        <f t="shared" si="0"/>
        <v>1</v>
      </c>
      <c r="BX1" s="6">
        <f t="shared" si="0"/>
        <v>0</v>
      </c>
      <c r="BY1" s="6">
        <f t="shared" si="0"/>
        <v>0</v>
      </c>
      <c r="BZ1" s="6">
        <f t="shared" si="0"/>
        <v>0</v>
      </c>
      <c r="CA1" s="6" t="s">
        <v>1</v>
      </c>
      <c r="CB1" s="6" t="s">
        <v>1</v>
      </c>
      <c r="CC1" s="6" t="s">
        <v>1</v>
      </c>
      <c r="CD1" s="6" t="s">
        <v>1</v>
      </c>
      <c r="CE1" s="7" t="s">
        <v>1</v>
      </c>
    </row>
    <row r="2" spans="1:83" ht="18" customHeight="1" x14ac:dyDescent="0.35">
      <c r="A2" s="1"/>
      <c r="B2" s="1"/>
      <c r="C2" s="1"/>
      <c r="D2" s="1"/>
      <c r="E2" s="1"/>
      <c r="F2" s="1"/>
      <c r="G2" s="1"/>
      <c r="H2" s="1"/>
      <c r="I2" s="1"/>
      <c r="J2" s="1"/>
      <c r="K2" s="1"/>
      <c r="L2" s="1"/>
      <c r="M2" s="1"/>
      <c r="N2" s="1"/>
      <c r="O2" s="1"/>
      <c r="P2" s="1"/>
      <c r="Q2" s="1"/>
      <c r="R2" s="1"/>
      <c r="S2" s="1"/>
      <c r="T2" s="1"/>
      <c r="U2" s="1"/>
      <c r="V2" s="1"/>
      <c r="W2" s="143">
        <v>1</v>
      </c>
      <c r="AA2" s="23"/>
      <c r="AL2" s="24"/>
      <c r="AM2" s="23"/>
      <c r="AU2" s="23"/>
      <c r="BN2" s="150"/>
      <c r="BO2" s="158"/>
      <c r="BP2" s="158"/>
      <c r="BQ2" s="158"/>
      <c r="BR2" s="158"/>
      <c r="BS2" s="158"/>
      <c r="BT2" s="158"/>
      <c r="BU2" s="151"/>
      <c r="BV2" s="150"/>
      <c r="BW2" s="158"/>
      <c r="BX2" s="158"/>
      <c r="BY2" s="158"/>
      <c r="BZ2" s="158"/>
      <c r="CA2" s="158"/>
      <c r="CB2" s="158"/>
      <c r="CC2" s="158"/>
      <c r="CD2" s="158"/>
      <c r="CE2" s="151"/>
    </row>
    <row r="3" spans="1:83" ht="15" customHeight="1" x14ac:dyDescent="0.45">
      <c r="A3" s="1"/>
      <c r="B3" s="1"/>
      <c r="C3" s="1"/>
      <c r="D3" s="8" t="s">
        <v>299</v>
      </c>
      <c r="E3" s="9"/>
      <c r="F3" s="9"/>
      <c r="G3" s="9"/>
      <c r="H3" s="9"/>
      <c r="I3" s="9"/>
      <c r="J3" s="9"/>
      <c r="K3" s="1"/>
      <c r="L3" s="10" t="s">
        <v>224</v>
      </c>
      <c r="M3" s="1"/>
      <c r="N3" s="1"/>
      <c r="O3" s="1"/>
      <c r="P3" s="1"/>
      <c r="Q3" s="1"/>
      <c r="R3" s="1"/>
      <c r="S3" s="1"/>
      <c r="T3" s="1"/>
      <c r="U3" s="1"/>
      <c r="V3" s="1"/>
      <c r="AA3" s="23"/>
      <c r="AB3" s="18"/>
      <c r="AC3" s="18"/>
      <c r="AD3" s="18" t="s">
        <v>197</v>
      </c>
      <c r="AE3" s="18"/>
      <c r="AF3" s="465">
        <f>IF($K$30=1,AF30,AF28)</f>
        <v>0.25</v>
      </c>
      <c r="AG3" s="465"/>
      <c r="AH3" s="18"/>
      <c r="AI3" s="18"/>
      <c r="AL3" s="24"/>
      <c r="AM3" s="23"/>
      <c r="AQ3" s="18" t="s">
        <v>198</v>
      </c>
      <c r="AR3" s="18"/>
      <c r="AS3" s="18"/>
      <c r="AT3" s="214">
        <f>IF($K$30=1,AT30,AT28)</f>
        <v>0.25</v>
      </c>
      <c r="AU3" s="147"/>
      <c r="AV3" s="18"/>
      <c r="AW3" s="18"/>
      <c r="AX3" s="18"/>
      <c r="AY3" s="18"/>
      <c r="AZ3" s="18"/>
      <c r="BA3" s="18" t="s">
        <v>199</v>
      </c>
      <c r="BB3" s="18"/>
      <c r="BC3" s="18"/>
      <c r="BD3" s="465">
        <f>IF($K$30=1,BD30,BD28)</f>
        <v>0.2</v>
      </c>
      <c r="BE3" s="465"/>
      <c r="BF3" s="18"/>
      <c r="BG3" s="18"/>
      <c r="BH3" s="18"/>
      <c r="BI3" s="18"/>
      <c r="BJ3" s="18"/>
      <c r="BK3" s="18"/>
      <c r="BL3" s="18"/>
      <c r="BM3" s="18"/>
      <c r="BN3" s="147"/>
      <c r="BO3" s="18"/>
      <c r="BP3" s="18" t="s">
        <v>200</v>
      </c>
      <c r="BQ3" s="18"/>
      <c r="BR3" s="18"/>
      <c r="BS3" s="465">
        <f>IF($K$30=1,BS30,BS28)</f>
        <v>0.2</v>
      </c>
      <c r="BT3" s="465"/>
      <c r="BU3" s="146"/>
      <c r="BV3" s="147"/>
      <c r="BW3" s="18"/>
      <c r="BX3" s="18" t="s">
        <v>201</v>
      </c>
      <c r="BY3" s="18"/>
      <c r="BZ3" s="18"/>
      <c r="CA3" s="465">
        <f>IF($K$30=1,CA30,CA28)</f>
        <v>9.9999999999999978E-2</v>
      </c>
      <c r="CB3" s="465"/>
      <c r="CE3" s="24"/>
    </row>
    <row r="4" spans="1:83" ht="14.25" customHeight="1" thickBot="1" x14ac:dyDescent="0.5">
      <c r="A4" s="1"/>
      <c r="B4" s="1"/>
      <c r="C4" s="1"/>
      <c r="D4" s="136"/>
      <c r="E4" s="9"/>
      <c r="F4" s="9"/>
      <c r="G4" s="9"/>
      <c r="H4" s="9"/>
      <c r="I4" s="9"/>
      <c r="J4" s="9"/>
      <c r="K4" s="1"/>
      <c r="L4" s="1"/>
      <c r="M4" s="10"/>
      <c r="N4" s="1"/>
      <c r="O4" s="1"/>
      <c r="P4" s="1"/>
      <c r="Q4" s="1"/>
      <c r="R4" s="1"/>
      <c r="S4" s="1"/>
      <c r="T4" s="1"/>
      <c r="U4" s="1"/>
      <c r="V4" s="1"/>
      <c r="AA4" s="140"/>
      <c r="AB4" s="145" t="s">
        <v>148</v>
      </c>
      <c r="AC4" s="145"/>
      <c r="AD4" s="145"/>
      <c r="AE4" s="145"/>
      <c r="AF4" s="145" t="s">
        <v>153</v>
      </c>
      <c r="AG4" s="145"/>
      <c r="AH4" s="145"/>
      <c r="AI4" s="145"/>
      <c r="AJ4" s="141"/>
      <c r="AK4" s="141"/>
      <c r="AL4" s="142"/>
      <c r="AM4" s="140"/>
      <c r="AN4" s="141"/>
      <c r="AO4" s="141"/>
      <c r="AP4" s="141"/>
      <c r="AQ4" s="141"/>
      <c r="AR4" s="141"/>
      <c r="AS4" s="141"/>
      <c r="AT4" s="141"/>
      <c r="AU4" s="140"/>
      <c r="AV4" s="141"/>
      <c r="AW4" s="141"/>
      <c r="AX4" s="141"/>
      <c r="AY4" s="141"/>
      <c r="AZ4" s="141"/>
      <c r="BA4" s="141"/>
      <c r="BB4" s="141"/>
      <c r="BC4" s="141"/>
      <c r="BD4" s="141"/>
      <c r="BE4" s="141"/>
      <c r="BF4" s="141"/>
      <c r="BG4" s="141"/>
      <c r="BH4" s="141"/>
      <c r="BI4" s="141"/>
      <c r="BJ4" s="141"/>
      <c r="BK4" s="141"/>
      <c r="BL4" s="141"/>
      <c r="BM4" s="141"/>
      <c r="BN4" s="140"/>
      <c r="BO4" s="141"/>
      <c r="BP4" s="141"/>
      <c r="BQ4" s="141"/>
      <c r="BR4" s="141"/>
      <c r="BS4" s="141"/>
      <c r="BT4" s="141"/>
      <c r="BU4" s="142"/>
      <c r="BV4" s="140"/>
      <c r="BW4" s="141"/>
      <c r="BX4" s="141"/>
      <c r="BY4" s="141"/>
      <c r="BZ4" s="141"/>
      <c r="CA4" s="141"/>
      <c r="CB4" s="141"/>
      <c r="CC4" s="141"/>
      <c r="CD4" s="141"/>
      <c r="CE4" s="142"/>
    </row>
    <row r="5" spans="1:83" ht="16.5" customHeight="1" x14ac:dyDescent="0.35">
      <c r="A5" s="1"/>
      <c r="B5" s="1"/>
      <c r="C5" s="1"/>
      <c r="D5" s="1"/>
      <c r="E5" s="1"/>
      <c r="F5" s="1"/>
      <c r="G5" s="1"/>
      <c r="H5" s="1"/>
      <c r="I5" s="1"/>
      <c r="J5" s="1"/>
      <c r="K5" s="1"/>
      <c r="L5" s="1"/>
      <c r="M5" s="1"/>
      <c r="N5" s="1"/>
      <c r="O5" s="1"/>
      <c r="P5" s="1"/>
      <c r="Q5" s="1"/>
      <c r="R5" s="1"/>
      <c r="S5" s="1"/>
      <c r="T5" s="1"/>
      <c r="U5" s="1"/>
      <c r="V5" s="1"/>
      <c r="AA5" s="11" t="s">
        <v>2</v>
      </c>
      <c r="AB5" s="12" t="s">
        <v>3</v>
      </c>
      <c r="AC5" s="12" t="s">
        <v>4</v>
      </c>
      <c r="AD5" s="13" t="s">
        <v>5</v>
      </c>
      <c r="AE5" s="12" t="s">
        <v>2</v>
      </c>
      <c r="AF5" s="12" t="s">
        <v>3</v>
      </c>
      <c r="AG5" s="12" t="s">
        <v>294</v>
      </c>
      <c r="AH5" s="12" t="s">
        <v>295</v>
      </c>
      <c r="AI5" s="12" t="s">
        <v>296</v>
      </c>
      <c r="AJ5" s="12" t="s">
        <v>6</v>
      </c>
      <c r="AK5" s="12" t="s">
        <v>7</v>
      </c>
      <c r="AL5" s="12" t="s">
        <v>8</v>
      </c>
      <c r="AM5" s="11" t="s">
        <v>9</v>
      </c>
      <c r="AN5" s="12" t="s">
        <v>10</v>
      </c>
      <c r="AO5" s="12" t="s">
        <v>11</v>
      </c>
      <c r="AP5" s="12" t="s">
        <v>12</v>
      </c>
      <c r="AQ5" s="12" t="s">
        <v>13</v>
      </c>
      <c r="AR5" s="12" t="s">
        <v>14</v>
      </c>
      <c r="AS5" s="12" t="s">
        <v>15</v>
      </c>
      <c r="AT5" s="13" t="s">
        <v>16</v>
      </c>
      <c r="AU5" s="12" t="s">
        <v>17</v>
      </c>
      <c r="AV5" s="12" t="s">
        <v>18</v>
      </c>
      <c r="AW5" s="12" t="s">
        <v>19</v>
      </c>
      <c r="AX5" s="12" t="s">
        <v>20</v>
      </c>
      <c r="AY5" s="12" t="s">
        <v>21</v>
      </c>
      <c r="AZ5" s="12" t="s">
        <v>22</v>
      </c>
      <c r="BA5" s="12" t="s">
        <v>23</v>
      </c>
      <c r="BB5" s="12" t="s">
        <v>24</v>
      </c>
      <c r="BC5" s="12" t="s">
        <v>25</v>
      </c>
      <c r="BD5" s="12" t="s">
        <v>26</v>
      </c>
      <c r="BE5" s="12" t="s">
        <v>27</v>
      </c>
      <c r="BF5" s="12" t="s">
        <v>28</v>
      </c>
      <c r="BG5" s="12" t="s">
        <v>29</v>
      </c>
      <c r="BH5" s="12" t="s">
        <v>30</v>
      </c>
      <c r="BI5" s="12" t="s">
        <v>31</v>
      </c>
      <c r="BJ5" s="12" t="s">
        <v>32</v>
      </c>
      <c r="BK5" s="12" t="s">
        <v>33</v>
      </c>
      <c r="BL5" s="12" t="s">
        <v>34</v>
      </c>
      <c r="BM5" s="12" t="s">
        <v>35</v>
      </c>
      <c r="BN5" s="11" t="s">
        <v>36</v>
      </c>
      <c r="BO5" s="12" t="s">
        <v>37</v>
      </c>
      <c r="BP5" s="12" t="s">
        <v>38</v>
      </c>
      <c r="BQ5" s="12" t="s">
        <v>39</v>
      </c>
      <c r="BR5" s="12" t="s">
        <v>40</v>
      </c>
      <c r="BS5" s="12" t="s">
        <v>41</v>
      </c>
      <c r="BT5" s="12" t="s">
        <v>42</v>
      </c>
      <c r="BU5" s="13" t="s">
        <v>43</v>
      </c>
      <c r="BV5" s="11" t="s">
        <v>44</v>
      </c>
      <c r="BW5" s="12" t="s">
        <v>45</v>
      </c>
      <c r="BX5" s="12" t="s">
        <v>46</v>
      </c>
      <c r="BY5" s="12" t="s">
        <v>47</v>
      </c>
      <c r="BZ5" s="12" t="s">
        <v>48</v>
      </c>
      <c r="CA5" s="12" t="s">
        <v>49</v>
      </c>
      <c r="CB5" s="12" t="s">
        <v>50</v>
      </c>
      <c r="CC5" s="158" t="s">
        <v>51</v>
      </c>
      <c r="CD5" s="158" t="s">
        <v>257</v>
      </c>
      <c r="CE5" s="151" t="s">
        <v>258</v>
      </c>
    </row>
    <row r="6" spans="1:83" ht="21.75" customHeight="1" x14ac:dyDescent="0.5">
      <c r="A6" s="1"/>
      <c r="B6" s="163" t="str">
        <f>IF(AND(D6=1,SUM($D$6:$D$24)&gt;1)=TRUE,"Error","")</f>
        <v/>
      </c>
      <c r="C6" s="148" t="str">
        <f>IF((SUM($D$6:$D$24))=0,"?","")</f>
        <v/>
      </c>
      <c r="D6" s="15">
        <v>0</v>
      </c>
      <c r="E6" s="1"/>
      <c r="F6" s="16" t="s">
        <v>285</v>
      </c>
      <c r="G6" s="16"/>
      <c r="H6" s="423" t="s">
        <v>357</v>
      </c>
      <c r="I6" s="423"/>
      <c r="J6" s="423"/>
      <c r="K6" s="423"/>
      <c r="L6" s="423"/>
      <c r="M6" s="423"/>
      <c r="N6" s="423"/>
      <c r="O6" s="423"/>
      <c r="P6" s="423"/>
      <c r="Q6" s="423"/>
      <c r="R6" s="423"/>
      <c r="S6" s="423"/>
      <c r="T6" s="423"/>
      <c r="U6" s="423"/>
      <c r="V6" s="423"/>
      <c r="W6" s="144" t="str">
        <f>IF(D6=1,"Y","")</f>
        <v/>
      </c>
      <c r="X6" s="18" t="s">
        <v>285</v>
      </c>
      <c r="AA6" s="19">
        <v>1</v>
      </c>
      <c r="AB6" s="20">
        <v>1</v>
      </c>
      <c r="AC6" s="20">
        <v>1</v>
      </c>
      <c r="AD6" s="20">
        <v>1</v>
      </c>
      <c r="AE6" s="265">
        <v>0</v>
      </c>
      <c r="AF6" s="22">
        <v>0</v>
      </c>
      <c r="AG6" s="20">
        <v>0</v>
      </c>
      <c r="AH6" s="20">
        <v>0</v>
      </c>
      <c r="AI6" s="20">
        <v>0</v>
      </c>
      <c r="AJ6" s="20">
        <v>0</v>
      </c>
      <c r="AK6" s="20">
        <v>0</v>
      </c>
      <c r="AL6" s="21">
        <v>0</v>
      </c>
      <c r="AM6" s="19">
        <v>1</v>
      </c>
      <c r="AN6" s="20">
        <v>1</v>
      </c>
      <c r="AO6" s="20">
        <v>1</v>
      </c>
      <c r="AP6" s="20">
        <v>1</v>
      </c>
      <c r="AQ6" s="375">
        <v>1</v>
      </c>
      <c r="AR6" s="375">
        <v>0</v>
      </c>
      <c r="AS6" s="375">
        <v>0</v>
      </c>
      <c r="AT6" s="376">
        <v>0</v>
      </c>
      <c r="AU6" s="22">
        <v>1</v>
      </c>
      <c r="AV6" s="20">
        <v>0</v>
      </c>
      <c r="AW6" s="20">
        <v>0</v>
      </c>
      <c r="AX6" s="20">
        <v>0</v>
      </c>
      <c r="AY6" s="20">
        <v>0</v>
      </c>
      <c r="AZ6" s="20">
        <v>0</v>
      </c>
      <c r="BA6" s="20">
        <v>0</v>
      </c>
      <c r="BB6" s="20">
        <v>0</v>
      </c>
      <c r="BC6" s="20">
        <v>0</v>
      </c>
      <c r="BD6" s="20">
        <v>0</v>
      </c>
      <c r="BE6" s="20">
        <v>0</v>
      </c>
      <c r="BF6" s="20">
        <v>0</v>
      </c>
      <c r="BG6" s="20">
        <v>0</v>
      </c>
      <c r="BH6" s="20">
        <v>0</v>
      </c>
      <c r="BI6" s="20">
        <v>0</v>
      </c>
      <c r="BJ6" s="20">
        <v>0</v>
      </c>
      <c r="BK6" s="20">
        <v>0</v>
      </c>
      <c r="BL6" s="20">
        <v>0</v>
      </c>
      <c r="BM6" s="20">
        <v>0</v>
      </c>
      <c r="BN6" s="19">
        <v>1</v>
      </c>
      <c r="BO6" s="20">
        <v>0</v>
      </c>
      <c r="BP6" s="20">
        <v>0</v>
      </c>
      <c r="BQ6" s="20">
        <v>0</v>
      </c>
      <c r="BR6" s="20">
        <v>0</v>
      </c>
      <c r="BS6" s="20">
        <v>0</v>
      </c>
      <c r="BT6" s="20">
        <v>0</v>
      </c>
      <c r="BU6" s="20">
        <v>0</v>
      </c>
      <c r="BV6" s="19">
        <v>1</v>
      </c>
      <c r="BW6" s="20">
        <v>1</v>
      </c>
      <c r="BX6" s="20">
        <v>0</v>
      </c>
      <c r="BY6" s="20">
        <v>0</v>
      </c>
      <c r="BZ6" s="20">
        <v>0</v>
      </c>
      <c r="CA6" s="20">
        <v>0</v>
      </c>
      <c r="CB6" s="20">
        <v>0</v>
      </c>
      <c r="CC6" s="20">
        <v>0</v>
      </c>
      <c r="CD6" s="20">
        <v>0</v>
      </c>
      <c r="CE6" s="20">
        <v>0</v>
      </c>
    </row>
    <row r="7" spans="1:83" ht="18" customHeight="1" x14ac:dyDescent="0.35">
      <c r="A7" s="1"/>
      <c r="B7" s="163"/>
      <c r="C7" s="149"/>
      <c r="D7" s="149"/>
      <c r="E7" s="1"/>
      <c r="F7" s="16"/>
      <c r="G7" s="16"/>
      <c r="H7" s="423"/>
      <c r="I7" s="423"/>
      <c r="J7" s="423"/>
      <c r="K7" s="423"/>
      <c r="L7" s="423"/>
      <c r="M7" s="423"/>
      <c r="N7" s="423"/>
      <c r="O7" s="423"/>
      <c r="P7" s="423"/>
      <c r="Q7" s="423"/>
      <c r="R7" s="423"/>
      <c r="S7" s="423"/>
      <c r="T7" s="423"/>
      <c r="U7" s="423"/>
      <c r="V7" s="423"/>
      <c r="W7" s="144"/>
      <c r="X7" s="18"/>
      <c r="AA7" s="137"/>
      <c r="AB7" s="138"/>
      <c r="AC7" s="138"/>
      <c r="AD7" s="138"/>
      <c r="AE7" s="137"/>
      <c r="AF7" s="138"/>
      <c r="AG7" s="138"/>
      <c r="AH7" s="138"/>
      <c r="AI7" s="138"/>
      <c r="AJ7" s="138"/>
      <c r="AK7" s="138"/>
      <c r="AL7" s="139"/>
      <c r="AM7" s="137"/>
      <c r="AN7" s="138"/>
      <c r="AO7" s="138"/>
      <c r="AP7" s="138"/>
      <c r="AQ7" s="377"/>
      <c r="AR7" s="377"/>
      <c r="AS7" s="377"/>
      <c r="AT7" s="378"/>
      <c r="AU7" s="138"/>
      <c r="AV7" s="138"/>
      <c r="AW7" s="138"/>
      <c r="AX7" s="138"/>
      <c r="AY7" s="138"/>
      <c r="AZ7" s="138"/>
      <c r="BA7" s="138"/>
      <c r="BB7" s="138"/>
      <c r="BC7" s="138"/>
      <c r="BD7" s="138"/>
      <c r="BE7" s="138"/>
      <c r="BF7" s="138"/>
      <c r="BG7" s="138"/>
      <c r="BH7" s="138"/>
      <c r="BI7" s="138"/>
      <c r="BJ7" s="138"/>
      <c r="BK7" s="138"/>
      <c r="BL7" s="138"/>
      <c r="BM7" s="138"/>
      <c r="BN7" s="137"/>
      <c r="BO7" s="138"/>
      <c r="BP7" s="138"/>
      <c r="BQ7" s="138"/>
      <c r="BR7" s="138"/>
      <c r="BS7" s="138"/>
      <c r="BT7" s="138"/>
      <c r="BU7" s="139"/>
      <c r="BV7" s="137"/>
      <c r="BW7" s="138"/>
      <c r="BX7" s="138"/>
      <c r="BY7" s="138"/>
      <c r="BZ7" s="138"/>
      <c r="CE7" s="24"/>
    </row>
    <row r="8" spans="1:83" ht="21.75" customHeight="1" x14ac:dyDescent="0.5">
      <c r="A8" s="1"/>
      <c r="B8" s="163" t="str">
        <f>IF(AND(D8=1,SUM($D$6:$D$24)&gt;1)=TRUE,"Error","")</f>
        <v/>
      </c>
      <c r="C8" s="148" t="str">
        <f>IF((SUM($D$6:$D$24))=0,"?","")</f>
        <v/>
      </c>
      <c r="D8" s="15">
        <v>0</v>
      </c>
      <c r="E8" s="1"/>
      <c r="F8" s="16" t="s">
        <v>286</v>
      </c>
      <c r="G8" s="16"/>
      <c r="H8" s="423" t="s">
        <v>356</v>
      </c>
      <c r="I8" s="423"/>
      <c r="J8" s="423"/>
      <c r="K8" s="423"/>
      <c r="L8" s="423"/>
      <c r="M8" s="423"/>
      <c r="N8" s="423"/>
      <c r="O8" s="423"/>
      <c r="P8" s="423"/>
      <c r="Q8" s="423"/>
      <c r="R8" s="423"/>
      <c r="S8" s="423"/>
      <c r="T8" s="423"/>
      <c r="U8" s="423"/>
      <c r="V8" s="423"/>
      <c r="W8" s="144" t="str">
        <f t="shared" ref="W8" si="1">IF(D8=1,"Y","")</f>
        <v/>
      </c>
      <c r="X8" s="18" t="s">
        <v>286</v>
      </c>
      <c r="AA8" s="265">
        <v>1</v>
      </c>
      <c r="AB8" s="20">
        <v>1</v>
      </c>
      <c r="AC8" s="22">
        <v>1</v>
      </c>
      <c r="AD8" s="22">
        <v>1</v>
      </c>
      <c r="AE8" s="265">
        <v>1</v>
      </c>
      <c r="AF8" s="22">
        <v>1</v>
      </c>
      <c r="AG8" s="20">
        <v>1</v>
      </c>
      <c r="AH8" s="20">
        <v>1</v>
      </c>
      <c r="AI8" s="20">
        <v>1</v>
      </c>
      <c r="AJ8" s="20">
        <v>1</v>
      </c>
      <c r="AK8" s="20">
        <v>1</v>
      </c>
      <c r="AL8" s="21">
        <v>1</v>
      </c>
      <c r="AM8" s="19">
        <v>1</v>
      </c>
      <c r="AN8" s="20">
        <v>1</v>
      </c>
      <c r="AO8" s="20">
        <v>1</v>
      </c>
      <c r="AP8" s="20">
        <v>0</v>
      </c>
      <c r="AQ8" s="375">
        <v>1</v>
      </c>
      <c r="AR8" s="375">
        <v>0</v>
      </c>
      <c r="AS8" s="375">
        <v>0</v>
      </c>
      <c r="AT8" s="376">
        <v>0</v>
      </c>
      <c r="AU8" s="22">
        <v>1</v>
      </c>
      <c r="AV8" s="20">
        <v>0</v>
      </c>
      <c r="AW8" s="20">
        <v>0</v>
      </c>
      <c r="AX8" s="20">
        <v>0</v>
      </c>
      <c r="AY8" s="20">
        <v>0</v>
      </c>
      <c r="AZ8" s="20">
        <v>0</v>
      </c>
      <c r="BA8" s="20">
        <v>0</v>
      </c>
      <c r="BB8" s="20">
        <v>0</v>
      </c>
      <c r="BC8" s="20">
        <v>0</v>
      </c>
      <c r="BD8" s="20">
        <v>0</v>
      </c>
      <c r="BE8" s="20">
        <v>0</v>
      </c>
      <c r="BF8" s="20">
        <v>0</v>
      </c>
      <c r="BG8" s="20">
        <v>0</v>
      </c>
      <c r="BH8" s="20">
        <v>0</v>
      </c>
      <c r="BI8" s="20">
        <v>0</v>
      </c>
      <c r="BJ8" s="20">
        <v>0</v>
      </c>
      <c r="BK8" s="20">
        <v>0</v>
      </c>
      <c r="BL8" s="20">
        <v>0</v>
      </c>
      <c r="BM8" s="20">
        <v>0</v>
      </c>
      <c r="BN8" s="19">
        <v>1</v>
      </c>
      <c r="BO8" s="20">
        <v>0</v>
      </c>
      <c r="BP8" s="20">
        <v>0</v>
      </c>
      <c r="BQ8" s="20">
        <v>0</v>
      </c>
      <c r="BR8" s="20">
        <v>0</v>
      </c>
      <c r="BS8" s="20">
        <v>0</v>
      </c>
      <c r="BT8" s="20">
        <v>0</v>
      </c>
      <c r="BU8" s="20">
        <v>0</v>
      </c>
      <c r="BV8" s="19">
        <v>1</v>
      </c>
      <c r="BW8" s="20">
        <v>1</v>
      </c>
      <c r="BX8" s="20">
        <v>0</v>
      </c>
      <c r="BY8" s="20">
        <v>0</v>
      </c>
      <c r="BZ8" s="20">
        <v>0</v>
      </c>
      <c r="CA8" s="20">
        <v>0</v>
      </c>
      <c r="CB8" s="20">
        <v>0</v>
      </c>
      <c r="CC8" s="20">
        <v>0</v>
      </c>
      <c r="CD8" s="20">
        <v>0</v>
      </c>
      <c r="CE8" s="20">
        <v>0</v>
      </c>
    </row>
    <row r="9" spans="1:83" ht="16.5" customHeight="1" x14ac:dyDescent="0.35">
      <c r="A9" s="1"/>
      <c r="B9" s="163"/>
      <c r="C9" s="1"/>
      <c r="D9" s="1"/>
      <c r="E9" s="1"/>
      <c r="F9" s="16"/>
      <c r="G9" s="16"/>
      <c r="H9" s="423"/>
      <c r="I9" s="423"/>
      <c r="J9" s="423"/>
      <c r="K9" s="423"/>
      <c r="L9" s="423"/>
      <c r="M9" s="423"/>
      <c r="N9" s="423"/>
      <c r="O9" s="423"/>
      <c r="P9" s="423"/>
      <c r="Q9" s="423"/>
      <c r="R9" s="423"/>
      <c r="S9" s="423"/>
      <c r="T9" s="423"/>
      <c r="U9" s="423"/>
      <c r="V9" s="423"/>
      <c r="W9" s="144"/>
      <c r="X9" s="18"/>
      <c r="AA9" s="23"/>
      <c r="AE9" s="23"/>
      <c r="AL9" s="24"/>
      <c r="AM9" s="23"/>
      <c r="AQ9" s="379"/>
      <c r="AR9" s="379"/>
      <c r="AS9" s="379"/>
      <c r="AT9" s="380"/>
      <c r="BN9" s="23"/>
      <c r="BU9" s="24"/>
      <c r="BV9" s="23"/>
      <c r="CE9" s="24"/>
    </row>
    <row r="10" spans="1:83" ht="21.75" customHeight="1" x14ac:dyDescent="0.5">
      <c r="A10" s="1"/>
      <c r="B10" s="163" t="str">
        <f>IF(AND(D10=1,SUM($D$6:$D$24)&gt;1)=TRUE,"Error","")</f>
        <v/>
      </c>
      <c r="C10" s="148" t="str">
        <f>IF((SUM($D$6:$D$24))=0,"?","")</f>
        <v/>
      </c>
      <c r="D10" s="15">
        <v>0</v>
      </c>
      <c r="E10" s="1"/>
      <c r="F10" s="16" t="s">
        <v>287</v>
      </c>
      <c r="G10" s="16"/>
      <c r="H10" s="423" t="s">
        <v>356</v>
      </c>
      <c r="I10" s="423"/>
      <c r="J10" s="423"/>
      <c r="K10" s="423"/>
      <c r="L10" s="423"/>
      <c r="M10" s="423"/>
      <c r="N10" s="423"/>
      <c r="O10" s="423"/>
      <c r="P10" s="423"/>
      <c r="Q10" s="423"/>
      <c r="R10" s="423"/>
      <c r="S10" s="423"/>
      <c r="T10" s="423"/>
      <c r="U10" s="423"/>
      <c r="V10" s="423"/>
      <c r="W10" s="144" t="str">
        <f>IF(D10=1,"Y","")</f>
        <v/>
      </c>
      <c r="X10" s="18" t="s">
        <v>287</v>
      </c>
      <c r="AA10" s="19">
        <v>0</v>
      </c>
      <c r="AB10" s="20">
        <v>0</v>
      </c>
      <c r="AC10" s="20">
        <v>0</v>
      </c>
      <c r="AD10" s="20">
        <v>0</v>
      </c>
      <c r="AE10" s="265">
        <v>1</v>
      </c>
      <c r="AF10" s="22">
        <v>1</v>
      </c>
      <c r="AG10" s="20">
        <v>1</v>
      </c>
      <c r="AH10" s="20">
        <v>1</v>
      </c>
      <c r="AI10" s="20">
        <v>1</v>
      </c>
      <c r="AJ10" s="20">
        <v>1</v>
      </c>
      <c r="AK10" s="20">
        <v>1</v>
      </c>
      <c r="AL10" s="21">
        <v>1</v>
      </c>
      <c r="AM10" s="19">
        <v>1</v>
      </c>
      <c r="AN10" s="20">
        <v>1</v>
      </c>
      <c r="AO10" s="20">
        <v>0</v>
      </c>
      <c r="AP10" s="20">
        <v>0</v>
      </c>
      <c r="AQ10" s="375">
        <v>0</v>
      </c>
      <c r="AR10" s="375">
        <v>0</v>
      </c>
      <c r="AS10" s="375">
        <v>0</v>
      </c>
      <c r="AT10" s="376">
        <v>0</v>
      </c>
      <c r="AU10" s="22">
        <v>1</v>
      </c>
      <c r="AV10" s="20">
        <v>0</v>
      </c>
      <c r="AW10" s="20">
        <v>0</v>
      </c>
      <c r="AX10" s="20">
        <v>0</v>
      </c>
      <c r="AY10" s="20">
        <v>0</v>
      </c>
      <c r="AZ10" s="20">
        <v>0</v>
      </c>
      <c r="BA10" s="20">
        <v>0</v>
      </c>
      <c r="BB10" s="20">
        <v>0</v>
      </c>
      <c r="BC10" s="20">
        <v>0</v>
      </c>
      <c r="BD10" s="20">
        <v>0</v>
      </c>
      <c r="BE10" s="20">
        <v>0</v>
      </c>
      <c r="BF10" s="20">
        <v>0</v>
      </c>
      <c r="BG10" s="20">
        <v>0</v>
      </c>
      <c r="BH10" s="20">
        <v>0</v>
      </c>
      <c r="BI10" s="20">
        <v>0</v>
      </c>
      <c r="BJ10" s="20">
        <v>0</v>
      </c>
      <c r="BK10" s="20">
        <v>0</v>
      </c>
      <c r="BL10" s="20">
        <v>0</v>
      </c>
      <c r="BM10" s="20">
        <v>0</v>
      </c>
      <c r="BN10" s="19">
        <v>1</v>
      </c>
      <c r="BO10" s="20">
        <v>0</v>
      </c>
      <c r="BP10" s="20">
        <v>0</v>
      </c>
      <c r="BQ10" s="20">
        <v>0</v>
      </c>
      <c r="BR10" s="20">
        <v>0</v>
      </c>
      <c r="BS10" s="20">
        <v>0</v>
      </c>
      <c r="BT10" s="20">
        <v>0</v>
      </c>
      <c r="BU10" s="20">
        <v>0</v>
      </c>
      <c r="BV10" s="19">
        <v>1</v>
      </c>
      <c r="BW10" s="20">
        <v>1</v>
      </c>
      <c r="BX10" s="20">
        <v>0</v>
      </c>
      <c r="BY10" s="20">
        <v>0</v>
      </c>
      <c r="BZ10" s="20">
        <v>0</v>
      </c>
      <c r="CA10" s="20">
        <v>0</v>
      </c>
      <c r="CB10" s="20">
        <v>0</v>
      </c>
      <c r="CC10" s="20">
        <v>0</v>
      </c>
      <c r="CD10" s="20">
        <v>0</v>
      </c>
      <c r="CE10" s="20">
        <v>0</v>
      </c>
    </row>
    <row r="11" spans="1:83" ht="18" customHeight="1" x14ac:dyDescent="0.5">
      <c r="A11" s="1"/>
      <c r="B11" s="163"/>
      <c r="C11" s="148"/>
      <c r="D11" s="1"/>
      <c r="E11" s="1"/>
      <c r="F11" s="16"/>
      <c r="G11" s="16"/>
      <c r="H11" s="423"/>
      <c r="I11" s="423"/>
      <c r="J11" s="423"/>
      <c r="K11" s="423"/>
      <c r="L11" s="423"/>
      <c r="M11" s="423"/>
      <c r="N11" s="423"/>
      <c r="O11" s="423"/>
      <c r="P11" s="423"/>
      <c r="Q11" s="423"/>
      <c r="R11" s="423"/>
      <c r="S11" s="423"/>
      <c r="T11" s="423"/>
      <c r="U11" s="423"/>
      <c r="V11" s="423"/>
      <c r="W11" s="144"/>
      <c r="X11" s="18"/>
      <c r="AA11" s="23"/>
      <c r="AE11" s="23"/>
      <c r="AL11" s="24"/>
      <c r="AM11" s="23"/>
      <c r="AQ11" s="379"/>
      <c r="AR11" s="379"/>
      <c r="AS11" s="379"/>
      <c r="AT11" s="380"/>
      <c r="BN11" s="19"/>
      <c r="BU11" s="24"/>
      <c r="BV11" s="23"/>
      <c r="CE11" s="24"/>
    </row>
    <row r="12" spans="1:83" ht="21.75" customHeight="1" x14ac:dyDescent="0.5">
      <c r="A12" s="1"/>
      <c r="B12" s="163" t="str">
        <f>IF(AND(D12=1,SUM($D$6:$D$24)&gt;1)=TRUE,"Error","")</f>
        <v/>
      </c>
      <c r="C12" s="148" t="str">
        <f>IF((SUM($D$6:$D$24))=0,"?","")</f>
        <v/>
      </c>
      <c r="D12" s="15">
        <v>1</v>
      </c>
      <c r="E12" s="1"/>
      <c r="F12" s="16" t="s">
        <v>288</v>
      </c>
      <c r="G12" s="16"/>
      <c r="H12" s="423" t="s">
        <v>358</v>
      </c>
      <c r="I12" s="423"/>
      <c r="J12" s="423"/>
      <c r="K12" s="423"/>
      <c r="L12" s="423"/>
      <c r="M12" s="423"/>
      <c r="N12" s="423"/>
      <c r="O12" s="423"/>
      <c r="P12" s="423"/>
      <c r="Q12" s="423"/>
      <c r="R12" s="423"/>
      <c r="S12" s="423"/>
      <c r="T12" s="423"/>
      <c r="U12" s="423"/>
      <c r="V12" s="423"/>
      <c r="W12" s="144" t="str">
        <f>IF(D12=1,"Y","")</f>
        <v>Y</v>
      </c>
      <c r="X12" s="18" t="s">
        <v>288</v>
      </c>
      <c r="AA12" s="19">
        <v>0</v>
      </c>
      <c r="AB12" s="20">
        <v>0</v>
      </c>
      <c r="AC12" s="20">
        <v>0</v>
      </c>
      <c r="AD12" s="20">
        <v>0</v>
      </c>
      <c r="AE12" s="265">
        <v>1</v>
      </c>
      <c r="AF12" s="22">
        <v>1</v>
      </c>
      <c r="AG12" s="20">
        <v>1</v>
      </c>
      <c r="AH12" s="20">
        <v>0</v>
      </c>
      <c r="AI12" s="20">
        <v>0</v>
      </c>
      <c r="AJ12" s="20">
        <v>0</v>
      </c>
      <c r="AK12" s="20">
        <v>0</v>
      </c>
      <c r="AL12" s="21">
        <v>0</v>
      </c>
      <c r="AM12" s="19">
        <v>1</v>
      </c>
      <c r="AN12" s="20">
        <v>1</v>
      </c>
      <c r="AO12" s="20">
        <v>0</v>
      </c>
      <c r="AP12" s="20">
        <v>0</v>
      </c>
      <c r="AQ12" s="375">
        <v>0</v>
      </c>
      <c r="AR12" s="375">
        <v>0</v>
      </c>
      <c r="AS12" s="375">
        <v>0</v>
      </c>
      <c r="AT12" s="376">
        <v>0</v>
      </c>
      <c r="AU12" s="22">
        <v>0</v>
      </c>
      <c r="AV12" s="20">
        <v>0</v>
      </c>
      <c r="AW12" s="20">
        <v>0</v>
      </c>
      <c r="AX12" s="20">
        <v>0</v>
      </c>
      <c r="AY12" s="20">
        <v>0</v>
      </c>
      <c r="AZ12" s="20">
        <v>0</v>
      </c>
      <c r="BA12" s="20">
        <v>0</v>
      </c>
      <c r="BB12" s="20">
        <v>0</v>
      </c>
      <c r="BC12" s="20">
        <v>0</v>
      </c>
      <c r="BD12" s="20">
        <v>0</v>
      </c>
      <c r="BE12" s="20">
        <v>0</v>
      </c>
      <c r="BF12" s="20">
        <v>0</v>
      </c>
      <c r="BG12" s="20">
        <v>0</v>
      </c>
      <c r="BH12" s="20">
        <v>0</v>
      </c>
      <c r="BI12" s="20">
        <v>0</v>
      </c>
      <c r="BJ12" s="20">
        <v>0</v>
      </c>
      <c r="BK12" s="20">
        <v>0</v>
      </c>
      <c r="BL12" s="20">
        <v>0</v>
      </c>
      <c r="BM12" s="20">
        <v>0</v>
      </c>
      <c r="BN12" s="19">
        <v>0</v>
      </c>
      <c r="BO12" s="20">
        <v>0</v>
      </c>
      <c r="BP12" s="20">
        <v>0</v>
      </c>
      <c r="BQ12" s="20">
        <v>0</v>
      </c>
      <c r="BR12" s="20">
        <v>0</v>
      </c>
      <c r="BS12" s="20">
        <v>0</v>
      </c>
      <c r="BT12" s="20">
        <v>0</v>
      </c>
      <c r="BU12" s="20">
        <v>0</v>
      </c>
      <c r="BV12" s="19">
        <v>1</v>
      </c>
      <c r="BW12" s="20">
        <v>1</v>
      </c>
      <c r="BX12" s="20">
        <v>0</v>
      </c>
      <c r="BY12" s="20">
        <v>0</v>
      </c>
      <c r="BZ12" s="20">
        <v>0</v>
      </c>
      <c r="CA12" s="20">
        <v>0</v>
      </c>
      <c r="CB12" s="20">
        <v>0</v>
      </c>
      <c r="CC12" s="20">
        <v>0</v>
      </c>
      <c r="CD12" s="20">
        <v>0</v>
      </c>
      <c r="CE12" s="20">
        <v>0</v>
      </c>
    </row>
    <row r="13" spans="1:83" ht="20.25" customHeight="1" x14ac:dyDescent="0.5">
      <c r="A13" s="1"/>
      <c r="B13" s="163"/>
      <c r="C13" s="148"/>
      <c r="D13" s="1"/>
      <c r="E13" s="1"/>
      <c r="F13" s="16"/>
      <c r="G13" s="16"/>
      <c r="H13" s="423"/>
      <c r="I13" s="423"/>
      <c r="J13" s="423"/>
      <c r="K13" s="423"/>
      <c r="L13" s="423"/>
      <c r="M13" s="423"/>
      <c r="N13" s="423"/>
      <c r="O13" s="423"/>
      <c r="P13" s="423"/>
      <c r="Q13" s="423"/>
      <c r="R13" s="423"/>
      <c r="S13" s="423"/>
      <c r="T13" s="423"/>
      <c r="U13" s="423"/>
      <c r="V13" s="423"/>
      <c r="W13" s="144"/>
      <c r="X13" s="18"/>
      <c r="AA13" s="23"/>
      <c r="AE13" s="23"/>
      <c r="AL13" s="24"/>
      <c r="AM13" s="23"/>
      <c r="AT13" s="24"/>
      <c r="BN13" s="19"/>
      <c r="BU13" s="24"/>
      <c r="BV13" s="23"/>
      <c r="CE13" s="24"/>
    </row>
    <row r="14" spans="1:83" ht="21.75" hidden="1" customHeight="1" x14ac:dyDescent="0.5">
      <c r="A14" s="1"/>
      <c r="B14" s="163" t="str">
        <f>IF(AND(D14=1,SUM($D$6:$D$24)&gt;1)=TRUE,"Error","")</f>
        <v/>
      </c>
      <c r="C14" s="148" t="str">
        <f>IF((SUM($D$6:$D$24))=0,"?","")</f>
        <v/>
      </c>
      <c r="D14" s="15">
        <v>0</v>
      </c>
      <c r="E14" s="1"/>
      <c r="F14" s="16"/>
      <c r="G14" s="16"/>
      <c r="H14" s="17"/>
      <c r="I14" s="17"/>
      <c r="J14" s="17"/>
      <c r="K14" s="17"/>
      <c r="L14" s="17"/>
      <c r="M14" s="17"/>
      <c r="N14" s="17"/>
      <c r="O14" s="17"/>
      <c r="P14" s="17"/>
      <c r="Q14" s="1"/>
      <c r="R14" s="1"/>
      <c r="S14" s="1"/>
      <c r="T14" s="1"/>
      <c r="U14" s="1"/>
      <c r="V14" s="1"/>
      <c r="W14" s="144" t="str">
        <f>IF(D14=1,"Y","")</f>
        <v/>
      </c>
      <c r="X14" s="18"/>
      <c r="AA14" s="19">
        <v>0</v>
      </c>
      <c r="AB14" s="19">
        <v>0</v>
      </c>
      <c r="AC14" s="19">
        <v>0</v>
      </c>
      <c r="AD14" s="19">
        <v>0</v>
      </c>
      <c r="AE14" s="265">
        <v>0</v>
      </c>
      <c r="AF14" s="265">
        <v>0</v>
      </c>
      <c r="AG14" s="265">
        <v>0</v>
      </c>
      <c r="AH14" s="265">
        <v>0</v>
      </c>
      <c r="AI14" s="265">
        <v>0</v>
      </c>
      <c r="AJ14" s="265">
        <v>0</v>
      </c>
      <c r="AK14" s="265">
        <v>0</v>
      </c>
      <c r="AL14" s="265">
        <v>0</v>
      </c>
      <c r="AM14" s="265">
        <v>0</v>
      </c>
      <c r="AN14" s="265">
        <v>0</v>
      </c>
      <c r="AO14" s="265">
        <v>0</v>
      </c>
      <c r="AP14" s="265">
        <v>0</v>
      </c>
      <c r="AQ14" s="265">
        <v>0</v>
      </c>
      <c r="AR14" s="265">
        <v>0</v>
      </c>
      <c r="AS14" s="265">
        <v>0</v>
      </c>
      <c r="AT14" s="265">
        <v>0</v>
      </c>
      <c r="AU14" s="265">
        <v>0</v>
      </c>
      <c r="AV14" s="265">
        <v>0</v>
      </c>
      <c r="AW14" s="265">
        <v>0</v>
      </c>
      <c r="AX14" s="265">
        <v>0</v>
      </c>
      <c r="AY14" s="265">
        <v>0</v>
      </c>
      <c r="AZ14" s="265">
        <v>0</v>
      </c>
      <c r="BA14" s="265">
        <v>0</v>
      </c>
      <c r="BB14" s="265">
        <v>0</v>
      </c>
      <c r="BC14" s="265">
        <v>0</v>
      </c>
      <c r="BD14" s="265">
        <v>0</v>
      </c>
      <c r="BE14" s="265">
        <v>0</v>
      </c>
      <c r="BF14" s="265">
        <v>0</v>
      </c>
      <c r="BG14" s="265">
        <v>0</v>
      </c>
      <c r="BH14" s="265">
        <v>0</v>
      </c>
      <c r="BI14" s="265">
        <v>0</v>
      </c>
      <c r="BJ14" s="265">
        <v>0</v>
      </c>
      <c r="BK14" s="265">
        <v>0</v>
      </c>
      <c r="BL14" s="265">
        <v>0</v>
      </c>
      <c r="BM14" s="265">
        <v>0</v>
      </c>
      <c r="BN14" s="265">
        <v>0</v>
      </c>
      <c r="BO14" s="265">
        <v>0</v>
      </c>
      <c r="BP14" s="265">
        <v>0</v>
      </c>
      <c r="BQ14" s="266">
        <v>0</v>
      </c>
      <c r="BR14" s="266">
        <v>0</v>
      </c>
      <c r="BS14" s="266">
        <v>0</v>
      </c>
      <c r="BT14" s="266">
        <v>0</v>
      </c>
      <c r="BU14" s="266">
        <v>0</v>
      </c>
      <c r="BV14" s="266">
        <v>0</v>
      </c>
      <c r="BW14" s="266">
        <v>0</v>
      </c>
      <c r="BX14" s="266">
        <v>0</v>
      </c>
      <c r="BY14" s="266">
        <v>0</v>
      </c>
      <c r="BZ14" s="266">
        <v>0</v>
      </c>
      <c r="CA14" s="266">
        <v>0</v>
      </c>
      <c r="CB14" s="266">
        <v>0</v>
      </c>
      <c r="CC14" s="276">
        <v>0</v>
      </c>
      <c r="CD14" s="266">
        <v>0</v>
      </c>
      <c r="CE14" s="266">
        <v>0</v>
      </c>
    </row>
    <row r="15" spans="1:83" ht="6" hidden="1" customHeight="1" x14ac:dyDescent="0.5">
      <c r="A15" s="1"/>
      <c r="B15" s="163"/>
      <c r="C15" s="148"/>
      <c r="D15" s="14"/>
      <c r="E15" s="1"/>
      <c r="F15" s="16"/>
      <c r="G15" s="16"/>
      <c r="H15" s="17"/>
      <c r="I15" s="17"/>
      <c r="J15" s="17"/>
      <c r="K15" s="17"/>
      <c r="L15" s="17"/>
      <c r="M15" s="17"/>
      <c r="N15" s="17"/>
      <c r="O15" s="17"/>
      <c r="P15" s="17"/>
      <c r="Q15" s="1"/>
      <c r="R15" s="1"/>
      <c r="S15" s="1"/>
      <c r="T15" s="1"/>
      <c r="U15" s="1"/>
      <c r="V15" s="1"/>
      <c r="W15" s="144"/>
      <c r="X15" s="18"/>
      <c r="AA15" s="137"/>
      <c r="AB15" s="138"/>
      <c r="AC15" s="138"/>
      <c r="AD15" s="138"/>
      <c r="AE15" s="137"/>
      <c r="AF15" s="138"/>
      <c r="AG15" s="138"/>
      <c r="AH15" s="138"/>
      <c r="AI15" s="138"/>
      <c r="AJ15" s="138"/>
      <c r="AK15" s="138"/>
      <c r="AL15" s="139"/>
      <c r="AM15" s="137"/>
      <c r="AN15" s="138"/>
      <c r="AO15" s="138"/>
      <c r="AP15" s="138"/>
      <c r="AQ15" s="138"/>
      <c r="AR15" s="138"/>
      <c r="AS15" s="138"/>
      <c r="AT15" s="139"/>
      <c r="AU15" s="138"/>
      <c r="AV15" s="138"/>
      <c r="AW15" s="138"/>
      <c r="AX15" s="138"/>
      <c r="AY15" s="138"/>
      <c r="AZ15" s="138"/>
      <c r="BA15" s="138"/>
      <c r="BB15" s="138"/>
      <c r="BC15" s="138"/>
      <c r="BD15" s="138"/>
      <c r="BE15" s="138"/>
      <c r="BF15" s="138"/>
      <c r="BG15" s="138"/>
      <c r="BH15" s="138"/>
      <c r="BI15" s="138"/>
      <c r="BJ15" s="138"/>
      <c r="BK15" s="138"/>
      <c r="BL15" s="138"/>
      <c r="BM15" s="138"/>
      <c r="BN15" s="19"/>
      <c r="BO15" s="138"/>
      <c r="BP15" s="138"/>
      <c r="BQ15" s="267"/>
      <c r="BR15" s="267"/>
      <c r="BS15" s="267"/>
      <c r="BT15" s="267"/>
      <c r="BU15" s="268"/>
      <c r="BV15" s="269"/>
      <c r="BW15" s="267"/>
      <c r="BX15" s="267"/>
      <c r="BY15" s="267"/>
      <c r="BZ15" s="267"/>
      <c r="CA15" s="270"/>
      <c r="CB15" s="270"/>
      <c r="CC15" s="270"/>
      <c r="CD15" s="270"/>
      <c r="CE15" s="271"/>
    </row>
    <row r="16" spans="1:83" ht="21.75" hidden="1" customHeight="1" x14ac:dyDescent="0.5">
      <c r="A16" s="1"/>
      <c r="B16" s="163" t="str">
        <f>IF(AND(D16=1,SUM($D$6:$D$24)&gt;1)=TRUE,"Error","")</f>
        <v/>
      </c>
      <c r="C16" s="148" t="str">
        <f>IF((SUM($D$6:$D$24))=0,"?","")</f>
        <v/>
      </c>
      <c r="D16" s="15">
        <v>0</v>
      </c>
      <c r="E16" s="1"/>
      <c r="F16" s="16"/>
      <c r="G16" s="16"/>
      <c r="H16" s="17"/>
      <c r="I16" s="17"/>
      <c r="J16" s="17"/>
      <c r="K16" s="17"/>
      <c r="L16" s="17"/>
      <c r="M16" s="17"/>
      <c r="N16" s="17"/>
      <c r="O16" s="17"/>
      <c r="P16" s="17"/>
      <c r="Q16" s="1"/>
      <c r="R16" s="1"/>
      <c r="S16" s="1"/>
      <c r="T16" s="1"/>
      <c r="U16" s="1"/>
      <c r="V16" s="1"/>
      <c r="W16" s="144"/>
      <c r="X16" s="18"/>
      <c r="AA16" s="19">
        <v>0</v>
      </c>
      <c r="AB16" s="19">
        <v>0</v>
      </c>
      <c r="AC16" s="19">
        <v>0</v>
      </c>
      <c r="AD16" s="19">
        <v>0</v>
      </c>
      <c r="AE16" s="19">
        <v>0</v>
      </c>
      <c r="AF16" s="19">
        <v>0</v>
      </c>
      <c r="AG16" s="19">
        <v>0</v>
      </c>
      <c r="AH16" s="19">
        <v>0</v>
      </c>
      <c r="AI16" s="19">
        <v>0</v>
      </c>
      <c r="AJ16" s="19">
        <v>0</v>
      </c>
      <c r="AK16" s="19">
        <v>0</v>
      </c>
      <c r="AL16" s="19">
        <v>0</v>
      </c>
      <c r="AM16" s="19">
        <v>0</v>
      </c>
      <c r="AN16" s="19">
        <v>0</v>
      </c>
      <c r="AO16" s="19">
        <v>0</v>
      </c>
      <c r="AP16" s="19">
        <v>0</v>
      </c>
      <c r="AQ16" s="19">
        <v>0</v>
      </c>
      <c r="AR16" s="19">
        <v>0</v>
      </c>
      <c r="AS16" s="19">
        <v>0</v>
      </c>
      <c r="AT16" s="19">
        <v>0</v>
      </c>
      <c r="AU16" s="19">
        <v>0</v>
      </c>
      <c r="AV16" s="19">
        <v>0</v>
      </c>
      <c r="AW16" s="19">
        <v>0</v>
      </c>
      <c r="AX16" s="19">
        <v>0</v>
      </c>
      <c r="AY16" s="19">
        <v>0</v>
      </c>
      <c r="AZ16" s="19">
        <v>0</v>
      </c>
      <c r="BA16" s="19">
        <v>0</v>
      </c>
      <c r="BB16" s="19">
        <v>0</v>
      </c>
      <c r="BC16" s="19">
        <v>0</v>
      </c>
      <c r="BD16" s="19">
        <v>0</v>
      </c>
      <c r="BE16" s="19">
        <v>0</v>
      </c>
      <c r="BF16" s="19">
        <v>0</v>
      </c>
      <c r="BG16" s="19">
        <v>0</v>
      </c>
      <c r="BH16" s="19">
        <v>0</v>
      </c>
      <c r="BI16" s="19">
        <v>0</v>
      </c>
      <c r="BJ16" s="19">
        <v>0</v>
      </c>
      <c r="BK16" s="19">
        <v>0</v>
      </c>
      <c r="BL16" s="19">
        <v>0</v>
      </c>
      <c r="BM16" s="19">
        <v>0</v>
      </c>
      <c r="BN16" s="19">
        <v>0</v>
      </c>
      <c r="BO16" s="19">
        <v>0</v>
      </c>
      <c r="BP16" s="19">
        <v>0</v>
      </c>
      <c r="BQ16" s="19">
        <v>0</v>
      </c>
      <c r="BR16" s="19">
        <v>0</v>
      </c>
      <c r="BS16" s="19">
        <v>0</v>
      </c>
      <c r="BT16" s="19">
        <v>0</v>
      </c>
      <c r="BU16" s="19">
        <v>0</v>
      </c>
      <c r="BV16" s="19">
        <v>0</v>
      </c>
      <c r="BW16" s="19">
        <v>0</v>
      </c>
      <c r="BX16" s="19">
        <v>0</v>
      </c>
      <c r="BY16" s="19">
        <v>0</v>
      </c>
      <c r="BZ16" s="19">
        <v>0</v>
      </c>
      <c r="CA16" s="19">
        <v>0</v>
      </c>
      <c r="CB16" s="19">
        <v>0</v>
      </c>
      <c r="CC16" s="19">
        <v>0</v>
      </c>
      <c r="CD16" s="19">
        <v>0</v>
      </c>
      <c r="CE16" s="19">
        <v>0</v>
      </c>
    </row>
    <row r="17" spans="1:84" ht="6" hidden="1" customHeight="1" x14ac:dyDescent="0.5">
      <c r="A17" s="1"/>
      <c r="B17" s="163"/>
      <c r="C17" s="148"/>
      <c r="D17" s="1"/>
      <c r="E17" s="1"/>
      <c r="F17" s="16"/>
      <c r="G17" s="16"/>
      <c r="H17" s="17"/>
      <c r="I17" s="17"/>
      <c r="J17" s="17"/>
      <c r="K17" s="17"/>
      <c r="L17" s="17"/>
      <c r="M17" s="17"/>
      <c r="N17" s="17"/>
      <c r="O17" s="17"/>
      <c r="P17" s="17"/>
      <c r="Q17" s="1"/>
      <c r="R17" s="1"/>
      <c r="S17" s="1"/>
      <c r="T17" s="1"/>
      <c r="U17" s="1"/>
      <c r="V17" s="1"/>
      <c r="W17" s="144"/>
      <c r="X17" s="18"/>
      <c r="AA17" s="23"/>
      <c r="AE17" s="23"/>
      <c r="AL17" s="24"/>
      <c r="AM17" s="23"/>
      <c r="AT17" s="24"/>
      <c r="BN17" s="19"/>
      <c r="BQ17" s="270"/>
      <c r="BR17" s="270"/>
      <c r="BS17" s="270"/>
      <c r="BT17" s="270"/>
      <c r="BU17" s="271"/>
      <c r="BV17" s="273"/>
      <c r="BW17" s="267">
        <v>1</v>
      </c>
      <c r="BX17" s="270"/>
      <c r="BY17" s="270"/>
      <c r="BZ17" s="270"/>
      <c r="CA17" s="270"/>
      <c r="CB17" s="270"/>
      <c r="CC17" s="270"/>
      <c r="CD17" s="270"/>
      <c r="CE17" s="271"/>
    </row>
    <row r="18" spans="1:84" ht="21.75" hidden="1" customHeight="1" x14ac:dyDescent="0.5">
      <c r="A18" s="1"/>
      <c r="B18" s="163" t="str">
        <f>IF(AND(D18=1,SUM($D$6:$D$24)&gt;1)=TRUE,"Error","")</f>
        <v/>
      </c>
      <c r="C18" s="148" t="str">
        <f>IF((SUM($D$6:$D$24))=0,"?","")</f>
        <v/>
      </c>
      <c r="D18" s="15">
        <v>0</v>
      </c>
      <c r="E18" s="1"/>
      <c r="F18" s="16"/>
      <c r="G18" s="16"/>
      <c r="H18" s="17"/>
      <c r="I18" s="17"/>
      <c r="J18" s="17"/>
      <c r="K18" s="17"/>
      <c r="L18" s="17"/>
      <c r="M18" s="17"/>
      <c r="N18" s="17"/>
      <c r="O18" s="17"/>
      <c r="P18" s="17"/>
      <c r="Q18" s="1"/>
      <c r="R18" s="1"/>
      <c r="S18" s="1"/>
      <c r="T18" s="1"/>
      <c r="U18" s="1"/>
      <c r="V18" s="1"/>
      <c r="W18" s="144" t="str">
        <f>IF(D18=1,"Y","")</f>
        <v/>
      </c>
      <c r="X18" s="18"/>
      <c r="AA18" s="19">
        <v>0</v>
      </c>
      <c r="AB18" s="19">
        <v>0</v>
      </c>
      <c r="AC18" s="19">
        <v>0</v>
      </c>
      <c r="AD18" s="19">
        <v>0</v>
      </c>
      <c r="AE18" s="19">
        <v>0</v>
      </c>
      <c r="AF18" s="19">
        <v>0</v>
      </c>
      <c r="AG18" s="19">
        <v>0</v>
      </c>
      <c r="AH18" s="19">
        <v>0</v>
      </c>
      <c r="AI18" s="19">
        <v>0</v>
      </c>
      <c r="AJ18" s="19">
        <v>0</v>
      </c>
      <c r="AK18" s="19">
        <v>0</v>
      </c>
      <c r="AL18" s="19">
        <v>0</v>
      </c>
      <c r="AM18" s="19">
        <v>0</v>
      </c>
      <c r="AN18" s="19">
        <v>0</v>
      </c>
      <c r="AO18" s="19">
        <v>0</v>
      </c>
      <c r="AP18" s="19">
        <v>0</v>
      </c>
      <c r="AQ18" s="19">
        <v>0</v>
      </c>
      <c r="AR18" s="19">
        <v>0</v>
      </c>
      <c r="AS18" s="19">
        <v>0</v>
      </c>
      <c r="AT18" s="19">
        <v>0</v>
      </c>
      <c r="AU18" s="19">
        <v>0</v>
      </c>
      <c r="AV18" s="19">
        <v>0</v>
      </c>
      <c r="AW18" s="19">
        <v>0</v>
      </c>
      <c r="AX18" s="19">
        <v>0</v>
      </c>
      <c r="AY18" s="19">
        <v>0</v>
      </c>
      <c r="AZ18" s="19">
        <v>0</v>
      </c>
      <c r="BA18" s="19">
        <v>0</v>
      </c>
      <c r="BB18" s="19">
        <v>0</v>
      </c>
      <c r="BC18" s="19">
        <v>0</v>
      </c>
      <c r="BD18" s="19">
        <v>0</v>
      </c>
      <c r="BE18" s="19">
        <v>0</v>
      </c>
      <c r="BF18" s="19">
        <v>0</v>
      </c>
      <c r="BG18" s="19">
        <v>0</v>
      </c>
      <c r="BH18" s="19">
        <v>0</v>
      </c>
      <c r="BI18" s="19">
        <v>0</v>
      </c>
      <c r="BJ18" s="19">
        <v>0</v>
      </c>
      <c r="BK18" s="19">
        <v>0</v>
      </c>
      <c r="BL18" s="19">
        <v>0</v>
      </c>
      <c r="BM18" s="19">
        <v>0</v>
      </c>
      <c r="BN18" s="19">
        <v>0</v>
      </c>
      <c r="BO18" s="19">
        <v>0</v>
      </c>
      <c r="BP18" s="19">
        <v>0</v>
      </c>
      <c r="BQ18" s="272">
        <v>0</v>
      </c>
      <c r="BR18" s="272">
        <v>0</v>
      </c>
      <c r="BS18" s="272">
        <v>0</v>
      </c>
      <c r="BT18" s="272">
        <v>0</v>
      </c>
      <c r="BU18" s="272">
        <v>0</v>
      </c>
      <c r="BV18" s="272">
        <v>0</v>
      </c>
      <c r="BW18" s="272">
        <v>0</v>
      </c>
      <c r="BX18" s="272">
        <v>0</v>
      </c>
      <c r="BY18" s="272">
        <v>0</v>
      </c>
      <c r="BZ18" s="272">
        <v>0</v>
      </c>
      <c r="CA18" s="272">
        <v>0</v>
      </c>
      <c r="CB18" s="272">
        <v>0</v>
      </c>
      <c r="CC18" s="272">
        <v>0</v>
      </c>
      <c r="CD18" s="272">
        <v>0</v>
      </c>
      <c r="CE18" s="272">
        <v>0</v>
      </c>
    </row>
    <row r="19" spans="1:84" ht="6" hidden="1" customHeight="1" x14ac:dyDescent="0.5">
      <c r="A19" s="1"/>
      <c r="B19" s="163"/>
      <c r="C19" s="148"/>
      <c r="D19" s="1"/>
      <c r="E19" s="1"/>
      <c r="F19" s="16"/>
      <c r="G19" s="16"/>
      <c r="H19" s="17"/>
      <c r="I19" s="17"/>
      <c r="J19" s="17"/>
      <c r="K19" s="17"/>
      <c r="L19" s="17"/>
      <c r="M19" s="17"/>
      <c r="N19" s="17"/>
      <c r="O19" s="17"/>
      <c r="P19" s="17"/>
      <c r="Q19" s="1"/>
      <c r="R19" s="1"/>
      <c r="S19" s="1"/>
      <c r="T19" s="1"/>
      <c r="U19" s="1"/>
      <c r="V19" s="1"/>
      <c r="W19" s="144"/>
      <c r="X19" s="18"/>
      <c r="AA19" s="137"/>
      <c r="AB19" s="138"/>
      <c r="AC19" s="138"/>
      <c r="AD19" s="138"/>
      <c r="AE19" s="137"/>
      <c r="AF19" s="138"/>
      <c r="AG19" s="138"/>
      <c r="AH19" s="138"/>
      <c r="AI19" s="138"/>
      <c r="AJ19" s="138"/>
      <c r="AK19" s="138"/>
      <c r="AL19" s="139"/>
      <c r="AM19" s="137"/>
      <c r="AN19" s="138"/>
      <c r="AO19" s="138"/>
      <c r="AP19" s="138"/>
      <c r="AQ19" s="138"/>
      <c r="AR19" s="138"/>
      <c r="AS19" s="138"/>
      <c r="AT19" s="139"/>
      <c r="AU19" s="138"/>
      <c r="AV19" s="138"/>
      <c r="AW19" s="138"/>
      <c r="AX19" s="138"/>
      <c r="AY19" s="138"/>
      <c r="AZ19" s="138"/>
      <c r="BA19" s="138"/>
      <c r="BB19" s="138"/>
      <c r="BC19" s="138"/>
      <c r="BD19" s="138"/>
      <c r="BE19" s="138"/>
      <c r="BF19" s="138"/>
      <c r="BG19" s="138"/>
      <c r="BH19" s="138"/>
      <c r="BI19" s="138"/>
      <c r="BJ19" s="138"/>
      <c r="BK19" s="138"/>
      <c r="BL19" s="138"/>
      <c r="BM19" s="138"/>
      <c r="BN19" s="19"/>
      <c r="BO19" s="138"/>
      <c r="BP19" s="138"/>
      <c r="BQ19" s="267"/>
      <c r="BR19" s="267"/>
      <c r="BS19" s="267"/>
      <c r="BT19" s="267"/>
      <c r="BU19" s="268"/>
      <c r="BV19" s="269"/>
      <c r="BW19" s="267"/>
      <c r="BX19" s="267"/>
      <c r="BY19" s="267"/>
      <c r="BZ19" s="267"/>
      <c r="CA19" s="270"/>
      <c r="CB19" s="270"/>
      <c r="CC19" s="270"/>
      <c r="CD19" s="270"/>
      <c r="CE19" s="271"/>
    </row>
    <row r="20" spans="1:84" ht="21.75" hidden="1" customHeight="1" x14ac:dyDescent="0.5">
      <c r="A20" s="1"/>
      <c r="B20" s="163" t="str">
        <f>IF(AND(D20=1,SUM($D$6:$D$24)&gt;1)=TRUE,"Error","")</f>
        <v/>
      </c>
      <c r="C20" s="148" t="str">
        <f>IF((SUM($D$6:$D$24))=0,"?","")</f>
        <v/>
      </c>
      <c r="D20" s="15">
        <v>0</v>
      </c>
      <c r="E20" s="1"/>
      <c r="F20" s="16"/>
      <c r="G20" s="16"/>
      <c r="H20" s="17"/>
      <c r="I20" s="17"/>
      <c r="J20" s="17"/>
      <c r="K20" s="17"/>
      <c r="L20" s="17"/>
      <c r="M20" s="17"/>
      <c r="N20" s="17"/>
      <c r="O20" s="17"/>
      <c r="P20" s="17"/>
      <c r="Q20" s="1"/>
      <c r="R20" s="1"/>
      <c r="S20" s="1"/>
      <c r="T20" s="1"/>
      <c r="U20" s="1"/>
      <c r="V20" s="1"/>
      <c r="W20" s="144" t="str">
        <f>IF(D20=1,"Y","")</f>
        <v/>
      </c>
      <c r="X20" s="18"/>
      <c r="AA20" s="19">
        <v>0</v>
      </c>
      <c r="AB20" s="19">
        <v>0</v>
      </c>
      <c r="AC20" s="19">
        <v>0</v>
      </c>
      <c r="AD20" s="19">
        <v>0</v>
      </c>
      <c r="AE20" s="19">
        <v>0</v>
      </c>
      <c r="AF20" s="19">
        <v>0</v>
      </c>
      <c r="AG20" s="19">
        <v>0</v>
      </c>
      <c r="AH20" s="19">
        <v>0</v>
      </c>
      <c r="AI20" s="19">
        <v>0</v>
      </c>
      <c r="AJ20" s="19">
        <v>0</v>
      </c>
      <c r="AK20" s="19">
        <v>0</v>
      </c>
      <c r="AL20" s="19">
        <v>0</v>
      </c>
      <c r="AM20" s="19">
        <v>0</v>
      </c>
      <c r="AN20" s="19">
        <v>0</v>
      </c>
      <c r="AO20" s="19">
        <v>0</v>
      </c>
      <c r="AP20" s="19">
        <v>0</v>
      </c>
      <c r="AQ20" s="19">
        <v>0</v>
      </c>
      <c r="AR20" s="19">
        <v>0</v>
      </c>
      <c r="AS20" s="19">
        <v>0</v>
      </c>
      <c r="AT20" s="19">
        <v>0</v>
      </c>
      <c r="AU20" s="19">
        <v>0</v>
      </c>
      <c r="AV20" s="19">
        <v>0</v>
      </c>
      <c r="AW20" s="19">
        <v>0</v>
      </c>
      <c r="AX20" s="19">
        <v>0</v>
      </c>
      <c r="AY20" s="19">
        <v>0</v>
      </c>
      <c r="AZ20" s="19">
        <v>0</v>
      </c>
      <c r="BA20" s="19">
        <v>0</v>
      </c>
      <c r="BB20" s="19">
        <v>0</v>
      </c>
      <c r="BC20" s="19">
        <v>0</v>
      </c>
      <c r="BD20" s="19">
        <v>0</v>
      </c>
      <c r="BE20" s="19">
        <v>0</v>
      </c>
      <c r="BF20" s="19">
        <v>0</v>
      </c>
      <c r="BG20" s="19">
        <v>0</v>
      </c>
      <c r="BH20" s="19">
        <v>0</v>
      </c>
      <c r="BI20" s="19">
        <v>0</v>
      </c>
      <c r="BJ20" s="19">
        <v>0</v>
      </c>
      <c r="BK20" s="19">
        <v>0</v>
      </c>
      <c r="BL20" s="19">
        <v>0</v>
      </c>
      <c r="BM20" s="19">
        <v>0</v>
      </c>
      <c r="BN20" s="19">
        <v>0</v>
      </c>
      <c r="BO20" s="19">
        <v>0</v>
      </c>
      <c r="BP20" s="19">
        <v>0</v>
      </c>
      <c r="BQ20" s="272">
        <v>0</v>
      </c>
      <c r="BR20" s="272">
        <v>0</v>
      </c>
      <c r="BS20" s="272">
        <v>0</v>
      </c>
      <c r="BT20" s="272">
        <v>0</v>
      </c>
      <c r="BU20" s="272">
        <v>0</v>
      </c>
      <c r="BV20" s="272">
        <v>0</v>
      </c>
      <c r="BW20" s="272">
        <v>0</v>
      </c>
      <c r="BX20" s="272">
        <v>0</v>
      </c>
      <c r="BY20" s="272">
        <v>0</v>
      </c>
      <c r="BZ20" s="272">
        <v>0</v>
      </c>
      <c r="CA20" s="272">
        <v>0</v>
      </c>
      <c r="CB20" s="272">
        <v>0</v>
      </c>
      <c r="CC20" s="272">
        <v>0</v>
      </c>
      <c r="CD20" s="272">
        <v>0</v>
      </c>
      <c r="CE20" s="272">
        <v>0</v>
      </c>
    </row>
    <row r="21" spans="1:84" ht="6" hidden="1" customHeight="1" x14ac:dyDescent="0.5">
      <c r="A21" s="1"/>
      <c r="B21" s="163"/>
      <c r="C21" s="148"/>
      <c r="D21" s="148"/>
      <c r="E21" s="1"/>
      <c r="F21" s="16"/>
      <c r="G21" s="16"/>
      <c r="H21" s="17"/>
      <c r="I21" s="17"/>
      <c r="J21" s="17"/>
      <c r="K21" s="17"/>
      <c r="L21" s="17"/>
      <c r="M21" s="17"/>
      <c r="N21" s="17"/>
      <c r="O21" s="17"/>
      <c r="P21" s="17"/>
      <c r="Q21" s="1"/>
      <c r="R21" s="1"/>
      <c r="S21" s="1"/>
      <c r="T21" s="1"/>
      <c r="U21" s="1"/>
      <c r="V21" s="1"/>
      <c r="W21" s="144"/>
      <c r="X21" s="18"/>
      <c r="AA21" s="137"/>
      <c r="AB21" s="138"/>
      <c r="AC21" s="138"/>
      <c r="AD21" s="138"/>
      <c r="AE21" s="137"/>
      <c r="AF21" s="138"/>
      <c r="AG21" s="138"/>
      <c r="AH21" s="138"/>
      <c r="AI21" s="138"/>
      <c r="AJ21" s="138"/>
      <c r="AK21" s="138"/>
      <c r="AL21" s="139"/>
      <c r="AM21" s="137"/>
      <c r="AN21" s="138"/>
      <c r="AO21" s="138"/>
      <c r="AP21" s="138"/>
      <c r="AQ21" s="138"/>
      <c r="AR21" s="138"/>
      <c r="AS21" s="138"/>
      <c r="AT21" s="139"/>
      <c r="AU21" s="138"/>
      <c r="AV21" s="138"/>
      <c r="AW21" s="138"/>
      <c r="AX21" s="138"/>
      <c r="AY21" s="138"/>
      <c r="AZ21" s="138"/>
      <c r="BA21" s="138"/>
      <c r="BB21" s="138"/>
      <c r="BC21" s="138"/>
      <c r="BD21" s="138"/>
      <c r="BE21" s="138"/>
      <c r="BF21" s="138"/>
      <c r="BG21" s="138"/>
      <c r="BH21" s="138"/>
      <c r="BI21" s="138"/>
      <c r="BJ21" s="138"/>
      <c r="BK21" s="138"/>
      <c r="BL21" s="138"/>
      <c r="BM21" s="138"/>
      <c r="BN21" s="19"/>
      <c r="BO21" s="138"/>
      <c r="BP21" s="138"/>
      <c r="BQ21" s="267"/>
      <c r="BR21" s="267"/>
      <c r="BS21" s="267"/>
      <c r="BT21" s="267"/>
      <c r="BU21" s="268"/>
      <c r="BV21" s="269"/>
      <c r="BW21" s="267"/>
      <c r="BX21" s="267"/>
      <c r="BY21" s="267"/>
      <c r="BZ21" s="267"/>
      <c r="CA21" s="270"/>
      <c r="CB21" s="270"/>
      <c r="CC21" s="270"/>
      <c r="CD21" s="270"/>
      <c r="CE21" s="271"/>
    </row>
    <row r="22" spans="1:84" ht="21.75" hidden="1" customHeight="1" x14ac:dyDescent="0.5">
      <c r="A22" s="1"/>
      <c r="B22" s="163" t="str">
        <f>IF(AND(D22=1,SUM($D$6:$D$24)&gt;1)=TRUE,"Error","")</f>
        <v/>
      </c>
      <c r="C22" s="148" t="str">
        <f>IF((SUM($D$6:$D$24))=0,"?","")</f>
        <v/>
      </c>
      <c r="D22" s="15">
        <v>0</v>
      </c>
      <c r="E22" s="1"/>
      <c r="F22" s="16"/>
      <c r="G22" s="16"/>
      <c r="H22" s="17"/>
      <c r="I22" s="17"/>
      <c r="J22" s="17"/>
      <c r="K22" s="17"/>
      <c r="L22" s="17"/>
      <c r="M22" s="17"/>
      <c r="N22" s="17"/>
      <c r="O22" s="17"/>
      <c r="P22" s="17"/>
      <c r="Q22" s="1"/>
      <c r="R22" s="1"/>
      <c r="S22" s="1"/>
      <c r="T22" s="1"/>
      <c r="U22" s="1"/>
      <c r="V22" s="1"/>
      <c r="W22" s="144"/>
      <c r="X22" s="18"/>
      <c r="AA22" s="19">
        <v>0</v>
      </c>
      <c r="AB22" s="19">
        <v>0</v>
      </c>
      <c r="AC22" s="19">
        <v>0</v>
      </c>
      <c r="AD22" s="19">
        <v>0</v>
      </c>
      <c r="AE22" s="19">
        <v>0</v>
      </c>
      <c r="AF22" s="19">
        <v>0</v>
      </c>
      <c r="AG22" s="19">
        <v>0</v>
      </c>
      <c r="AH22" s="19">
        <v>0</v>
      </c>
      <c r="AI22" s="19">
        <v>0</v>
      </c>
      <c r="AJ22" s="19">
        <v>0</v>
      </c>
      <c r="AK22" s="19">
        <v>0</v>
      </c>
      <c r="AL22" s="19">
        <v>0</v>
      </c>
      <c r="AM22" s="19">
        <v>0</v>
      </c>
      <c r="AN22" s="19">
        <v>0</v>
      </c>
      <c r="AO22" s="19">
        <v>0</v>
      </c>
      <c r="AP22" s="19">
        <v>0</v>
      </c>
      <c r="AQ22" s="19">
        <v>0</v>
      </c>
      <c r="AR22" s="19">
        <v>0</v>
      </c>
      <c r="AS22" s="19">
        <v>0</v>
      </c>
      <c r="AT22" s="19">
        <v>0</v>
      </c>
      <c r="AU22" s="19">
        <v>0</v>
      </c>
      <c r="AV22" s="19">
        <v>0</v>
      </c>
      <c r="AW22" s="19">
        <v>0</v>
      </c>
      <c r="AX22" s="19">
        <v>0</v>
      </c>
      <c r="AY22" s="19">
        <v>0</v>
      </c>
      <c r="AZ22" s="19">
        <v>0</v>
      </c>
      <c r="BA22" s="19">
        <v>0</v>
      </c>
      <c r="BB22" s="19">
        <v>0</v>
      </c>
      <c r="BC22" s="19">
        <v>0</v>
      </c>
      <c r="BD22" s="19">
        <v>0</v>
      </c>
      <c r="BE22" s="19">
        <v>0</v>
      </c>
      <c r="BF22" s="19">
        <v>0</v>
      </c>
      <c r="BG22" s="19">
        <v>0</v>
      </c>
      <c r="BH22" s="19">
        <v>0</v>
      </c>
      <c r="BI22" s="19">
        <v>0</v>
      </c>
      <c r="BJ22" s="19">
        <v>0</v>
      </c>
      <c r="BK22" s="19">
        <v>0</v>
      </c>
      <c r="BL22" s="19">
        <v>0</v>
      </c>
      <c r="BM22" s="19">
        <v>0</v>
      </c>
      <c r="BN22" s="19">
        <v>0</v>
      </c>
      <c r="BO22" s="19">
        <v>0</v>
      </c>
      <c r="BP22" s="19">
        <v>0</v>
      </c>
      <c r="BQ22" s="272">
        <v>0</v>
      </c>
      <c r="BR22" s="272">
        <v>0</v>
      </c>
      <c r="BS22" s="272">
        <v>0</v>
      </c>
      <c r="BT22" s="272">
        <v>0</v>
      </c>
      <c r="BU22" s="272">
        <v>0</v>
      </c>
      <c r="BV22" s="272">
        <v>0</v>
      </c>
      <c r="BW22" s="272">
        <v>0</v>
      </c>
      <c r="BX22" s="272">
        <v>0</v>
      </c>
      <c r="BY22" s="272">
        <v>0</v>
      </c>
      <c r="BZ22" s="272">
        <v>0</v>
      </c>
      <c r="CA22" s="272">
        <v>0</v>
      </c>
      <c r="CB22" s="272">
        <v>0</v>
      </c>
      <c r="CC22" s="272">
        <v>0</v>
      </c>
      <c r="CD22" s="272">
        <v>0</v>
      </c>
      <c r="CE22" s="272">
        <v>0</v>
      </c>
    </row>
    <row r="23" spans="1:84" ht="6" hidden="1" customHeight="1" x14ac:dyDescent="0.5">
      <c r="A23" s="1"/>
      <c r="B23" s="163"/>
      <c r="C23" s="148"/>
      <c r="D23" s="148"/>
      <c r="E23" s="1"/>
      <c r="F23" s="16"/>
      <c r="G23" s="16"/>
      <c r="H23" s="17"/>
      <c r="I23" s="17"/>
      <c r="J23" s="17"/>
      <c r="K23" s="17"/>
      <c r="L23" s="17"/>
      <c r="M23" s="17"/>
      <c r="N23" s="17"/>
      <c r="O23" s="17"/>
      <c r="P23" s="17"/>
      <c r="Q23" s="1"/>
      <c r="R23" s="1"/>
      <c r="S23" s="1"/>
      <c r="T23" s="1"/>
      <c r="U23" s="1"/>
      <c r="V23" s="1"/>
      <c r="W23" s="144"/>
      <c r="X23" s="18"/>
      <c r="AA23" s="23"/>
      <c r="AE23" s="23"/>
      <c r="AL23" s="24"/>
      <c r="AM23" s="23"/>
      <c r="AT23" s="24"/>
      <c r="BN23" s="19"/>
      <c r="BQ23" s="270"/>
      <c r="BR23" s="270"/>
      <c r="BS23" s="270"/>
      <c r="BT23" s="270"/>
      <c r="BU23" s="271"/>
      <c r="BV23" s="273"/>
      <c r="BW23" s="270"/>
      <c r="BX23" s="270"/>
      <c r="BY23" s="270"/>
      <c r="BZ23" s="270"/>
      <c r="CA23" s="270"/>
      <c r="CB23" s="270"/>
      <c r="CC23" s="270"/>
      <c r="CD23" s="270"/>
      <c r="CE23" s="271"/>
    </row>
    <row r="24" spans="1:84" ht="21.5" hidden="1" thickBot="1" x14ac:dyDescent="0.55000000000000004">
      <c r="A24" s="1"/>
      <c r="B24" s="163" t="str">
        <f>IF(AND(D24=1,SUM($D$6:$D$24)&gt;1)=TRUE,"Error","")</f>
        <v/>
      </c>
      <c r="C24" s="148" t="str">
        <f>IF((SUM($D$6:$D$24))=0,"?","")</f>
        <v/>
      </c>
      <c r="D24" s="15">
        <v>0</v>
      </c>
      <c r="E24" s="1"/>
      <c r="F24" s="16"/>
      <c r="G24" s="16"/>
      <c r="H24" s="17"/>
      <c r="I24" s="17"/>
      <c r="J24" s="17"/>
      <c r="K24" s="17"/>
      <c r="L24" s="17"/>
      <c r="M24" s="17"/>
      <c r="N24" s="17"/>
      <c r="O24" s="17"/>
      <c r="P24" s="17"/>
      <c r="Q24" s="1"/>
      <c r="R24" s="1"/>
      <c r="S24" s="1"/>
      <c r="T24" s="1"/>
      <c r="U24" s="1"/>
      <c r="V24" s="1"/>
      <c r="W24" s="144" t="str">
        <f>IF(D24=1,"Y","")</f>
        <v/>
      </c>
      <c r="X24" s="18"/>
      <c r="AA24" s="25">
        <v>0</v>
      </c>
      <c r="AB24" s="25">
        <v>0</v>
      </c>
      <c r="AC24" s="25">
        <v>0</v>
      </c>
      <c r="AD24" s="25">
        <v>0</v>
      </c>
      <c r="AE24" s="25">
        <v>0</v>
      </c>
      <c r="AF24" s="25">
        <v>0</v>
      </c>
      <c r="AG24" s="25">
        <v>0</v>
      </c>
      <c r="AH24" s="25">
        <v>0</v>
      </c>
      <c r="AI24" s="25">
        <v>0</v>
      </c>
      <c r="AJ24" s="25">
        <v>0</v>
      </c>
      <c r="AK24" s="25">
        <v>0</v>
      </c>
      <c r="AL24" s="25">
        <v>0</v>
      </c>
      <c r="AM24" s="25">
        <v>0</v>
      </c>
      <c r="AN24" s="25">
        <v>0</v>
      </c>
      <c r="AO24" s="25">
        <v>0</v>
      </c>
      <c r="AP24" s="25">
        <v>0</v>
      </c>
      <c r="AQ24" s="25">
        <v>0</v>
      </c>
      <c r="AR24" s="25">
        <v>0</v>
      </c>
      <c r="AS24" s="25">
        <v>0</v>
      </c>
      <c r="AT24" s="25">
        <v>0</v>
      </c>
      <c r="AU24" s="25">
        <v>0</v>
      </c>
      <c r="AV24" s="25">
        <v>0</v>
      </c>
      <c r="AW24" s="25">
        <v>0</v>
      </c>
      <c r="AX24" s="25">
        <v>0</v>
      </c>
      <c r="AY24" s="25">
        <v>0</v>
      </c>
      <c r="AZ24" s="25">
        <v>0</v>
      </c>
      <c r="BA24" s="25">
        <v>0</v>
      </c>
      <c r="BB24" s="25">
        <v>0</v>
      </c>
      <c r="BC24" s="25">
        <v>0</v>
      </c>
      <c r="BD24" s="25">
        <v>0</v>
      </c>
      <c r="BE24" s="25">
        <v>0</v>
      </c>
      <c r="BF24" s="25">
        <v>0</v>
      </c>
      <c r="BG24" s="25">
        <v>0</v>
      </c>
      <c r="BH24" s="25">
        <v>0</v>
      </c>
      <c r="BI24" s="25">
        <v>0</v>
      </c>
      <c r="BJ24" s="25">
        <v>0</v>
      </c>
      <c r="BK24" s="25">
        <v>0</v>
      </c>
      <c r="BL24" s="25">
        <v>0</v>
      </c>
      <c r="BM24" s="25">
        <v>0</v>
      </c>
      <c r="BN24" s="25">
        <v>0</v>
      </c>
      <c r="BO24" s="25">
        <v>0</v>
      </c>
      <c r="BP24" s="25">
        <v>0</v>
      </c>
      <c r="BQ24" s="274">
        <v>0</v>
      </c>
      <c r="BR24" s="274">
        <v>0</v>
      </c>
      <c r="BS24" s="274">
        <v>0</v>
      </c>
      <c r="BT24" s="274">
        <v>0</v>
      </c>
      <c r="BU24" s="274">
        <v>0</v>
      </c>
      <c r="BV24" s="274">
        <v>0</v>
      </c>
      <c r="BW24" s="274">
        <v>0</v>
      </c>
      <c r="BX24" s="275">
        <v>0</v>
      </c>
      <c r="BY24" s="275">
        <v>0</v>
      </c>
      <c r="BZ24" s="275">
        <v>0</v>
      </c>
      <c r="CA24" s="275">
        <v>0</v>
      </c>
      <c r="CB24" s="275">
        <v>0</v>
      </c>
      <c r="CC24" s="275">
        <v>0</v>
      </c>
      <c r="CD24" s="275">
        <v>0</v>
      </c>
      <c r="CE24" s="275">
        <v>0</v>
      </c>
    </row>
    <row r="25" spans="1:84" ht="6" hidden="1" customHeight="1" x14ac:dyDescent="0.45">
      <c r="A25" s="1"/>
      <c r="B25" s="164"/>
      <c r="C25" s="1"/>
      <c r="D25" s="1"/>
      <c r="E25" s="1"/>
      <c r="F25" s="1"/>
      <c r="G25" s="1"/>
      <c r="H25" s="1"/>
      <c r="I25" s="1"/>
      <c r="J25" s="1"/>
      <c r="K25" s="1"/>
      <c r="L25" s="1"/>
      <c r="M25" s="1"/>
      <c r="N25" s="1"/>
      <c r="O25" s="1"/>
      <c r="P25" s="1"/>
      <c r="Q25" s="1"/>
      <c r="R25" s="1"/>
      <c r="S25" s="1"/>
      <c r="T25" s="1"/>
      <c r="U25" s="1"/>
      <c r="V25" s="1"/>
    </row>
    <row r="26" spans="1:84" ht="15" customHeight="1" x14ac:dyDescent="0.45">
      <c r="A26" s="169"/>
      <c r="B26" s="169"/>
      <c r="C26" s="169"/>
      <c r="D26" s="170"/>
      <c r="E26" s="171"/>
      <c r="F26" s="171"/>
      <c r="G26" s="171"/>
      <c r="H26" s="171"/>
      <c r="I26" s="171"/>
      <c r="J26" s="171"/>
      <c r="K26" s="171"/>
      <c r="L26" s="171"/>
      <c r="M26" s="169"/>
      <c r="N26" s="169"/>
      <c r="O26" s="169"/>
      <c r="P26" s="169"/>
      <c r="Q26" s="169"/>
      <c r="R26" s="169"/>
      <c r="S26" s="169"/>
      <c r="T26" s="169"/>
      <c r="U26" s="169"/>
      <c r="V26" s="169"/>
    </row>
    <row r="27" spans="1:84" ht="40.5" hidden="1" customHeight="1" thickBot="1" x14ac:dyDescent="0.4">
      <c r="A27" s="172"/>
      <c r="B27" s="172"/>
      <c r="C27" s="172"/>
      <c r="D27" s="172"/>
      <c r="E27" s="172"/>
      <c r="F27" s="172"/>
      <c r="G27" s="172"/>
      <c r="H27" s="172"/>
      <c r="I27" s="172"/>
      <c r="J27" s="172"/>
      <c r="K27" s="172"/>
      <c r="L27" s="172"/>
      <c r="M27" s="172"/>
      <c r="N27" s="172"/>
      <c r="O27" s="172"/>
      <c r="P27" s="172"/>
      <c r="Q27" s="172"/>
      <c r="R27" s="172"/>
      <c r="S27" s="172"/>
      <c r="T27" s="172"/>
      <c r="U27" s="172"/>
      <c r="V27" s="172"/>
    </row>
    <row r="28" spans="1:84" ht="18.5" hidden="1" x14ac:dyDescent="0.45">
      <c r="A28" s="172"/>
      <c r="B28" s="224" t="s">
        <v>233</v>
      </c>
      <c r="C28" s="174"/>
      <c r="D28" s="174"/>
      <c r="E28" s="174"/>
      <c r="F28" s="174"/>
      <c r="G28" s="174"/>
      <c r="H28" s="174"/>
      <c r="I28" s="174"/>
      <c r="J28" s="174"/>
      <c r="K28" s="172"/>
      <c r="L28" s="175" t="s">
        <v>226</v>
      </c>
      <c r="M28" s="176" t="s">
        <v>227</v>
      </c>
      <c r="N28" s="177" t="s">
        <v>228</v>
      </c>
      <c r="O28" s="177" t="s">
        <v>229</v>
      </c>
      <c r="P28" s="177" t="s">
        <v>230</v>
      </c>
      <c r="Q28" s="178" t="s">
        <v>231</v>
      </c>
      <c r="R28" s="172"/>
      <c r="S28" s="172"/>
      <c r="T28" s="172"/>
      <c r="U28" s="172"/>
      <c r="V28" s="172"/>
      <c r="Z28" s="115" t="s">
        <v>234</v>
      </c>
      <c r="AA28" s="150"/>
      <c r="AB28" s="165"/>
      <c r="AC28" s="165"/>
      <c r="AD28" s="165" t="s">
        <v>197</v>
      </c>
      <c r="AE28" s="165"/>
      <c r="AF28" s="466">
        <v>0.25</v>
      </c>
      <c r="AG28" s="466"/>
      <c r="AH28" s="165"/>
      <c r="AI28" s="165"/>
      <c r="AJ28" s="158"/>
      <c r="AK28" s="158"/>
      <c r="AL28" s="166"/>
      <c r="AM28" s="167"/>
      <c r="AN28" s="158"/>
      <c r="AO28" s="158"/>
      <c r="AP28" s="165" t="s">
        <v>198</v>
      </c>
      <c r="AQ28" s="158"/>
      <c r="AR28" s="165"/>
      <c r="AS28" s="165"/>
      <c r="AT28" s="260">
        <v>0.25</v>
      </c>
      <c r="AU28" s="167"/>
      <c r="AV28" s="165"/>
      <c r="AW28" s="165"/>
      <c r="AX28" s="165"/>
      <c r="AY28" s="165"/>
      <c r="AZ28" s="165"/>
      <c r="BA28" s="165" t="s">
        <v>199</v>
      </c>
      <c r="BB28" s="165"/>
      <c r="BC28" s="165"/>
      <c r="BD28" s="466">
        <v>0.2</v>
      </c>
      <c r="BE28" s="466"/>
      <c r="BF28" s="165"/>
      <c r="BG28" s="165"/>
      <c r="BH28" s="165"/>
      <c r="BI28" s="165"/>
      <c r="BJ28" s="165"/>
      <c r="BK28" s="165"/>
      <c r="BL28" s="165"/>
      <c r="BM28" s="166"/>
      <c r="BN28" s="167"/>
      <c r="BO28" s="165"/>
      <c r="BP28" s="165" t="s">
        <v>200</v>
      </c>
      <c r="BQ28" s="165"/>
      <c r="BR28" s="165"/>
      <c r="BS28" s="466">
        <v>0.2</v>
      </c>
      <c r="BT28" s="468"/>
      <c r="BU28" s="166"/>
      <c r="BV28" s="167"/>
      <c r="BW28" s="165"/>
      <c r="BX28" s="165" t="s">
        <v>201</v>
      </c>
      <c r="BY28" s="165"/>
      <c r="BZ28" s="165"/>
      <c r="CA28" s="466">
        <f>1-AF28-AT28-BD28-BS28</f>
        <v>9.9999999999999978E-2</v>
      </c>
      <c r="CB28" s="468"/>
      <c r="CC28" s="165"/>
      <c r="CD28" s="165"/>
      <c r="CE28" s="166"/>
      <c r="CF28" s="18"/>
    </row>
    <row r="29" spans="1:84" ht="20.25" hidden="1" customHeight="1" x14ac:dyDescent="0.45">
      <c r="A29" s="172"/>
      <c r="B29" s="173"/>
      <c r="C29" s="174"/>
      <c r="D29" s="174"/>
      <c r="E29" s="174"/>
      <c r="F29" s="174"/>
      <c r="G29" s="174"/>
      <c r="H29" s="174"/>
      <c r="I29" s="174"/>
      <c r="J29" s="174"/>
      <c r="K29" s="174"/>
      <c r="L29" s="217" t="s">
        <v>249</v>
      </c>
      <c r="M29" s="218">
        <f>AF3</f>
        <v>0.25</v>
      </c>
      <c r="N29" s="219">
        <f>AT3</f>
        <v>0.25</v>
      </c>
      <c r="O29" s="219">
        <f>BD3</f>
        <v>0.2</v>
      </c>
      <c r="P29" s="219">
        <f>BS3</f>
        <v>0.2</v>
      </c>
      <c r="Q29" s="220">
        <f>CA3</f>
        <v>9.9999999999999978E-2</v>
      </c>
      <c r="R29" s="172"/>
      <c r="S29" s="172"/>
      <c r="T29" s="172"/>
      <c r="U29" s="172"/>
      <c r="V29" s="172"/>
      <c r="Z29" s="117"/>
      <c r="AA29" s="23"/>
      <c r="AB29" s="18"/>
      <c r="AC29" s="18"/>
      <c r="AD29" s="18"/>
      <c r="AE29" s="18"/>
      <c r="AF29" s="214"/>
      <c r="AG29" s="214"/>
      <c r="AH29" s="18"/>
      <c r="AI29" s="18"/>
      <c r="AL29" s="146"/>
      <c r="AM29" s="18"/>
      <c r="AQ29" s="18"/>
      <c r="AR29" s="18"/>
      <c r="AS29" s="18"/>
      <c r="AT29" s="263"/>
      <c r="AU29" s="18"/>
      <c r="AV29" s="18"/>
      <c r="AW29" s="18"/>
      <c r="AX29" s="18"/>
      <c r="AY29" s="18"/>
      <c r="AZ29" s="18"/>
      <c r="BA29" s="18"/>
      <c r="BB29" s="18"/>
      <c r="BC29" s="18"/>
      <c r="BD29" s="214"/>
      <c r="BE29" s="216"/>
      <c r="BF29" s="18"/>
      <c r="BG29" s="18"/>
      <c r="BH29" s="18"/>
      <c r="BI29" s="18"/>
      <c r="BJ29" s="18"/>
      <c r="BK29" s="18"/>
      <c r="BL29" s="18"/>
      <c r="BM29" s="146"/>
      <c r="BN29" s="18"/>
      <c r="BO29" s="18"/>
      <c r="BP29" s="18"/>
      <c r="BQ29" s="18"/>
      <c r="BR29" s="18"/>
      <c r="BS29" s="214"/>
      <c r="BT29" s="216"/>
      <c r="BU29" s="146"/>
      <c r="BV29" s="147"/>
      <c r="BW29" s="18"/>
      <c r="BX29" s="18"/>
      <c r="BY29" s="18"/>
      <c r="BZ29" s="18"/>
      <c r="CA29" s="214"/>
      <c r="CB29" s="216"/>
      <c r="CC29" s="18"/>
      <c r="CD29" s="18"/>
      <c r="CE29" s="146"/>
      <c r="CF29" s="18"/>
    </row>
    <row r="30" spans="1:84" ht="18.75" hidden="1" customHeight="1" thickBot="1" x14ac:dyDescent="0.4">
      <c r="A30" s="172"/>
      <c r="B30" s="174"/>
      <c r="C30" s="174"/>
      <c r="D30" s="179"/>
      <c r="E30" s="179"/>
      <c r="F30" s="179"/>
      <c r="G30" s="179"/>
      <c r="H30" s="179"/>
      <c r="I30" s="179"/>
      <c r="J30" s="180" t="s">
        <v>238</v>
      </c>
      <c r="K30" s="183">
        <v>0</v>
      </c>
      <c r="L30" s="172" t="s">
        <v>232</v>
      </c>
      <c r="M30" s="221">
        <v>0.4</v>
      </c>
      <c r="N30" s="222">
        <v>0.4</v>
      </c>
      <c r="O30" s="222">
        <v>0</v>
      </c>
      <c r="P30" s="222">
        <v>0</v>
      </c>
      <c r="Q30" s="223">
        <v>0.2</v>
      </c>
      <c r="R30" s="181" t="str">
        <f>IF(K30=1,IF(SUM(M30:Q30)=1,100%,"Incorrect weights"),"")</f>
        <v/>
      </c>
      <c r="S30" s="172"/>
      <c r="T30" s="172"/>
      <c r="U30" s="172"/>
      <c r="V30" s="172"/>
      <c r="Z30" s="118" t="s">
        <v>235</v>
      </c>
      <c r="AA30" s="140"/>
      <c r="AB30" s="141"/>
      <c r="AC30" s="141"/>
      <c r="AD30" s="141"/>
      <c r="AE30" s="141"/>
      <c r="AF30" s="467">
        <f>IF(AND($K$30=1,$R$30=1)=TRUE,M30,AF28)</f>
        <v>0.25</v>
      </c>
      <c r="AG30" s="467"/>
      <c r="AH30" s="141"/>
      <c r="AI30" s="141"/>
      <c r="AJ30" s="141"/>
      <c r="AK30" s="141"/>
      <c r="AL30" s="168"/>
      <c r="AM30" s="141"/>
      <c r="AN30" s="141"/>
      <c r="AO30" s="141"/>
      <c r="AP30" s="141"/>
      <c r="AQ30" s="141"/>
      <c r="AR30" s="141"/>
      <c r="AS30" s="141"/>
      <c r="AT30" s="264">
        <f>IF(AND($K$30=1,$R$30=1)=TRUE,N30,AT28)</f>
        <v>0.25</v>
      </c>
      <c r="AU30" s="141"/>
      <c r="AV30" s="141"/>
      <c r="AW30" s="141"/>
      <c r="AX30" s="141"/>
      <c r="AY30" s="141"/>
      <c r="AZ30" s="141"/>
      <c r="BA30" s="141"/>
      <c r="BB30" s="141"/>
      <c r="BC30" s="141"/>
      <c r="BD30" s="467">
        <f>IF(AND($K$30=1,$R$30=1)=TRUE,O30,BD28)</f>
        <v>0.2</v>
      </c>
      <c r="BE30" s="467"/>
      <c r="BF30" s="141"/>
      <c r="BG30" s="141"/>
      <c r="BH30" s="141"/>
      <c r="BI30" s="141"/>
      <c r="BJ30" s="141"/>
      <c r="BK30" s="141"/>
      <c r="BL30" s="141"/>
      <c r="BM30" s="168"/>
      <c r="BN30" s="141"/>
      <c r="BO30" s="141"/>
      <c r="BP30" s="141"/>
      <c r="BQ30" s="141"/>
      <c r="BR30" s="141"/>
      <c r="BS30" s="467">
        <f>IF(AND($K$30=1,$R$30=1)=TRUE,P30,BS28)</f>
        <v>0.2</v>
      </c>
      <c r="BT30" s="467"/>
      <c r="BU30" s="168"/>
      <c r="BV30" s="140"/>
      <c r="BW30" s="141"/>
      <c r="BX30" s="141"/>
      <c r="BY30" s="141"/>
      <c r="BZ30" s="141"/>
      <c r="CA30" s="467">
        <f>IF(AND($K$30=1,$R$30=1)=TRUE,Q30,CA28)</f>
        <v>9.9999999999999978E-2</v>
      </c>
      <c r="CB30" s="467"/>
      <c r="CC30" s="145"/>
      <c r="CD30" s="145"/>
      <c r="CE30" s="168"/>
    </row>
    <row r="31" spans="1:84" ht="10.5" hidden="1" customHeight="1" x14ac:dyDescent="0.35">
      <c r="A31" s="182"/>
      <c r="B31" s="182"/>
      <c r="C31" s="182"/>
      <c r="D31" s="182"/>
      <c r="E31" s="182"/>
      <c r="F31" s="182"/>
      <c r="G31" s="182"/>
      <c r="H31" s="182"/>
      <c r="I31" s="182"/>
      <c r="J31" s="182"/>
      <c r="K31" s="182"/>
      <c r="L31" s="182"/>
      <c r="M31" s="182"/>
      <c r="N31" s="182"/>
      <c r="O31" s="182"/>
      <c r="P31" s="182"/>
      <c r="Q31" s="182"/>
      <c r="R31" s="182"/>
      <c r="S31" s="182"/>
      <c r="T31" s="182"/>
      <c r="U31" s="182"/>
      <c r="V31" s="182"/>
    </row>
    <row r="32" spans="1:84" ht="8.25" customHeight="1" x14ac:dyDescent="0.35">
      <c r="A32" s="184"/>
      <c r="B32" s="184"/>
      <c r="C32" s="184"/>
      <c r="D32" s="184"/>
      <c r="E32" s="184"/>
      <c r="F32" s="184"/>
      <c r="G32" s="184"/>
      <c r="H32" s="184"/>
      <c r="I32" s="184"/>
      <c r="J32" s="184"/>
      <c r="K32" s="184"/>
      <c r="L32" s="184"/>
      <c r="M32" s="184"/>
      <c r="N32" s="184"/>
      <c r="O32" s="184"/>
      <c r="P32" s="184"/>
      <c r="Q32" s="184"/>
      <c r="R32" s="184"/>
      <c r="S32" s="184"/>
      <c r="T32" s="184"/>
      <c r="U32" s="184"/>
      <c r="V32" s="184"/>
    </row>
    <row r="33" spans="1:22" ht="18" x14ac:dyDescent="0.4">
      <c r="A33" s="184"/>
      <c r="B33" s="225" t="s">
        <v>236</v>
      </c>
      <c r="C33" s="185"/>
      <c r="D33" s="185"/>
      <c r="E33" s="185"/>
      <c r="F33" s="185"/>
      <c r="G33" s="185"/>
      <c r="H33" s="185"/>
      <c r="I33" s="185"/>
      <c r="J33" s="185"/>
      <c r="K33" s="184"/>
      <c r="L33" s="184"/>
      <c r="M33" s="184"/>
      <c r="N33" s="184"/>
      <c r="O33" s="184"/>
      <c r="P33" s="184"/>
      <c r="Q33" s="184"/>
      <c r="R33" s="184"/>
      <c r="S33" s="184"/>
      <c r="T33" s="184"/>
      <c r="U33" s="184"/>
      <c r="V33" s="184"/>
    </row>
    <row r="34" spans="1:22" ht="15.5" x14ac:dyDescent="0.35">
      <c r="A34" s="184"/>
      <c r="B34" s="185"/>
      <c r="C34" s="185"/>
      <c r="D34" s="186"/>
      <c r="E34" s="186"/>
      <c r="F34" s="186"/>
      <c r="G34" s="186"/>
      <c r="H34" s="186"/>
      <c r="I34" s="186"/>
      <c r="J34" s="187" t="s">
        <v>242</v>
      </c>
      <c r="K34" s="183">
        <v>0</v>
      </c>
      <c r="L34" s="184"/>
      <c r="M34" s="184"/>
      <c r="N34" s="184"/>
      <c r="O34" s="184"/>
      <c r="P34" s="184"/>
      <c r="Q34" s="184"/>
      <c r="R34" s="184"/>
      <c r="S34" s="184"/>
      <c r="T34" s="184"/>
      <c r="U34" s="184"/>
      <c r="V34" s="184"/>
    </row>
    <row r="35" spans="1:22" ht="15.5" x14ac:dyDescent="0.35">
      <c r="A35" s="184"/>
      <c r="B35" s="184"/>
      <c r="C35" s="184"/>
      <c r="D35" s="184"/>
      <c r="E35" s="184"/>
      <c r="F35" s="184"/>
      <c r="G35" s="184"/>
      <c r="H35" s="184"/>
      <c r="I35" s="184"/>
      <c r="J35" s="184"/>
      <c r="K35" s="184"/>
      <c r="L35" s="205" t="s">
        <v>240</v>
      </c>
      <c r="M35" s="184"/>
      <c r="N35" s="184"/>
      <c r="O35" s="184"/>
      <c r="P35" s="184"/>
      <c r="Q35" s="184"/>
      <c r="R35" s="184"/>
      <c r="S35" s="184"/>
      <c r="T35" s="184"/>
      <c r="U35" s="184"/>
      <c r="V35" s="184"/>
    </row>
    <row r="36" spans="1:22" ht="20.25" customHeight="1" thickBot="1" x14ac:dyDescent="0.4">
      <c r="A36" s="471" t="s">
        <v>214</v>
      </c>
      <c r="B36" s="471"/>
      <c r="C36" s="471"/>
      <c r="D36" s="471"/>
      <c r="E36" s="471"/>
      <c r="F36" s="471"/>
      <c r="G36" s="472" t="s">
        <v>237</v>
      </c>
      <c r="H36" s="472"/>
      <c r="I36" s="472"/>
      <c r="J36" s="472"/>
      <c r="K36" s="184"/>
      <c r="L36" s="206" t="s">
        <v>243</v>
      </c>
      <c r="M36" s="184"/>
      <c r="N36" s="184"/>
      <c r="O36" s="184"/>
      <c r="P36" s="184"/>
      <c r="Q36" s="184"/>
      <c r="R36" s="184"/>
      <c r="S36" s="184"/>
      <c r="T36" s="184"/>
      <c r="U36" s="184"/>
      <c r="V36" s="184"/>
    </row>
    <row r="37" spans="1:22" ht="15" customHeight="1" x14ac:dyDescent="0.35">
      <c r="A37" s="429" t="s">
        <v>390</v>
      </c>
      <c r="B37" s="430"/>
      <c r="C37" s="430"/>
      <c r="D37" s="430"/>
      <c r="E37" s="430"/>
      <c r="F37" s="430"/>
      <c r="G37" s="430"/>
      <c r="H37" s="430"/>
      <c r="I37" s="430"/>
      <c r="J37" s="431"/>
      <c r="K37" s="184"/>
      <c r="L37" s="206" t="s">
        <v>239</v>
      </c>
      <c r="M37" s="184"/>
      <c r="N37" s="184"/>
      <c r="O37" s="184"/>
      <c r="P37" s="184"/>
      <c r="Q37" s="184"/>
      <c r="R37" s="184"/>
      <c r="S37" s="184"/>
      <c r="T37" s="184"/>
      <c r="U37" s="184"/>
      <c r="V37" s="184"/>
    </row>
    <row r="38" spans="1:22" ht="16" thickBot="1" x14ac:dyDescent="0.4">
      <c r="A38" s="432"/>
      <c r="B38" s="433"/>
      <c r="C38" s="433"/>
      <c r="D38" s="433"/>
      <c r="E38" s="433"/>
      <c r="F38" s="433"/>
      <c r="G38" s="433"/>
      <c r="H38" s="433"/>
      <c r="I38" s="433"/>
      <c r="J38" s="434"/>
      <c r="K38" s="184"/>
      <c r="L38" s="206"/>
      <c r="M38" s="184"/>
      <c r="N38" s="184"/>
      <c r="O38" s="184"/>
      <c r="P38" s="184"/>
      <c r="Q38" s="184"/>
      <c r="R38" s="184"/>
      <c r="S38" s="184"/>
      <c r="T38" s="184"/>
      <c r="U38" s="184"/>
      <c r="V38" s="184"/>
    </row>
    <row r="39" spans="1:22" ht="16" thickBot="1" x14ac:dyDescent="0.4">
      <c r="A39" s="469"/>
      <c r="B39" s="470"/>
      <c r="C39" s="470"/>
      <c r="D39" s="470"/>
      <c r="E39" s="470"/>
      <c r="F39" s="184"/>
      <c r="G39" s="184"/>
      <c r="H39" s="184"/>
      <c r="I39" s="184"/>
      <c r="J39" s="262" t="s">
        <v>215</v>
      </c>
      <c r="K39" s="184"/>
      <c r="L39" s="207" t="s">
        <v>241</v>
      </c>
      <c r="M39" s="204"/>
      <c r="N39" s="204"/>
      <c r="O39" s="204"/>
      <c r="P39" s="204"/>
      <c r="Q39" s="204"/>
      <c r="R39" s="204"/>
      <c r="S39" s="204"/>
      <c r="T39" s="184"/>
      <c r="U39" s="184"/>
      <c r="V39" s="184"/>
    </row>
    <row r="40" spans="1:22" ht="15.75" hidden="1" customHeight="1" x14ac:dyDescent="0.35">
      <c r="A40" s="463" t="s">
        <v>94</v>
      </c>
      <c r="B40" s="462"/>
      <c r="C40" s="462"/>
      <c r="D40" s="462"/>
      <c r="E40" s="462"/>
      <c r="F40" s="462"/>
      <c r="G40" s="462"/>
      <c r="H40" s="462"/>
      <c r="I40" s="462"/>
      <c r="J40" s="196">
        <f>AA1</f>
        <v>0</v>
      </c>
      <c r="K40" s="20">
        <v>0</v>
      </c>
      <c r="L40" s="184"/>
      <c r="M40" s="184"/>
      <c r="N40" s="184"/>
      <c r="O40" s="184"/>
      <c r="P40" s="184"/>
      <c r="Q40" s="184"/>
      <c r="R40" s="184"/>
      <c r="S40" s="184"/>
      <c r="T40" s="184"/>
      <c r="U40" s="184"/>
      <c r="V40" s="184"/>
    </row>
    <row r="41" spans="1:22" ht="15.75" hidden="1" customHeight="1" x14ac:dyDescent="0.35">
      <c r="A41" s="463" t="s">
        <v>95</v>
      </c>
      <c r="B41" s="462"/>
      <c r="C41" s="462"/>
      <c r="D41" s="462"/>
      <c r="E41" s="462"/>
      <c r="F41" s="462"/>
      <c r="G41" s="462"/>
      <c r="H41" s="462"/>
      <c r="I41" s="462"/>
      <c r="J41" s="196">
        <f>AB1</f>
        <v>0</v>
      </c>
      <c r="K41" s="20">
        <v>0</v>
      </c>
      <c r="L41" s="184"/>
      <c r="M41" s="184"/>
      <c r="N41" s="184"/>
      <c r="O41" s="184"/>
      <c r="P41" s="184"/>
      <c r="Q41" s="184"/>
      <c r="R41" s="184"/>
      <c r="S41" s="184"/>
      <c r="T41" s="184"/>
      <c r="U41" s="184"/>
      <c r="V41" s="184"/>
    </row>
    <row r="42" spans="1:22" ht="15.75" hidden="1" customHeight="1" x14ac:dyDescent="0.35">
      <c r="A42" s="464" t="s">
        <v>118</v>
      </c>
      <c r="B42" s="425"/>
      <c r="C42" s="425"/>
      <c r="D42" s="425"/>
      <c r="E42" s="425"/>
      <c r="F42" s="425"/>
      <c r="G42" s="425"/>
      <c r="H42" s="425"/>
      <c r="I42" s="426"/>
      <c r="J42" s="196">
        <f>AC1</f>
        <v>0</v>
      </c>
      <c r="K42" s="20">
        <v>0</v>
      </c>
      <c r="L42" s="184"/>
      <c r="M42" s="184"/>
      <c r="N42" s="184"/>
      <c r="O42" s="184"/>
      <c r="P42" s="184"/>
      <c r="Q42" s="184"/>
      <c r="R42" s="184"/>
      <c r="S42" s="184"/>
      <c r="T42" s="184"/>
      <c r="U42" s="184"/>
      <c r="V42" s="184"/>
    </row>
    <row r="43" spans="1:22" ht="15.75" hidden="1" customHeight="1" thickBot="1" x14ac:dyDescent="0.4">
      <c r="A43" s="464" t="s">
        <v>96</v>
      </c>
      <c r="B43" s="425"/>
      <c r="C43" s="425"/>
      <c r="D43" s="425"/>
      <c r="E43" s="425"/>
      <c r="F43" s="425"/>
      <c r="G43" s="425"/>
      <c r="H43" s="425"/>
      <c r="I43" s="426"/>
      <c r="J43" s="196">
        <f>AD1</f>
        <v>0</v>
      </c>
      <c r="K43" s="20">
        <v>0</v>
      </c>
      <c r="L43" s="184"/>
      <c r="M43" s="184"/>
      <c r="N43" s="184"/>
      <c r="O43" s="184"/>
      <c r="P43" s="184"/>
      <c r="Q43" s="184"/>
      <c r="R43" s="184"/>
      <c r="S43" s="184"/>
      <c r="T43" s="184"/>
      <c r="U43" s="184"/>
      <c r="V43" s="184"/>
    </row>
    <row r="44" spans="1:22" ht="16" hidden="1" thickBot="1" x14ac:dyDescent="0.4">
      <c r="A44" s="421" t="s">
        <v>216</v>
      </c>
      <c r="B44" s="422"/>
      <c r="C44" s="422"/>
      <c r="D44" s="422"/>
      <c r="E44" s="422"/>
      <c r="F44" s="188"/>
      <c r="G44" s="188"/>
      <c r="H44" s="188"/>
      <c r="I44" s="189"/>
      <c r="J44" s="190">
        <f>SUM(J40:J43)</f>
        <v>0</v>
      </c>
      <c r="K44" s="184"/>
      <c r="L44" s="184"/>
      <c r="M44" s="184"/>
      <c r="N44" s="184"/>
      <c r="O44" s="184"/>
      <c r="P44" s="184"/>
      <c r="Q44" s="184"/>
      <c r="R44" s="184"/>
      <c r="S44" s="184"/>
      <c r="T44" s="184"/>
      <c r="U44" s="184"/>
      <c r="V44" s="184"/>
    </row>
    <row r="45" spans="1:22" ht="15.75" customHeight="1" x14ac:dyDescent="0.35">
      <c r="A45" s="429" t="s">
        <v>391</v>
      </c>
      <c r="B45" s="430"/>
      <c r="C45" s="430"/>
      <c r="D45" s="430"/>
      <c r="E45" s="430"/>
      <c r="F45" s="430"/>
      <c r="G45" s="430"/>
      <c r="H45" s="430"/>
      <c r="I45" s="431"/>
      <c r="J45" s="427" t="s">
        <v>221</v>
      </c>
      <c r="K45" s="184"/>
      <c r="L45" s="184"/>
      <c r="M45" s="184"/>
      <c r="N45" s="184"/>
      <c r="O45" s="184"/>
      <c r="P45" s="184"/>
      <c r="Q45" s="184"/>
      <c r="R45" s="184"/>
      <c r="S45" s="184"/>
      <c r="T45" s="184"/>
      <c r="U45" s="184"/>
      <c r="V45" s="184"/>
    </row>
    <row r="46" spans="1:22" ht="38.25" customHeight="1" x14ac:dyDescent="0.35">
      <c r="A46" s="459"/>
      <c r="B46" s="460"/>
      <c r="C46" s="460"/>
      <c r="D46" s="460"/>
      <c r="E46" s="460"/>
      <c r="F46" s="460"/>
      <c r="G46" s="460"/>
      <c r="H46" s="460"/>
      <c r="I46" s="461"/>
      <c r="J46" s="428"/>
      <c r="K46" s="184"/>
      <c r="L46" s="184"/>
      <c r="M46" s="184"/>
      <c r="N46" s="184"/>
      <c r="O46" s="184"/>
      <c r="P46" s="184"/>
      <c r="Q46" s="184"/>
      <c r="R46" s="184"/>
      <c r="S46" s="184"/>
      <c r="T46" s="184"/>
      <c r="U46" s="184"/>
      <c r="V46" s="184"/>
    </row>
    <row r="47" spans="1:22" ht="27.75" customHeight="1" x14ac:dyDescent="0.35">
      <c r="A47" s="462" t="s">
        <v>355</v>
      </c>
      <c r="B47" s="462"/>
      <c r="C47" s="462"/>
      <c r="D47" s="462"/>
      <c r="E47" s="462"/>
      <c r="F47" s="462"/>
      <c r="G47" s="462"/>
      <c r="H47" s="462"/>
      <c r="I47" s="462"/>
      <c r="J47" s="194">
        <f>AE1</f>
        <v>1</v>
      </c>
      <c r="K47" s="20">
        <v>0</v>
      </c>
      <c r="L47" s="184"/>
      <c r="M47" s="184"/>
      <c r="N47" s="184"/>
      <c r="O47" s="184"/>
      <c r="P47" s="184"/>
      <c r="Q47" s="184"/>
      <c r="R47" s="184"/>
      <c r="S47" s="184"/>
      <c r="T47" s="184"/>
      <c r="U47" s="184"/>
      <c r="V47" s="184"/>
    </row>
    <row r="48" spans="1:22" ht="26.25" customHeight="1" x14ac:dyDescent="0.35">
      <c r="A48" s="424" t="s">
        <v>337</v>
      </c>
      <c r="B48" s="425"/>
      <c r="C48" s="425"/>
      <c r="D48" s="425"/>
      <c r="E48" s="425"/>
      <c r="F48" s="425"/>
      <c r="G48" s="425"/>
      <c r="H48" s="425"/>
      <c r="I48" s="426"/>
      <c r="J48" s="194">
        <f>AF1</f>
        <v>1</v>
      </c>
      <c r="K48" s="20">
        <v>0</v>
      </c>
      <c r="L48" s="184"/>
      <c r="M48" s="184"/>
      <c r="N48" s="184"/>
      <c r="O48" s="184"/>
      <c r="P48" s="184"/>
      <c r="Q48" s="184"/>
      <c r="R48" s="184"/>
      <c r="S48" s="184"/>
      <c r="T48" s="184"/>
      <c r="U48" s="184"/>
      <c r="V48" s="184"/>
    </row>
    <row r="49" spans="1:22" ht="24.75" customHeight="1" thickBot="1" x14ac:dyDescent="0.4">
      <c r="A49" s="424" t="s">
        <v>335</v>
      </c>
      <c r="B49" s="425"/>
      <c r="C49" s="425"/>
      <c r="D49" s="425"/>
      <c r="E49" s="425"/>
      <c r="F49" s="425"/>
      <c r="G49" s="425"/>
      <c r="H49" s="425"/>
      <c r="I49" s="426"/>
      <c r="J49" s="194">
        <f>AG1</f>
        <v>1</v>
      </c>
      <c r="K49" s="20">
        <v>0</v>
      </c>
      <c r="L49" s="184"/>
      <c r="M49" s="184"/>
      <c r="N49" s="184"/>
      <c r="O49" s="184"/>
      <c r="P49" s="184"/>
      <c r="Q49" s="184"/>
      <c r="R49" s="184"/>
      <c r="S49" s="184"/>
      <c r="T49" s="184"/>
      <c r="U49" s="184"/>
      <c r="V49" s="184"/>
    </row>
    <row r="50" spans="1:22" ht="15.75" hidden="1" customHeight="1" x14ac:dyDescent="0.35">
      <c r="A50" s="424" t="s">
        <v>336</v>
      </c>
      <c r="B50" s="425"/>
      <c r="C50" s="425"/>
      <c r="D50" s="425"/>
      <c r="E50" s="425"/>
      <c r="F50" s="425"/>
      <c r="G50" s="425"/>
      <c r="H50" s="425"/>
      <c r="I50" s="426"/>
      <c r="J50" s="194">
        <v>0</v>
      </c>
      <c r="K50" s="20">
        <v>0</v>
      </c>
      <c r="L50" s="184"/>
      <c r="M50" s="184"/>
      <c r="N50" s="184"/>
      <c r="O50" s="184"/>
      <c r="P50" s="184"/>
      <c r="Q50" s="184"/>
      <c r="R50" s="184"/>
      <c r="S50" s="184"/>
      <c r="T50" s="184"/>
      <c r="U50" s="184"/>
      <c r="V50" s="184"/>
    </row>
    <row r="51" spans="1:22" ht="37.5" hidden="1" customHeight="1" x14ac:dyDescent="0.35">
      <c r="A51" s="424" t="s">
        <v>457</v>
      </c>
      <c r="B51" s="425"/>
      <c r="C51" s="425"/>
      <c r="D51" s="425"/>
      <c r="E51" s="425"/>
      <c r="F51" s="425"/>
      <c r="G51" s="425"/>
      <c r="H51" s="425"/>
      <c r="I51" s="426"/>
      <c r="J51" s="194">
        <f>AI1</f>
        <v>0</v>
      </c>
      <c r="K51" s="20">
        <v>0</v>
      </c>
      <c r="L51" s="184"/>
      <c r="M51" s="184"/>
      <c r="N51" s="184"/>
      <c r="O51" s="184"/>
      <c r="P51" s="184"/>
      <c r="Q51" s="184"/>
      <c r="R51" s="184"/>
      <c r="S51" s="184"/>
      <c r="T51" s="184"/>
      <c r="U51" s="184"/>
      <c r="V51" s="184"/>
    </row>
    <row r="52" spans="1:22" ht="41.25" hidden="1" customHeight="1" x14ac:dyDescent="0.35">
      <c r="A52" s="424" t="s">
        <v>446</v>
      </c>
      <c r="B52" s="425"/>
      <c r="C52" s="425"/>
      <c r="D52" s="425"/>
      <c r="E52" s="425"/>
      <c r="F52" s="425"/>
      <c r="G52" s="425"/>
      <c r="H52" s="425"/>
      <c r="I52" s="426"/>
      <c r="J52" s="194">
        <f>AJ1</f>
        <v>0</v>
      </c>
      <c r="K52" s="20">
        <v>0</v>
      </c>
      <c r="L52" s="184"/>
      <c r="M52" s="184"/>
      <c r="N52" s="184"/>
      <c r="O52" s="184"/>
      <c r="P52" s="184"/>
      <c r="Q52" s="184"/>
      <c r="R52" s="184"/>
      <c r="S52" s="184"/>
      <c r="T52" s="184"/>
      <c r="U52" s="184"/>
      <c r="V52" s="184"/>
    </row>
    <row r="53" spans="1:22" ht="40.5" hidden="1" customHeight="1" x14ac:dyDescent="0.35">
      <c r="A53" s="424" t="s">
        <v>447</v>
      </c>
      <c r="B53" s="425"/>
      <c r="C53" s="425"/>
      <c r="D53" s="425"/>
      <c r="E53" s="425"/>
      <c r="F53" s="425"/>
      <c r="G53" s="425"/>
      <c r="H53" s="425"/>
      <c r="I53" s="426"/>
      <c r="J53" s="194">
        <f>AK1</f>
        <v>0</v>
      </c>
      <c r="K53" s="20">
        <v>0</v>
      </c>
      <c r="L53" s="184"/>
      <c r="M53" s="184"/>
      <c r="N53" s="184"/>
      <c r="O53" s="184"/>
      <c r="P53" s="184"/>
      <c r="Q53" s="184"/>
      <c r="R53" s="184"/>
      <c r="S53" s="184"/>
      <c r="T53" s="184"/>
      <c r="U53" s="184"/>
      <c r="V53" s="184"/>
    </row>
    <row r="54" spans="1:22" ht="34.5" hidden="1" customHeight="1" thickBot="1" x14ac:dyDescent="0.4">
      <c r="A54" s="454" t="s">
        <v>448</v>
      </c>
      <c r="B54" s="455"/>
      <c r="C54" s="455"/>
      <c r="D54" s="455"/>
      <c r="E54" s="455"/>
      <c r="F54" s="455"/>
      <c r="G54" s="455"/>
      <c r="H54" s="455"/>
      <c r="I54" s="456"/>
      <c r="J54" s="195">
        <f>AL1</f>
        <v>0</v>
      </c>
      <c r="K54" s="20">
        <v>0</v>
      </c>
      <c r="L54" s="184"/>
      <c r="M54" s="184"/>
      <c r="N54" s="184"/>
      <c r="O54" s="184"/>
      <c r="P54" s="184"/>
      <c r="Q54" s="184"/>
      <c r="R54" s="184"/>
      <c r="S54" s="184"/>
      <c r="T54" s="184"/>
      <c r="U54" s="184"/>
      <c r="V54" s="184"/>
    </row>
    <row r="55" spans="1:22" ht="16" thickBot="1" x14ac:dyDescent="0.4">
      <c r="A55" s="421" t="s">
        <v>217</v>
      </c>
      <c r="B55" s="422"/>
      <c r="C55" s="422"/>
      <c r="D55" s="422"/>
      <c r="E55" s="422"/>
      <c r="F55" s="188"/>
      <c r="G55" s="188"/>
      <c r="H55" s="188"/>
      <c r="I55" s="188"/>
      <c r="J55" s="190">
        <f>SUM(J47:J54)</f>
        <v>3</v>
      </c>
      <c r="K55" s="184"/>
      <c r="L55" s="184"/>
      <c r="M55" s="184"/>
      <c r="N55" s="184"/>
      <c r="O55" s="184"/>
      <c r="P55" s="184"/>
      <c r="Q55" s="184"/>
      <c r="R55" s="184"/>
      <c r="S55" s="184"/>
      <c r="T55" s="184"/>
      <c r="U55" s="184"/>
      <c r="V55" s="184"/>
    </row>
    <row r="56" spans="1:22" ht="15" thickBot="1" x14ac:dyDescent="0.4">
      <c r="A56" s="184"/>
      <c r="B56" s="184"/>
      <c r="C56" s="184"/>
      <c r="D56" s="184"/>
      <c r="E56" s="184"/>
      <c r="F56" s="184"/>
      <c r="G56" s="184"/>
      <c r="H56" s="184"/>
      <c r="I56" s="184"/>
      <c r="J56" s="184"/>
      <c r="K56" s="184"/>
      <c r="L56" s="184"/>
      <c r="M56" s="184"/>
      <c r="N56" s="184"/>
      <c r="O56" s="184"/>
      <c r="P56" s="184"/>
      <c r="Q56" s="184"/>
      <c r="R56" s="184"/>
      <c r="S56" s="184"/>
      <c r="T56" s="184"/>
      <c r="U56" s="184"/>
      <c r="V56" s="184"/>
    </row>
    <row r="57" spans="1:22" ht="51" customHeight="1" thickBot="1" x14ac:dyDescent="0.4">
      <c r="A57" s="457" t="s">
        <v>375</v>
      </c>
      <c r="B57" s="458"/>
      <c r="C57" s="458"/>
      <c r="D57" s="458"/>
      <c r="E57" s="458"/>
      <c r="F57" s="458"/>
      <c r="G57" s="458"/>
      <c r="H57" s="458"/>
      <c r="I57" s="458"/>
      <c r="J57" s="261"/>
      <c r="K57" s="184"/>
      <c r="L57" s="184"/>
      <c r="M57" s="184"/>
      <c r="N57" s="184"/>
      <c r="O57" s="184"/>
      <c r="P57" s="184"/>
      <c r="Q57" s="184"/>
      <c r="R57" s="184"/>
      <c r="S57" s="184"/>
      <c r="T57" s="184"/>
      <c r="U57" s="184"/>
      <c r="V57" s="184"/>
    </row>
    <row r="58" spans="1:22" x14ac:dyDescent="0.35">
      <c r="A58" s="452"/>
      <c r="B58" s="453"/>
      <c r="C58" s="453"/>
      <c r="D58" s="453"/>
      <c r="E58" s="453"/>
      <c r="F58" s="184"/>
      <c r="G58" s="184"/>
      <c r="H58" s="184"/>
      <c r="I58" s="184"/>
      <c r="J58" s="191" t="s">
        <v>215</v>
      </c>
      <c r="K58" s="184"/>
      <c r="L58" s="184"/>
      <c r="M58" s="184"/>
      <c r="N58" s="184"/>
      <c r="O58" s="184"/>
      <c r="P58" s="184"/>
      <c r="Q58" s="184"/>
      <c r="R58" s="184"/>
      <c r="S58" s="184"/>
      <c r="T58" s="184"/>
      <c r="U58" s="184"/>
      <c r="V58" s="184"/>
    </row>
    <row r="59" spans="1:22" ht="53.25" customHeight="1" x14ac:dyDescent="0.35">
      <c r="A59" s="424" t="s">
        <v>449</v>
      </c>
      <c r="B59" s="425"/>
      <c r="C59" s="425"/>
      <c r="D59" s="425"/>
      <c r="E59" s="425"/>
      <c r="F59" s="425"/>
      <c r="G59" s="425"/>
      <c r="H59" s="425"/>
      <c r="I59" s="426"/>
      <c r="J59" s="194">
        <f>AM1</f>
        <v>1</v>
      </c>
      <c r="K59" s="20">
        <v>0</v>
      </c>
      <c r="L59" s="184"/>
      <c r="M59" s="184"/>
      <c r="N59" s="184"/>
      <c r="O59" s="184"/>
      <c r="P59" s="184"/>
      <c r="Q59" s="184"/>
      <c r="R59" s="184"/>
      <c r="S59" s="184"/>
      <c r="T59" s="184"/>
      <c r="U59" s="184"/>
      <c r="V59" s="184"/>
    </row>
    <row r="60" spans="1:22" ht="53.25" customHeight="1" thickBot="1" x14ac:dyDescent="0.4">
      <c r="A60" s="424" t="s">
        <v>450</v>
      </c>
      <c r="B60" s="425"/>
      <c r="C60" s="425"/>
      <c r="D60" s="425"/>
      <c r="E60" s="425"/>
      <c r="F60" s="425"/>
      <c r="G60" s="425"/>
      <c r="H60" s="425"/>
      <c r="I60" s="426"/>
      <c r="J60" s="194">
        <f>AN1</f>
        <v>1</v>
      </c>
      <c r="K60" s="20">
        <v>0</v>
      </c>
      <c r="L60" s="184"/>
      <c r="M60" s="184"/>
      <c r="N60" s="184"/>
      <c r="O60" s="184"/>
      <c r="P60" s="184"/>
      <c r="Q60" s="184"/>
      <c r="R60" s="184"/>
      <c r="S60" s="184"/>
      <c r="T60" s="184"/>
      <c r="U60" s="184"/>
      <c r="V60" s="184"/>
    </row>
    <row r="61" spans="1:22" ht="53.25" hidden="1" customHeight="1" x14ac:dyDescent="0.35">
      <c r="A61" s="424" t="s">
        <v>451</v>
      </c>
      <c r="B61" s="425"/>
      <c r="C61" s="425"/>
      <c r="D61" s="425"/>
      <c r="E61" s="425"/>
      <c r="F61" s="425"/>
      <c r="G61" s="425"/>
      <c r="H61" s="425"/>
      <c r="I61" s="426"/>
      <c r="J61" s="194">
        <f>AO1</f>
        <v>0</v>
      </c>
      <c r="K61" s="20">
        <v>0</v>
      </c>
      <c r="L61" s="184"/>
      <c r="M61" s="184"/>
      <c r="N61" s="184"/>
      <c r="O61" s="184"/>
      <c r="P61" s="184"/>
      <c r="Q61" s="184"/>
      <c r="R61" s="184"/>
      <c r="S61" s="184"/>
      <c r="T61" s="184"/>
      <c r="U61" s="184"/>
      <c r="V61" s="184"/>
    </row>
    <row r="62" spans="1:22" ht="53.25" hidden="1" customHeight="1" x14ac:dyDescent="0.35">
      <c r="A62" s="424" t="s">
        <v>452</v>
      </c>
      <c r="B62" s="425"/>
      <c r="C62" s="425"/>
      <c r="D62" s="425"/>
      <c r="E62" s="425"/>
      <c r="F62" s="425"/>
      <c r="G62" s="425"/>
      <c r="H62" s="425"/>
      <c r="I62" s="426"/>
      <c r="J62" s="194">
        <f>AP1</f>
        <v>0</v>
      </c>
      <c r="K62" s="20">
        <v>0</v>
      </c>
      <c r="L62" s="184"/>
      <c r="M62" s="184" t="s">
        <v>59</v>
      </c>
      <c r="N62" s="184"/>
      <c r="O62" s="184"/>
      <c r="P62" s="184"/>
      <c r="Q62" s="184"/>
      <c r="R62" s="184"/>
      <c r="S62" s="184"/>
      <c r="T62" s="184"/>
      <c r="U62" s="184"/>
      <c r="V62" s="184"/>
    </row>
    <row r="63" spans="1:22" ht="42" hidden="1" customHeight="1" thickBot="1" x14ac:dyDescent="0.4">
      <c r="A63" s="424" t="s">
        <v>394</v>
      </c>
      <c r="B63" s="425"/>
      <c r="C63" s="425"/>
      <c r="D63" s="425"/>
      <c r="E63" s="425"/>
      <c r="F63" s="425"/>
      <c r="G63" s="425"/>
      <c r="H63" s="425"/>
      <c r="I63" s="426"/>
      <c r="J63" s="194">
        <f>AQ1</f>
        <v>0</v>
      </c>
      <c r="K63" s="20">
        <v>0</v>
      </c>
      <c r="L63" s="184"/>
      <c r="M63" s="184"/>
      <c r="N63" s="184"/>
      <c r="O63" s="184"/>
      <c r="P63" s="184"/>
      <c r="Q63" s="184"/>
      <c r="R63" s="184"/>
      <c r="S63" s="184"/>
      <c r="T63" s="184"/>
      <c r="U63" s="184"/>
      <c r="V63" s="184"/>
    </row>
    <row r="64" spans="1:22" ht="15.75" hidden="1" customHeight="1" x14ac:dyDescent="0.35">
      <c r="A64" s="424"/>
      <c r="B64" s="425"/>
      <c r="C64" s="425"/>
      <c r="D64" s="425"/>
      <c r="E64" s="425"/>
      <c r="F64" s="425"/>
      <c r="G64" s="425"/>
      <c r="H64" s="425"/>
      <c r="I64" s="426"/>
      <c r="J64" s="194"/>
      <c r="K64" s="20">
        <v>0</v>
      </c>
      <c r="L64" s="184"/>
      <c r="M64" s="184"/>
      <c r="N64" s="184"/>
      <c r="O64" s="184"/>
      <c r="P64" s="184"/>
      <c r="Q64" s="184"/>
      <c r="R64" s="184"/>
      <c r="S64" s="184"/>
      <c r="T64" s="184"/>
      <c r="U64" s="184"/>
      <c r="V64" s="184"/>
    </row>
    <row r="65" spans="1:22" ht="15.75" hidden="1" customHeight="1" x14ac:dyDescent="0.35">
      <c r="A65" s="424"/>
      <c r="B65" s="425"/>
      <c r="C65" s="425"/>
      <c r="D65" s="425"/>
      <c r="E65" s="425"/>
      <c r="F65" s="425"/>
      <c r="G65" s="425"/>
      <c r="H65" s="425"/>
      <c r="I65" s="426"/>
      <c r="J65" s="194"/>
      <c r="K65" s="20">
        <v>0</v>
      </c>
      <c r="L65" s="184"/>
      <c r="M65" s="184"/>
      <c r="N65" s="184"/>
      <c r="O65" s="184"/>
      <c r="P65" s="184"/>
      <c r="Q65" s="184"/>
      <c r="R65" s="184"/>
      <c r="S65" s="184"/>
      <c r="T65" s="184"/>
      <c r="U65" s="184"/>
      <c r="V65" s="184"/>
    </row>
    <row r="66" spans="1:22" ht="15.75" hidden="1" customHeight="1" thickBot="1" x14ac:dyDescent="0.4">
      <c r="A66" s="424"/>
      <c r="B66" s="425"/>
      <c r="C66" s="425"/>
      <c r="D66" s="425"/>
      <c r="E66" s="425"/>
      <c r="F66" s="425"/>
      <c r="G66" s="425"/>
      <c r="H66" s="425"/>
      <c r="I66" s="426"/>
      <c r="J66" s="194"/>
      <c r="K66" s="20">
        <v>0</v>
      </c>
      <c r="L66" s="184"/>
      <c r="M66" s="184"/>
      <c r="N66" s="184"/>
      <c r="O66" s="184"/>
      <c r="P66" s="184"/>
      <c r="Q66" s="184"/>
      <c r="R66" s="184"/>
      <c r="S66" s="184"/>
      <c r="T66" s="184"/>
      <c r="U66" s="184"/>
      <c r="V66" s="184"/>
    </row>
    <row r="67" spans="1:22" ht="16" thickBot="1" x14ac:dyDescent="0.4">
      <c r="A67" s="421" t="s">
        <v>102</v>
      </c>
      <c r="B67" s="422"/>
      <c r="C67" s="422"/>
      <c r="D67" s="422"/>
      <c r="E67" s="422"/>
      <c r="F67" s="188"/>
      <c r="G67" s="188"/>
      <c r="H67" s="188"/>
      <c r="I67" s="189"/>
      <c r="J67" s="190">
        <f>SUM(J59:J66)</f>
        <v>2</v>
      </c>
      <c r="K67" s="184"/>
      <c r="L67" s="184"/>
      <c r="M67" s="184"/>
      <c r="N67" s="184"/>
      <c r="O67" s="184"/>
      <c r="P67" s="184"/>
      <c r="Q67" s="184"/>
      <c r="R67" s="184"/>
      <c r="S67" s="184"/>
      <c r="T67" s="184"/>
      <c r="U67" s="184"/>
      <c r="V67" s="184"/>
    </row>
    <row r="68" spans="1:22" ht="15" thickBot="1" x14ac:dyDescent="0.4">
      <c r="A68" s="184"/>
      <c r="B68" s="184"/>
      <c r="C68" s="184"/>
      <c r="D68" s="184"/>
      <c r="E68" s="184"/>
      <c r="F68" s="184"/>
      <c r="G68" s="184"/>
      <c r="H68" s="184"/>
      <c r="I68" s="184"/>
      <c r="J68" s="184"/>
      <c r="K68" s="184"/>
      <c r="L68" s="184"/>
      <c r="M68" s="184"/>
      <c r="N68" s="184"/>
      <c r="O68" s="184"/>
      <c r="P68" s="184"/>
      <c r="Q68" s="184"/>
      <c r="R68" s="184"/>
      <c r="S68" s="184"/>
      <c r="T68" s="184"/>
      <c r="U68" s="184"/>
      <c r="V68" s="184"/>
    </row>
    <row r="69" spans="1:22" ht="15" hidden="1" customHeight="1" x14ac:dyDescent="0.35">
      <c r="A69" s="429" t="s">
        <v>376</v>
      </c>
      <c r="B69" s="430"/>
      <c r="C69" s="430"/>
      <c r="D69" s="430"/>
      <c r="E69" s="430"/>
      <c r="F69" s="430"/>
      <c r="G69" s="430"/>
      <c r="H69" s="430"/>
      <c r="I69" s="430"/>
      <c r="J69" s="431"/>
      <c r="K69" s="184"/>
      <c r="L69" s="184"/>
      <c r="M69" s="184"/>
      <c r="N69" s="184"/>
      <c r="O69" s="184"/>
      <c r="P69" s="184"/>
      <c r="Q69" s="184"/>
      <c r="R69" s="184"/>
      <c r="S69" s="184"/>
      <c r="T69" s="184"/>
      <c r="U69" s="184"/>
      <c r="V69" s="184"/>
    </row>
    <row r="70" spans="1:22" ht="15.75" hidden="1" customHeight="1" thickBot="1" x14ac:dyDescent="0.4">
      <c r="A70" s="432"/>
      <c r="B70" s="433"/>
      <c r="C70" s="433"/>
      <c r="D70" s="433"/>
      <c r="E70" s="433"/>
      <c r="F70" s="433"/>
      <c r="G70" s="433"/>
      <c r="H70" s="433"/>
      <c r="I70" s="433"/>
      <c r="J70" s="434"/>
      <c r="K70" s="184"/>
      <c r="L70" s="184"/>
      <c r="M70" s="184"/>
      <c r="N70" s="184"/>
      <c r="O70" s="184"/>
      <c r="P70" s="184"/>
      <c r="Q70" s="184"/>
      <c r="R70" s="184"/>
      <c r="S70" s="184"/>
      <c r="T70" s="184"/>
      <c r="U70" s="184"/>
      <c r="V70" s="184"/>
    </row>
    <row r="71" spans="1:22" ht="39" hidden="1" customHeight="1" x14ac:dyDescent="0.35">
      <c r="A71" s="441" t="s">
        <v>351</v>
      </c>
      <c r="B71" s="442"/>
      <c r="C71" s="442"/>
      <c r="D71" s="442"/>
      <c r="E71" s="442"/>
      <c r="F71" s="442"/>
      <c r="G71" s="442"/>
      <c r="H71" s="442"/>
      <c r="I71" s="443"/>
      <c r="J71" s="192" t="s">
        <v>215</v>
      </c>
      <c r="K71" s="184"/>
      <c r="L71" s="184"/>
      <c r="M71" s="184"/>
      <c r="N71" s="184"/>
      <c r="O71" s="184"/>
      <c r="P71" s="184"/>
      <c r="Q71" s="184"/>
      <c r="R71" s="184"/>
      <c r="S71" s="184"/>
      <c r="T71" s="184"/>
      <c r="U71" s="184"/>
      <c r="V71" s="184"/>
    </row>
    <row r="72" spans="1:22" ht="15.75" hidden="1" customHeight="1" thickBot="1" x14ac:dyDescent="0.4">
      <c r="A72" s="444" t="s">
        <v>354</v>
      </c>
      <c r="B72" s="445"/>
      <c r="C72" s="445"/>
      <c r="D72" s="445"/>
      <c r="E72" s="445"/>
      <c r="F72" s="445"/>
      <c r="G72" s="445"/>
      <c r="H72" s="445"/>
      <c r="I72" s="446"/>
      <c r="J72" s="194">
        <f>AU1</f>
        <v>0</v>
      </c>
      <c r="K72" s="20">
        <v>0</v>
      </c>
      <c r="L72" s="184"/>
      <c r="M72" s="184"/>
      <c r="N72" s="184"/>
      <c r="O72" s="184"/>
      <c r="P72" s="184"/>
      <c r="Q72" s="184"/>
      <c r="R72" s="184"/>
      <c r="S72" s="184"/>
      <c r="T72" s="184"/>
      <c r="U72" s="184"/>
      <c r="V72" s="184"/>
    </row>
    <row r="73" spans="1:22" ht="16" hidden="1" thickBot="1" x14ac:dyDescent="0.4">
      <c r="A73" s="421" t="s">
        <v>104</v>
      </c>
      <c r="B73" s="422"/>
      <c r="C73" s="422"/>
      <c r="D73" s="422"/>
      <c r="E73" s="422"/>
      <c r="F73" s="188"/>
      <c r="G73" s="188"/>
      <c r="H73" s="188"/>
      <c r="I73" s="189"/>
      <c r="J73" s="190">
        <f>SUM(J72:J72)</f>
        <v>0</v>
      </c>
      <c r="K73" s="184"/>
      <c r="L73" s="184"/>
      <c r="M73" s="184"/>
      <c r="N73" s="184"/>
      <c r="O73" s="184"/>
      <c r="P73" s="184"/>
      <c r="Q73" s="184"/>
      <c r="R73" s="184"/>
      <c r="S73" s="184"/>
      <c r="T73" s="184"/>
      <c r="U73" s="184"/>
      <c r="V73" s="184"/>
    </row>
    <row r="74" spans="1:22" ht="15" hidden="1" thickBot="1" x14ac:dyDescent="0.4">
      <c r="A74" s="184"/>
      <c r="B74" s="184"/>
      <c r="C74" s="184"/>
      <c r="D74" s="184"/>
      <c r="E74" s="184"/>
      <c r="F74" s="184"/>
      <c r="G74" s="184"/>
      <c r="H74" s="184"/>
      <c r="I74" s="184"/>
      <c r="J74" s="184"/>
      <c r="K74" s="184"/>
      <c r="L74" s="184"/>
      <c r="M74" s="184"/>
      <c r="N74" s="184"/>
      <c r="O74" s="184"/>
      <c r="P74" s="184"/>
      <c r="Q74" s="184"/>
      <c r="R74" s="184"/>
      <c r="S74" s="184"/>
      <c r="T74" s="184"/>
      <c r="U74" s="184"/>
      <c r="V74" s="184"/>
    </row>
    <row r="75" spans="1:22" ht="15" hidden="1" customHeight="1" x14ac:dyDescent="0.35">
      <c r="A75" s="429" t="s">
        <v>377</v>
      </c>
      <c r="B75" s="430"/>
      <c r="C75" s="430"/>
      <c r="D75" s="430"/>
      <c r="E75" s="430"/>
      <c r="F75" s="430"/>
      <c r="G75" s="430"/>
      <c r="H75" s="430"/>
      <c r="I75" s="430"/>
      <c r="J75" s="431"/>
      <c r="K75" s="184"/>
      <c r="L75" s="184"/>
      <c r="M75" s="184"/>
      <c r="N75" s="184"/>
      <c r="O75" s="184"/>
      <c r="P75" s="184"/>
      <c r="Q75" s="184"/>
      <c r="R75" s="184"/>
      <c r="S75" s="184"/>
      <c r="T75" s="184"/>
      <c r="U75" s="184"/>
      <c r="V75" s="184"/>
    </row>
    <row r="76" spans="1:22" ht="15.75" hidden="1" customHeight="1" thickBot="1" x14ac:dyDescent="0.4">
      <c r="A76" s="432"/>
      <c r="B76" s="433"/>
      <c r="C76" s="433"/>
      <c r="D76" s="433"/>
      <c r="E76" s="433"/>
      <c r="F76" s="433"/>
      <c r="G76" s="433"/>
      <c r="H76" s="433"/>
      <c r="I76" s="433"/>
      <c r="J76" s="434"/>
      <c r="K76" s="184"/>
      <c r="L76" s="184"/>
      <c r="M76" s="184"/>
      <c r="N76" s="184"/>
      <c r="O76" s="184"/>
      <c r="P76" s="184"/>
      <c r="Q76" s="184"/>
      <c r="R76" s="184"/>
      <c r="S76" s="184"/>
      <c r="T76" s="184"/>
      <c r="U76" s="184"/>
      <c r="V76" s="184"/>
    </row>
    <row r="77" spans="1:22" ht="29.25" hidden="1" customHeight="1" x14ac:dyDescent="0.35">
      <c r="A77" s="435" t="s">
        <v>370</v>
      </c>
      <c r="B77" s="436"/>
      <c r="C77" s="436"/>
      <c r="D77" s="436"/>
      <c r="E77" s="436"/>
      <c r="F77" s="436"/>
      <c r="G77" s="436"/>
      <c r="H77" s="436"/>
      <c r="I77" s="437"/>
      <c r="J77" s="192" t="s">
        <v>215</v>
      </c>
      <c r="K77" s="184"/>
      <c r="L77" s="184"/>
      <c r="M77" s="184"/>
      <c r="N77" s="184"/>
      <c r="O77" s="184"/>
      <c r="P77" s="184"/>
      <c r="Q77" s="184"/>
      <c r="R77" s="184"/>
      <c r="S77" s="184"/>
      <c r="T77" s="184"/>
      <c r="U77" s="184"/>
      <c r="V77" s="184"/>
    </row>
    <row r="78" spans="1:22" ht="15.75" hidden="1" customHeight="1" thickBot="1" x14ac:dyDescent="0.4">
      <c r="A78" s="438" t="s">
        <v>353</v>
      </c>
      <c r="B78" s="439"/>
      <c r="C78" s="439"/>
      <c r="D78" s="439"/>
      <c r="E78" s="439"/>
      <c r="F78" s="439"/>
      <c r="G78" s="439"/>
      <c r="H78" s="439"/>
      <c r="I78" s="440"/>
      <c r="J78" s="194">
        <f>BN1</f>
        <v>0</v>
      </c>
      <c r="K78" s="20">
        <v>0</v>
      </c>
      <c r="L78" s="184"/>
      <c r="M78" s="184"/>
      <c r="N78" s="184"/>
      <c r="O78" s="184"/>
      <c r="P78" s="184"/>
      <c r="Q78" s="184"/>
      <c r="R78" s="184"/>
      <c r="S78" s="184"/>
      <c r="T78" s="184"/>
      <c r="U78" s="184"/>
      <c r="V78" s="184"/>
    </row>
    <row r="79" spans="1:22" ht="16" hidden="1" thickBot="1" x14ac:dyDescent="0.4">
      <c r="A79" s="421" t="s">
        <v>106</v>
      </c>
      <c r="B79" s="422"/>
      <c r="C79" s="422"/>
      <c r="D79" s="422"/>
      <c r="E79" s="422"/>
      <c r="F79" s="188"/>
      <c r="G79" s="188"/>
      <c r="H79" s="188"/>
      <c r="I79" s="189"/>
      <c r="J79" s="193">
        <f>SUM(J78:J78)</f>
        <v>0</v>
      </c>
      <c r="K79" s="184"/>
      <c r="L79" s="184"/>
      <c r="M79" s="184"/>
      <c r="N79" s="184"/>
      <c r="O79" s="184"/>
      <c r="P79" s="184"/>
      <c r="Q79" s="184"/>
      <c r="R79" s="184"/>
      <c r="S79" s="184"/>
      <c r="T79" s="184"/>
      <c r="U79" s="184"/>
      <c r="V79" s="184"/>
    </row>
    <row r="80" spans="1:22" ht="15" hidden="1" thickBot="1" x14ac:dyDescent="0.4">
      <c r="A80" s="184"/>
      <c r="B80" s="184"/>
      <c r="C80" s="184"/>
      <c r="D80" s="184"/>
      <c r="E80" s="184"/>
      <c r="F80" s="184"/>
      <c r="G80" s="184"/>
      <c r="H80" s="184"/>
      <c r="I80" s="184"/>
      <c r="J80" s="184"/>
      <c r="K80" s="184"/>
      <c r="L80" s="184"/>
      <c r="M80" s="184"/>
      <c r="N80" s="184"/>
      <c r="O80" s="184"/>
      <c r="P80" s="184"/>
      <c r="Q80" s="184"/>
      <c r="R80" s="184"/>
      <c r="S80" s="184"/>
      <c r="T80" s="184"/>
      <c r="U80" s="184"/>
      <c r="V80" s="184"/>
    </row>
    <row r="81" spans="1:22" ht="38.25" customHeight="1" x14ac:dyDescent="0.35">
      <c r="A81" s="429" t="s">
        <v>378</v>
      </c>
      <c r="B81" s="430"/>
      <c r="C81" s="430"/>
      <c r="D81" s="430"/>
      <c r="E81" s="430"/>
      <c r="F81" s="430"/>
      <c r="G81" s="430"/>
      <c r="H81" s="430"/>
      <c r="I81" s="430"/>
      <c r="J81" s="431"/>
      <c r="K81" s="184"/>
      <c r="L81" s="184"/>
      <c r="M81" s="184"/>
      <c r="N81" s="184"/>
      <c r="O81" s="184"/>
      <c r="P81" s="184"/>
      <c r="Q81" s="184"/>
      <c r="R81" s="184"/>
      <c r="S81" s="184"/>
      <c r="T81" s="184"/>
      <c r="U81" s="184"/>
      <c r="V81" s="184"/>
    </row>
    <row r="82" spans="1:22" ht="26.25" customHeight="1" thickBot="1" x14ac:dyDescent="0.4">
      <c r="A82" s="432"/>
      <c r="B82" s="433"/>
      <c r="C82" s="433"/>
      <c r="D82" s="433"/>
      <c r="E82" s="433"/>
      <c r="F82" s="433"/>
      <c r="G82" s="433"/>
      <c r="H82" s="433"/>
      <c r="I82" s="433"/>
      <c r="J82" s="434"/>
      <c r="K82" s="184"/>
      <c r="L82" s="184"/>
      <c r="M82" s="184"/>
      <c r="N82" s="184"/>
      <c r="O82" s="184"/>
      <c r="P82" s="184"/>
      <c r="Q82" s="184"/>
      <c r="R82" s="184"/>
      <c r="S82" s="184"/>
      <c r="T82" s="184"/>
      <c r="U82" s="184"/>
      <c r="V82" s="184"/>
    </row>
    <row r="83" spans="1:22" x14ac:dyDescent="0.35">
      <c r="A83" s="447"/>
      <c r="B83" s="448"/>
      <c r="C83" s="448"/>
      <c r="D83" s="448"/>
      <c r="E83" s="448"/>
      <c r="F83" s="184"/>
      <c r="G83" s="184"/>
      <c r="H83" s="184"/>
      <c r="I83" s="184"/>
      <c r="J83" s="192" t="s">
        <v>215</v>
      </c>
      <c r="K83" s="184"/>
      <c r="L83" s="184"/>
      <c r="M83" s="184"/>
      <c r="N83" s="184"/>
      <c r="O83" s="184"/>
      <c r="P83" s="184"/>
      <c r="Q83" s="184"/>
      <c r="R83" s="184"/>
      <c r="S83" s="184"/>
      <c r="T83" s="184"/>
      <c r="U83" s="184"/>
      <c r="V83" s="184"/>
    </row>
    <row r="84" spans="1:22" ht="15.75" customHeight="1" x14ac:dyDescent="0.35">
      <c r="A84" s="424" t="s">
        <v>293</v>
      </c>
      <c r="B84" s="425"/>
      <c r="C84" s="425"/>
      <c r="D84" s="425"/>
      <c r="E84" s="425"/>
      <c r="F84" s="425"/>
      <c r="G84" s="425"/>
      <c r="H84" s="425"/>
      <c r="I84" s="426"/>
      <c r="J84" s="194">
        <f>BV1</f>
        <v>1</v>
      </c>
      <c r="K84" s="20">
        <v>0</v>
      </c>
      <c r="L84" s="184"/>
      <c r="M84" s="184"/>
      <c r="N84" s="184"/>
      <c r="O84" s="184"/>
      <c r="P84" s="184"/>
      <c r="Q84" s="184"/>
      <c r="R84" s="184"/>
      <c r="S84" s="184"/>
      <c r="T84" s="184"/>
      <c r="U84" s="184"/>
      <c r="V84" s="184"/>
    </row>
    <row r="85" spans="1:22" ht="16" thickBot="1" x14ac:dyDescent="0.4">
      <c r="A85" s="449" t="s">
        <v>463</v>
      </c>
      <c r="B85" s="450"/>
      <c r="C85" s="450"/>
      <c r="D85" s="450"/>
      <c r="E85" s="450"/>
      <c r="F85" s="450"/>
      <c r="G85" s="450"/>
      <c r="H85" s="450"/>
      <c r="I85" s="451"/>
      <c r="J85" s="194">
        <v>1</v>
      </c>
      <c r="K85" s="20">
        <v>0</v>
      </c>
      <c r="L85" s="184"/>
      <c r="M85" s="184"/>
      <c r="N85" s="184"/>
      <c r="O85" s="184"/>
      <c r="P85" s="184"/>
      <c r="Q85" s="184"/>
      <c r="R85" s="184"/>
      <c r="S85" s="184"/>
      <c r="T85" s="184"/>
      <c r="U85" s="184"/>
      <c r="V85" s="184"/>
    </row>
    <row r="86" spans="1:22" ht="16" thickBot="1" x14ac:dyDescent="0.4">
      <c r="A86" s="421" t="s">
        <v>109</v>
      </c>
      <c r="B86" s="422"/>
      <c r="C86" s="422"/>
      <c r="D86" s="422"/>
      <c r="E86" s="422"/>
      <c r="F86" s="188"/>
      <c r="G86" s="188"/>
      <c r="H86" s="188"/>
      <c r="I86" s="188"/>
      <c r="J86" s="190">
        <f>SUM(J84:J85)</f>
        <v>2</v>
      </c>
      <c r="K86" s="184"/>
      <c r="L86" s="184"/>
      <c r="M86" s="184"/>
      <c r="N86" s="184"/>
      <c r="O86" s="184"/>
      <c r="P86" s="184"/>
      <c r="Q86" s="184"/>
      <c r="R86" s="184"/>
      <c r="S86" s="184"/>
      <c r="T86" s="184"/>
      <c r="U86" s="184"/>
      <c r="V86" s="184"/>
    </row>
    <row r="87" spans="1:22" x14ac:dyDescent="0.35">
      <c r="A87" s="184"/>
      <c r="B87" s="184"/>
      <c r="C87" s="184"/>
      <c r="D87" s="184"/>
      <c r="E87" s="184"/>
      <c r="F87" s="184"/>
      <c r="G87" s="184"/>
      <c r="H87" s="184"/>
      <c r="I87" s="184"/>
      <c r="J87" s="184"/>
      <c r="K87" s="184"/>
      <c r="L87" s="184"/>
      <c r="M87" s="184"/>
      <c r="N87" s="184"/>
      <c r="O87" s="184"/>
      <c r="P87" s="184"/>
      <c r="Q87" s="184"/>
      <c r="R87" s="184"/>
      <c r="S87" s="184"/>
      <c r="T87" s="184"/>
      <c r="U87" s="184"/>
      <c r="V87" s="184"/>
    </row>
    <row r="88" spans="1:22" x14ac:dyDescent="0.35">
      <c r="A88" s="184"/>
      <c r="B88" s="184"/>
      <c r="C88" s="184"/>
      <c r="D88" s="184"/>
      <c r="E88" s="184"/>
      <c r="F88" s="184"/>
      <c r="G88" s="184"/>
      <c r="H88" s="184"/>
      <c r="I88" s="184"/>
      <c r="J88" s="184"/>
      <c r="K88" s="184"/>
      <c r="L88" s="184"/>
      <c r="M88" s="184"/>
      <c r="N88" s="184"/>
      <c r="O88" s="184"/>
      <c r="P88" s="184"/>
      <c r="Q88" s="184"/>
      <c r="R88" s="184"/>
      <c r="S88" s="184"/>
      <c r="T88" s="184"/>
      <c r="U88" s="184"/>
      <c r="V88" s="184"/>
    </row>
  </sheetData>
  <protectedRanges>
    <protectedRange sqref="M30:Q30" name="Revised section weights"/>
    <protectedRange sqref="K30 K34 K78 K72 K59:K66 K84:K85 K40:K43 K47:K54" name="Section indicator"/>
    <protectedRange sqref="D6 D8 D10 D12 D14 D16 D18 D20 D22 D24" name="type of contract"/>
    <protectedRange sqref="K34" name="change indicator"/>
  </protectedRanges>
  <mergeCells count="60">
    <mergeCell ref="A39:E39"/>
    <mergeCell ref="A36:F36"/>
    <mergeCell ref="G36:J36"/>
    <mergeCell ref="A37:J38"/>
    <mergeCell ref="AF30:AG30"/>
    <mergeCell ref="AF3:AG3"/>
    <mergeCell ref="AF28:AG28"/>
    <mergeCell ref="BD30:BE30"/>
    <mergeCell ref="BS30:BT30"/>
    <mergeCell ref="CA30:CB30"/>
    <mergeCell ref="BD3:BE3"/>
    <mergeCell ref="BS3:BT3"/>
    <mergeCell ref="CA3:CB3"/>
    <mergeCell ref="BD28:BE28"/>
    <mergeCell ref="BS28:BT28"/>
    <mergeCell ref="CA28:CB28"/>
    <mergeCell ref="A44:E44"/>
    <mergeCell ref="A45:I46"/>
    <mergeCell ref="A47:I47"/>
    <mergeCell ref="A40:I40"/>
    <mergeCell ref="A41:I41"/>
    <mergeCell ref="A42:I42"/>
    <mergeCell ref="A43:I43"/>
    <mergeCell ref="A50:I50"/>
    <mergeCell ref="A51:I51"/>
    <mergeCell ref="A52:I52"/>
    <mergeCell ref="A55:E55"/>
    <mergeCell ref="A58:E58"/>
    <mergeCell ref="A53:I53"/>
    <mergeCell ref="A54:I54"/>
    <mergeCell ref="A57:I57"/>
    <mergeCell ref="A86:E86"/>
    <mergeCell ref="A83:E83"/>
    <mergeCell ref="A84:I84"/>
    <mergeCell ref="A85:I85"/>
    <mergeCell ref="A79:E79"/>
    <mergeCell ref="A81:J82"/>
    <mergeCell ref="A75:J76"/>
    <mergeCell ref="A77:I77"/>
    <mergeCell ref="A78:I78"/>
    <mergeCell ref="A73:E73"/>
    <mergeCell ref="A69:J70"/>
    <mergeCell ref="A71:I71"/>
    <mergeCell ref="A72:I72"/>
    <mergeCell ref="A67:E67"/>
    <mergeCell ref="H6:V7"/>
    <mergeCell ref="H8:V9"/>
    <mergeCell ref="H10:V11"/>
    <mergeCell ref="H12:V13"/>
    <mergeCell ref="A65:I65"/>
    <mergeCell ref="A66:I66"/>
    <mergeCell ref="A60:I60"/>
    <mergeCell ref="A61:I61"/>
    <mergeCell ref="A62:I62"/>
    <mergeCell ref="A63:I63"/>
    <mergeCell ref="A64:I64"/>
    <mergeCell ref="J45:J46"/>
    <mergeCell ref="A59:I59"/>
    <mergeCell ref="A48:I48"/>
    <mergeCell ref="A49:I49"/>
  </mergeCells>
  <dataValidations xWindow="581" yWindow="582" count="1">
    <dataValidation type="list" allowBlank="1" showInputMessage="1" showErrorMessage="1" prompt="Select" sqref="D16 D8 D18 D10 D12 D24 D14 D6 D20 D22 K30 K34 K72 K78 K40:K43 K84:K85 K59:K66 K47:K54" xr:uid="{00000000-0002-0000-0100-000000000000}">
      <formula1>$W$1:$W$2</formula1>
    </dataValidation>
  </dataValidations>
  <pageMargins left="0.11811023622047245" right="0.11811023622047245" top="0.74803149606299213" bottom="0.74803149606299213" header="0.31496062992125984" footer="0.31496062992125984"/>
  <pageSetup paperSize="9" scale="53"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P86"/>
  <sheetViews>
    <sheetView topLeftCell="A61" zoomScale="70" zoomScaleNormal="70" zoomScaleSheetLayoutView="90" workbookViewId="0">
      <selection activeCell="E14" sqref="E14:J14"/>
    </sheetView>
  </sheetViews>
  <sheetFormatPr defaultRowHeight="14.5" x14ac:dyDescent="0.35"/>
  <cols>
    <col min="1" max="1" width="0.54296875" customWidth="1"/>
    <col min="2" max="2" width="20.1796875" customWidth="1"/>
    <col min="3" max="3" width="10.54296875" customWidth="1"/>
    <col min="4" max="4" width="26.54296875" customWidth="1"/>
    <col min="5" max="5" width="13.453125" customWidth="1"/>
    <col min="6" max="6" width="25.453125" customWidth="1"/>
    <col min="7" max="7" width="12.1796875" customWidth="1"/>
    <col min="8" max="8" width="15.54296875" bestFit="1" customWidth="1"/>
    <col min="9" max="9" width="38.1796875" bestFit="1" customWidth="1"/>
    <col min="10" max="10" width="46.453125" customWidth="1"/>
    <col min="11" max="11" width="50.81640625" customWidth="1"/>
    <col min="12" max="13" width="0" hidden="1" customWidth="1"/>
    <col min="14" max="14" width="49.453125" hidden="1" customWidth="1"/>
    <col min="15" max="17" width="0" hidden="1" customWidth="1"/>
  </cols>
  <sheetData>
    <row r="1" spans="2:14" ht="9" customHeight="1" thickBot="1" x14ac:dyDescent="0.4"/>
    <row r="2" spans="2:14" ht="15.75" customHeight="1" thickBot="1" x14ac:dyDescent="0.4">
      <c r="B2" s="576"/>
      <c r="C2" s="577"/>
      <c r="D2" s="582" t="s">
        <v>112</v>
      </c>
      <c r="E2" s="583"/>
      <c r="F2" s="584"/>
      <c r="G2" s="492" t="s">
        <v>52</v>
      </c>
      <c r="H2" s="493"/>
      <c r="I2" s="26" t="s">
        <v>311</v>
      </c>
      <c r="L2" s="27" t="s">
        <v>53</v>
      </c>
      <c r="M2" s="27" t="s">
        <v>54</v>
      </c>
      <c r="N2" t="s">
        <v>324</v>
      </c>
    </row>
    <row r="3" spans="2:14" ht="15" customHeight="1" thickBot="1" x14ac:dyDescent="0.4">
      <c r="B3" s="578"/>
      <c r="C3" s="579"/>
      <c r="D3" s="585"/>
      <c r="E3" s="586"/>
      <c r="F3" s="587"/>
      <c r="G3" s="574" t="s">
        <v>300</v>
      </c>
      <c r="H3" s="575"/>
      <c r="I3" s="382" t="s">
        <v>365</v>
      </c>
      <c r="L3" s="27">
        <v>0</v>
      </c>
      <c r="M3" s="27">
        <v>0</v>
      </c>
      <c r="N3" t="s">
        <v>325</v>
      </c>
    </row>
    <row r="4" spans="2:14" ht="31.5" thickBot="1" x14ac:dyDescent="0.4">
      <c r="B4" s="578"/>
      <c r="C4" s="579"/>
      <c r="D4" s="565" t="s">
        <v>284</v>
      </c>
      <c r="E4" s="566"/>
      <c r="F4" s="566"/>
      <c r="G4" s="567" t="s">
        <v>401</v>
      </c>
      <c r="H4" s="568"/>
      <c r="I4" s="383" t="s">
        <v>419</v>
      </c>
      <c r="J4" s="354" t="s">
        <v>55</v>
      </c>
      <c r="L4" s="27">
        <v>1</v>
      </c>
      <c r="M4" s="27">
        <v>1</v>
      </c>
    </row>
    <row r="5" spans="2:14" ht="15.75" customHeight="1" thickBot="1" x14ac:dyDescent="0.4">
      <c r="B5" s="580"/>
      <c r="C5" s="581"/>
      <c r="D5" s="569" t="s">
        <v>113</v>
      </c>
      <c r="E5" s="570"/>
      <c r="F5" s="571"/>
      <c r="G5" s="572" t="s">
        <v>56</v>
      </c>
      <c r="H5" s="573"/>
      <c r="I5" s="342">
        <f>DATE(2022,1,12)</f>
        <v>44573</v>
      </c>
      <c r="M5" s="27">
        <v>2</v>
      </c>
    </row>
    <row r="6" spans="2:14" ht="15" thickBot="1" x14ac:dyDescent="0.4">
      <c r="B6" s="588" t="s">
        <v>57</v>
      </c>
      <c r="C6" s="619"/>
      <c r="D6" s="340" t="s">
        <v>385</v>
      </c>
      <c r="E6" s="491" t="s">
        <v>58</v>
      </c>
      <c r="F6" s="493"/>
      <c r="G6" s="623" t="s">
        <v>385</v>
      </c>
      <c r="H6" s="623"/>
      <c r="I6" s="624"/>
      <c r="M6" s="27"/>
    </row>
    <row r="7" spans="2:14" ht="19" thickBot="1" x14ac:dyDescent="0.5">
      <c r="B7" s="588" t="s">
        <v>60</v>
      </c>
      <c r="C7" s="619"/>
      <c r="D7" s="590" t="s">
        <v>385</v>
      </c>
      <c r="E7" s="591"/>
      <c r="F7" s="592"/>
      <c r="G7" s="620" t="s">
        <v>408</v>
      </c>
      <c r="H7" s="621"/>
      <c r="I7" s="622"/>
      <c r="J7" s="28" t="s">
        <v>61</v>
      </c>
    </row>
    <row r="8" spans="2:14" ht="30" customHeight="1" thickBot="1" x14ac:dyDescent="0.5">
      <c r="B8" s="588" t="s">
        <v>62</v>
      </c>
      <c r="C8" s="619"/>
      <c r="D8" s="590"/>
      <c r="E8" s="591"/>
      <c r="F8" s="592"/>
      <c r="G8" s="620" t="s">
        <v>323</v>
      </c>
      <c r="H8" s="622"/>
      <c r="I8" s="341">
        <v>1</v>
      </c>
      <c r="J8" s="29" t="s">
        <v>63</v>
      </c>
    </row>
    <row r="9" spans="2:14" ht="19" thickBot="1" x14ac:dyDescent="0.5">
      <c r="B9" s="588" t="s">
        <v>64</v>
      </c>
      <c r="C9" s="589"/>
      <c r="D9" s="590" t="s">
        <v>385</v>
      </c>
      <c r="E9" s="591"/>
      <c r="F9" s="591"/>
      <c r="G9" s="591"/>
      <c r="H9" s="591"/>
      <c r="I9" s="592"/>
      <c r="J9" s="29" t="s">
        <v>65</v>
      </c>
    </row>
    <row r="10" spans="2:14" ht="21" x14ac:dyDescent="0.5">
      <c r="B10" s="593" t="s">
        <v>66</v>
      </c>
      <c r="C10" s="594"/>
      <c r="D10" s="597" t="s">
        <v>385</v>
      </c>
      <c r="E10" s="598"/>
      <c r="F10" s="598"/>
      <c r="G10" s="598"/>
      <c r="H10" s="598"/>
      <c r="I10" s="599"/>
      <c r="J10" s="30" t="s">
        <v>67</v>
      </c>
    </row>
    <row r="11" spans="2:14" ht="21.75" customHeight="1" x14ac:dyDescent="0.45">
      <c r="B11" s="595"/>
      <c r="C11" s="596"/>
      <c r="D11" s="600"/>
      <c r="E11" s="601"/>
      <c r="F11" s="601"/>
      <c r="G11" s="601"/>
      <c r="H11" s="601"/>
      <c r="I11" s="602"/>
      <c r="J11" s="31" t="s">
        <v>68</v>
      </c>
    </row>
    <row r="12" spans="2:14" ht="19" thickBot="1" x14ac:dyDescent="0.5">
      <c r="B12" s="595"/>
      <c r="C12" s="596"/>
      <c r="D12" s="603"/>
      <c r="E12" s="604"/>
      <c r="F12" s="604"/>
      <c r="G12" s="604"/>
      <c r="H12" s="604"/>
      <c r="I12" s="605"/>
      <c r="J12" s="31" t="s">
        <v>69</v>
      </c>
    </row>
    <row r="13" spans="2:14" ht="19" thickBot="1" x14ac:dyDescent="0.5">
      <c r="B13" s="457" t="s">
        <v>70</v>
      </c>
      <c r="C13" s="458"/>
      <c r="D13" s="458"/>
      <c r="E13" s="458"/>
      <c r="F13" s="458"/>
      <c r="G13" s="458"/>
      <c r="H13" s="458"/>
      <c r="I13" s="606"/>
      <c r="J13" s="31" t="s">
        <v>71</v>
      </c>
    </row>
    <row r="14" spans="2:14" ht="19" thickBot="1" x14ac:dyDescent="0.5">
      <c r="B14" s="32" t="s">
        <v>72</v>
      </c>
      <c r="C14" s="33"/>
      <c r="D14" s="607" t="s">
        <v>385</v>
      </c>
      <c r="E14" s="607"/>
      <c r="F14" s="607"/>
      <c r="G14" s="608"/>
      <c r="H14" s="609" t="s">
        <v>73</v>
      </c>
      <c r="I14" s="610"/>
      <c r="J14" s="31" t="s">
        <v>74</v>
      </c>
    </row>
    <row r="15" spans="2:14" ht="19" thickBot="1" x14ac:dyDescent="0.5">
      <c r="B15" s="611" t="s">
        <v>75</v>
      </c>
      <c r="C15" s="612"/>
      <c r="D15" s="590"/>
      <c r="E15" s="591"/>
      <c r="F15" s="591"/>
      <c r="G15" s="592"/>
      <c r="H15" s="590"/>
      <c r="I15" s="592"/>
      <c r="J15" s="31" t="s">
        <v>76</v>
      </c>
    </row>
    <row r="16" spans="2:14" ht="19" thickBot="1" x14ac:dyDescent="0.5">
      <c r="B16" s="534" t="s">
        <v>77</v>
      </c>
      <c r="C16" s="535"/>
      <c r="D16" s="536"/>
      <c r="E16" s="537"/>
      <c r="F16" s="537"/>
      <c r="G16" s="537"/>
      <c r="H16" s="537"/>
      <c r="I16" s="538"/>
      <c r="J16" s="29"/>
    </row>
    <row r="17" spans="2:12" ht="30.75" customHeight="1" thickBot="1" x14ac:dyDescent="0.5">
      <c r="B17" s="539" t="s">
        <v>78</v>
      </c>
      <c r="C17" s="540"/>
      <c r="D17" s="541"/>
      <c r="E17" s="542"/>
      <c r="F17" s="543" t="s">
        <v>79</v>
      </c>
      <c r="G17" s="544"/>
      <c r="H17" s="373"/>
      <c r="I17" s="371"/>
      <c r="J17" s="29"/>
      <c r="L17" s="289"/>
    </row>
    <row r="18" spans="2:12" ht="29.5" customHeight="1" thickBot="1" x14ac:dyDescent="0.4">
      <c r="B18" s="545" t="s">
        <v>80</v>
      </c>
      <c r="C18" s="546"/>
      <c r="D18" s="562" t="s">
        <v>81</v>
      </c>
      <c r="E18" s="563"/>
      <c r="F18" s="563"/>
      <c r="G18" s="564"/>
      <c r="H18" s="560" t="str">
        <f>I3</f>
        <v>240-105658000</v>
      </c>
      <c r="I18" s="561"/>
      <c r="J18" s="289"/>
      <c r="K18" s="289"/>
    </row>
    <row r="19" spans="2:12" ht="21.5" thickBot="1" x14ac:dyDescent="0.4">
      <c r="B19" s="37"/>
      <c r="C19" s="479" t="s">
        <v>334</v>
      </c>
      <c r="D19" s="480"/>
      <c r="E19" s="480"/>
      <c r="F19" s="480"/>
      <c r="G19" s="480"/>
      <c r="H19" s="480"/>
      <c r="I19" s="481"/>
    </row>
    <row r="20" spans="2:12" ht="30.75" customHeight="1" thickBot="1" x14ac:dyDescent="0.4">
      <c r="B20" s="494" t="s">
        <v>85</v>
      </c>
      <c r="C20" s="495"/>
      <c r="D20" s="495"/>
      <c r="E20" s="495"/>
      <c r="F20" s="495"/>
      <c r="G20" s="495"/>
      <c r="H20" s="495"/>
      <c r="I20" s="496"/>
    </row>
    <row r="21" spans="2:12" ht="19" thickBot="1" x14ac:dyDescent="0.4">
      <c r="B21" s="457" t="s">
        <v>86</v>
      </c>
      <c r="C21" s="458"/>
      <c r="D21" s="458"/>
      <c r="E21" s="606"/>
      <c r="F21" s="457" t="s">
        <v>87</v>
      </c>
      <c r="G21" s="458"/>
      <c r="H21" s="606"/>
      <c r="I21" s="161">
        <f>Cover!AF30</f>
        <v>0.25</v>
      </c>
    </row>
    <row r="22" spans="2:12" ht="17.25" customHeight="1" x14ac:dyDescent="0.35">
      <c r="B22" s="429" t="s">
        <v>319</v>
      </c>
      <c r="C22" s="430"/>
      <c r="D22" s="430"/>
      <c r="E22" s="430"/>
      <c r="F22" s="430"/>
      <c r="G22" s="430"/>
      <c r="H22" s="430"/>
      <c r="I22" s="431"/>
      <c r="J22" s="485" t="s">
        <v>88</v>
      </c>
      <c r="K22" s="473" t="s">
        <v>316</v>
      </c>
    </row>
    <row r="23" spans="2:12" ht="15" thickBot="1" x14ac:dyDescent="0.4">
      <c r="B23" s="432" t="s">
        <v>343</v>
      </c>
      <c r="C23" s="433"/>
      <c r="D23" s="433"/>
      <c r="E23" s="433"/>
      <c r="F23" s="433"/>
      <c r="G23" s="433"/>
      <c r="H23" s="433"/>
      <c r="I23" s="434"/>
      <c r="J23" s="487"/>
      <c r="K23" s="474"/>
    </row>
    <row r="24" spans="2:12" ht="28.4" customHeight="1" thickBot="1" x14ac:dyDescent="0.4">
      <c r="B24" s="552"/>
      <c r="C24" s="553"/>
      <c r="D24" s="553"/>
      <c r="E24" s="553"/>
      <c r="F24" s="553"/>
      <c r="G24" s="62" t="s">
        <v>90</v>
      </c>
      <c r="H24" s="62" t="s">
        <v>91</v>
      </c>
      <c r="I24" s="294" t="s">
        <v>92</v>
      </c>
      <c r="J24" s="299" t="s">
        <v>93</v>
      </c>
      <c r="K24" s="298" t="s">
        <v>315</v>
      </c>
    </row>
    <row r="25" spans="2:12" x14ac:dyDescent="0.35">
      <c r="B25" s="554" t="s">
        <v>94</v>
      </c>
      <c r="C25" s="555"/>
      <c r="D25" s="555"/>
      <c r="E25" s="555"/>
      <c r="F25" s="556"/>
      <c r="G25" s="304">
        <f>Requirements!G10</f>
        <v>0</v>
      </c>
      <c r="H25" s="345"/>
      <c r="I25" s="345"/>
      <c r="J25" s="346"/>
      <c r="K25" s="509"/>
    </row>
    <row r="26" spans="2:12" x14ac:dyDescent="0.35">
      <c r="B26" s="557" t="s">
        <v>95</v>
      </c>
      <c r="C26" s="558"/>
      <c r="D26" s="558"/>
      <c r="E26" s="558"/>
      <c r="F26" s="559"/>
      <c r="G26" s="303">
        <f>Requirements!G11</f>
        <v>0</v>
      </c>
      <c r="H26" s="347"/>
      <c r="I26" s="347"/>
      <c r="J26" s="348"/>
      <c r="K26" s="510"/>
    </row>
    <row r="27" spans="2:12" x14ac:dyDescent="0.35">
      <c r="B27" s="557" t="s">
        <v>223</v>
      </c>
      <c r="C27" s="558"/>
      <c r="D27" s="558"/>
      <c r="E27" s="558"/>
      <c r="F27" s="559"/>
      <c r="G27" s="303">
        <f>Requirements!G12</f>
        <v>0</v>
      </c>
      <c r="H27" s="347"/>
      <c r="I27" s="347"/>
      <c r="J27" s="348"/>
      <c r="K27" s="510"/>
    </row>
    <row r="28" spans="2:12" ht="15" thickBot="1" x14ac:dyDescent="0.4">
      <c r="B28" s="557" t="s">
        <v>96</v>
      </c>
      <c r="C28" s="558"/>
      <c r="D28" s="558"/>
      <c r="E28" s="558"/>
      <c r="F28" s="559"/>
      <c r="G28" s="303">
        <f>Requirements!G13</f>
        <v>0</v>
      </c>
      <c r="H28" s="349"/>
      <c r="I28" s="349"/>
      <c r="J28" s="350"/>
      <c r="K28" s="510"/>
    </row>
    <row r="29" spans="2:12" ht="15" thickBot="1" x14ac:dyDescent="0.4">
      <c r="B29" s="531" t="s">
        <v>98</v>
      </c>
      <c r="C29" s="532"/>
      <c r="D29" s="532"/>
      <c r="E29" s="532"/>
      <c r="F29" s="533"/>
      <c r="G29" s="45">
        <f>SUM(G25:G28)</f>
        <v>0</v>
      </c>
      <c r="H29" s="46">
        <v>0</v>
      </c>
      <c r="I29" s="46">
        <f>($G25*I25)+($G26*I26)+($G27*I27)+($G28*I28)</f>
        <v>0</v>
      </c>
      <c r="K29" s="510"/>
    </row>
    <row r="30" spans="2:12" ht="31.5" customHeight="1" thickBot="1" x14ac:dyDescent="0.4">
      <c r="B30" s="547" t="s">
        <v>99</v>
      </c>
      <c r="C30" s="548"/>
      <c r="D30" s="548"/>
      <c r="E30" s="548"/>
      <c r="F30" s="549"/>
      <c r="G30" s="47"/>
      <c r="H30" s="48">
        <f>IF(G29=0,0,H29/$G$29/2*100%*$I$21)</f>
        <v>0</v>
      </c>
      <c r="I30" s="49">
        <f>IF(G29=0,0,I29/$G$29/2*100%*$I$21)</f>
        <v>0</v>
      </c>
      <c r="K30" s="510"/>
    </row>
    <row r="31" spans="2:12" ht="15.75" customHeight="1" x14ac:dyDescent="0.35">
      <c r="B31" s="429" t="s">
        <v>320</v>
      </c>
      <c r="C31" s="430"/>
      <c r="D31" s="430"/>
      <c r="E31" s="430"/>
      <c r="F31" s="430"/>
      <c r="G31" s="430"/>
      <c r="H31" s="430"/>
      <c r="I31" s="431"/>
      <c r="J31" s="485" t="s">
        <v>88</v>
      </c>
      <c r="K31" s="510"/>
    </row>
    <row r="32" spans="2:12" ht="18" customHeight="1" thickBot="1" x14ac:dyDescent="0.4">
      <c r="B32" s="432" t="s">
        <v>366</v>
      </c>
      <c r="C32" s="433"/>
      <c r="D32" s="433"/>
      <c r="E32" s="433"/>
      <c r="F32" s="433"/>
      <c r="G32" s="433"/>
      <c r="H32" s="433"/>
      <c r="I32" s="434"/>
      <c r="J32" s="487"/>
      <c r="K32" s="510"/>
    </row>
    <row r="33" spans="2:16" ht="29.15" customHeight="1" thickBot="1" x14ac:dyDescent="0.4">
      <c r="B33" s="550"/>
      <c r="C33" s="551"/>
      <c r="D33" s="551"/>
      <c r="E33" s="551"/>
      <c r="F33" s="551"/>
      <c r="G33" s="285" t="s">
        <v>90</v>
      </c>
      <c r="H33" s="62" t="s">
        <v>91</v>
      </c>
      <c r="I33" s="294" t="s">
        <v>92</v>
      </c>
      <c r="J33" s="299" t="s">
        <v>93</v>
      </c>
      <c r="K33" s="510"/>
    </row>
    <row r="34" spans="2:16" ht="31.5" customHeight="1" x14ac:dyDescent="0.35">
      <c r="B34" s="513" t="s">
        <v>359</v>
      </c>
      <c r="C34" s="514"/>
      <c r="D34" s="514"/>
      <c r="E34" s="514"/>
      <c r="F34" s="515"/>
      <c r="G34" s="307">
        <f>Requirements!G19</f>
        <v>1</v>
      </c>
      <c r="H34" s="351"/>
      <c r="I34" s="345"/>
      <c r="J34" s="346"/>
      <c r="K34" s="510"/>
    </row>
    <row r="35" spans="2:16" ht="18" customHeight="1" x14ac:dyDescent="0.35">
      <c r="B35" s="513" t="s">
        <v>337</v>
      </c>
      <c r="C35" s="514"/>
      <c r="D35" s="514"/>
      <c r="E35" s="514"/>
      <c r="F35" s="515"/>
      <c r="G35" s="305">
        <f>Requirements!G20</f>
        <v>1</v>
      </c>
      <c r="H35" s="347"/>
      <c r="I35" s="347"/>
      <c r="J35" s="348"/>
      <c r="K35" s="510"/>
    </row>
    <row r="36" spans="2:16" ht="18" customHeight="1" x14ac:dyDescent="0.35">
      <c r="B36" s="513" t="s">
        <v>335</v>
      </c>
      <c r="C36" s="514"/>
      <c r="D36" s="514"/>
      <c r="E36" s="514"/>
      <c r="F36" s="515"/>
      <c r="G36" s="305">
        <f>Requirements!G21</f>
        <v>1</v>
      </c>
      <c r="H36" s="347"/>
      <c r="I36" s="347"/>
      <c r="J36" s="348" t="s">
        <v>59</v>
      </c>
      <c r="K36" s="510"/>
    </row>
    <row r="37" spans="2:16" ht="18" hidden="1" customHeight="1" x14ac:dyDescent="0.35">
      <c r="B37" s="513" t="s">
        <v>336</v>
      </c>
      <c r="C37" s="514"/>
      <c r="D37" s="514"/>
      <c r="E37" s="514"/>
      <c r="F37" s="515"/>
      <c r="G37" s="305">
        <v>0</v>
      </c>
      <c r="H37" s="347"/>
      <c r="I37" s="347"/>
      <c r="J37" s="348" t="s">
        <v>59</v>
      </c>
      <c r="K37" s="510"/>
      <c r="L37" t="s">
        <v>59</v>
      </c>
    </row>
    <row r="38" spans="2:16" ht="18" customHeight="1" x14ac:dyDescent="0.35">
      <c r="B38" s="513" t="s">
        <v>395</v>
      </c>
      <c r="C38" s="514"/>
      <c r="D38" s="514"/>
      <c r="E38" s="514"/>
      <c r="F38" s="515"/>
      <c r="G38" s="305">
        <f>Requirements!G23</f>
        <v>0</v>
      </c>
      <c r="H38" s="347"/>
      <c r="I38" s="347"/>
      <c r="J38" s="348" t="s">
        <v>59</v>
      </c>
      <c r="K38" s="510"/>
    </row>
    <row r="39" spans="2:16" ht="18" customHeight="1" x14ac:dyDescent="0.35">
      <c r="B39" s="513" t="s">
        <v>396</v>
      </c>
      <c r="C39" s="514"/>
      <c r="D39" s="514"/>
      <c r="E39" s="514"/>
      <c r="F39" s="515"/>
      <c r="G39" s="305">
        <f>Requirements!G24</f>
        <v>0</v>
      </c>
      <c r="H39" s="347"/>
      <c r="I39" s="347"/>
      <c r="J39" s="348"/>
      <c r="K39" s="510"/>
    </row>
    <row r="40" spans="2:16" ht="18" customHeight="1" x14ac:dyDescent="0.35">
      <c r="B40" s="513" t="s">
        <v>397</v>
      </c>
      <c r="C40" s="514"/>
      <c r="D40" s="514"/>
      <c r="E40" s="514"/>
      <c r="F40" s="515"/>
      <c r="G40" s="305">
        <f>Requirements!G25</f>
        <v>0</v>
      </c>
      <c r="H40" s="347"/>
      <c r="I40" s="347"/>
      <c r="J40" s="348" t="s">
        <v>59</v>
      </c>
      <c r="K40" s="510"/>
    </row>
    <row r="41" spans="2:16" ht="18" customHeight="1" thickBot="1" x14ac:dyDescent="0.4">
      <c r="B41" s="516" t="s">
        <v>398</v>
      </c>
      <c r="C41" s="517"/>
      <c r="D41" s="517"/>
      <c r="E41" s="517"/>
      <c r="F41" s="518"/>
      <c r="G41" s="306">
        <f>Requirements!G26</f>
        <v>0</v>
      </c>
      <c r="H41" s="349"/>
      <c r="I41" s="349"/>
      <c r="J41" s="350" t="s">
        <v>59</v>
      </c>
      <c r="K41" s="511"/>
    </row>
    <row r="42" spans="2:16" ht="15" thickBot="1" x14ac:dyDescent="0.4">
      <c r="B42" s="519" t="s">
        <v>98</v>
      </c>
      <c r="C42" s="520"/>
      <c r="D42" s="520"/>
      <c r="E42" s="520"/>
      <c r="F42" s="521"/>
      <c r="G42" s="50">
        <f>SUM(G34:G41)</f>
        <v>3</v>
      </c>
      <c r="H42" s="46">
        <f>($G34*H34)+($G36*H36)+($G37*H37)+($G38*H38)+($G39*H39)+($G40*H40)+($G41*H41)+(G35*H35)</f>
        <v>0</v>
      </c>
      <c r="I42" s="46">
        <f>($G34*I34)+($G36*I36)+($G37*I37)+($G38*I38)+($G39*I39)+($G40*I40)+($G41*I41)+(G35*I35)</f>
        <v>0</v>
      </c>
    </row>
    <row r="43" spans="2:16" ht="33.75" customHeight="1" thickBot="1" x14ac:dyDescent="0.4">
      <c r="B43" s="494" t="s">
        <v>111</v>
      </c>
      <c r="C43" s="495"/>
      <c r="D43" s="495"/>
      <c r="E43" s="495"/>
      <c r="F43" s="496"/>
      <c r="G43" s="51"/>
      <c r="H43" s="48">
        <f>IF(G42=0,0,H42/$G$42/2*100%*$I$21)</f>
        <v>0</v>
      </c>
      <c r="I43" s="49">
        <f>IF(G42=0,0,I42/$G$42/2*100%*$I$21)</f>
        <v>0</v>
      </c>
    </row>
    <row r="44" spans="2:16" ht="30" customHeight="1" thickBot="1" x14ac:dyDescent="0.4">
      <c r="B44" s="52"/>
      <c r="C44" s="52"/>
      <c r="D44" s="52"/>
      <c r="E44" s="52"/>
      <c r="F44" s="52"/>
      <c r="G44" s="52"/>
      <c r="H44" s="52"/>
      <c r="I44" s="52"/>
    </row>
    <row r="45" spans="2:16" ht="21.5" thickBot="1" x14ac:dyDescent="0.4">
      <c r="B45" s="53"/>
      <c r="C45" s="522" t="s">
        <v>344</v>
      </c>
      <c r="D45" s="523"/>
      <c r="E45" s="523"/>
      <c r="F45" s="523"/>
      <c r="G45" s="523"/>
      <c r="H45" s="523"/>
      <c r="I45" s="524"/>
      <c r="J45" s="485" t="s">
        <v>88</v>
      </c>
      <c r="K45" s="473" t="s">
        <v>316</v>
      </c>
    </row>
    <row r="46" spans="2:16" ht="19" thickBot="1" x14ac:dyDescent="0.4">
      <c r="B46" s="131" t="s">
        <v>367</v>
      </c>
      <c r="C46" s="132"/>
      <c r="D46" s="132"/>
      <c r="E46" s="132"/>
      <c r="F46" s="132"/>
      <c r="G46" s="132"/>
      <c r="H46" s="132"/>
      <c r="I46" s="162">
        <f>Cover!AT30</f>
        <v>0.25</v>
      </c>
      <c r="J46" s="487"/>
      <c r="K46" s="474"/>
    </row>
    <row r="47" spans="2:16" ht="30" customHeight="1" thickBot="1" x14ac:dyDescent="0.4">
      <c r="B47" s="525"/>
      <c r="C47" s="526"/>
      <c r="D47" s="526"/>
      <c r="E47" s="526"/>
      <c r="F47" s="527"/>
      <c r="G47" s="62" t="s">
        <v>90</v>
      </c>
      <c r="H47" s="295" t="s">
        <v>91</v>
      </c>
      <c r="I47" s="62" t="s">
        <v>92</v>
      </c>
      <c r="J47" s="299" t="s">
        <v>93</v>
      </c>
      <c r="K47" s="298" t="s">
        <v>315</v>
      </c>
      <c r="L47" s="512"/>
      <c r="M47" s="512"/>
      <c r="N47" s="512"/>
      <c r="O47" s="512"/>
      <c r="P47" s="512"/>
    </row>
    <row r="48" spans="2:16" ht="15.5" x14ac:dyDescent="0.35">
      <c r="B48" s="528" t="s">
        <v>338</v>
      </c>
      <c r="C48" s="529"/>
      <c r="D48" s="529"/>
      <c r="E48" s="529"/>
      <c r="F48" s="530"/>
      <c r="G48" s="308">
        <f>Requirements!G31</f>
        <v>1</v>
      </c>
      <c r="H48" s="345"/>
      <c r="I48" s="345"/>
      <c r="J48" s="346"/>
      <c r="K48" s="509"/>
      <c r="L48" s="512"/>
      <c r="M48" s="512"/>
      <c r="N48" s="512"/>
      <c r="O48" s="512"/>
      <c r="P48" s="512"/>
    </row>
    <row r="49" spans="2:16" ht="15.5" x14ac:dyDescent="0.35">
      <c r="B49" s="513" t="s">
        <v>339</v>
      </c>
      <c r="C49" s="514"/>
      <c r="D49" s="514"/>
      <c r="E49" s="514"/>
      <c r="F49" s="515"/>
      <c r="G49" s="305">
        <f>Requirements!G32</f>
        <v>1</v>
      </c>
      <c r="H49" s="347"/>
      <c r="I49" s="347"/>
      <c r="J49" s="348"/>
      <c r="K49" s="510"/>
      <c r="L49" s="512"/>
      <c r="M49" s="512"/>
      <c r="N49" s="512"/>
      <c r="O49" s="512"/>
      <c r="P49" s="512"/>
    </row>
    <row r="50" spans="2:16" ht="33.75" customHeight="1" x14ac:dyDescent="0.35">
      <c r="B50" s="513" t="s">
        <v>340</v>
      </c>
      <c r="C50" s="514"/>
      <c r="D50" s="514"/>
      <c r="E50" s="514"/>
      <c r="F50" s="515"/>
      <c r="G50" s="305">
        <f>Requirements!G33</f>
        <v>0</v>
      </c>
      <c r="H50" s="347"/>
      <c r="I50" s="347"/>
      <c r="J50" s="348"/>
      <c r="K50" s="510"/>
      <c r="L50" s="512"/>
      <c r="M50" s="512"/>
      <c r="N50" s="512"/>
      <c r="O50" s="512"/>
      <c r="P50" s="512"/>
    </row>
    <row r="51" spans="2:16" ht="34.5" customHeight="1" x14ac:dyDescent="0.35">
      <c r="B51" s="513" t="s">
        <v>341</v>
      </c>
      <c r="C51" s="514"/>
      <c r="D51" s="514"/>
      <c r="E51" s="514"/>
      <c r="F51" s="515"/>
      <c r="G51" s="305">
        <f>Requirements!G34</f>
        <v>0</v>
      </c>
      <c r="H51" s="347"/>
      <c r="I51" s="347"/>
      <c r="J51" s="348"/>
      <c r="K51" s="510"/>
      <c r="L51" s="54"/>
      <c r="M51" s="54"/>
      <c r="N51" s="54"/>
      <c r="O51" s="54"/>
      <c r="P51" s="54"/>
    </row>
    <row r="52" spans="2:16" ht="22.4" customHeight="1" thickBot="1" x14ac:dyDescent="0.4">
      <c r="B52" s="505" t="str">
        <f>Cover!A63</f>
        <v>B.5 Records of Management Review meetings (minutes, attendance registers etc)</v>
      </c>
      <c r="C52" s="503"/>
      <c r="D52" s="503"/>
      <c r="E52" s="503"/>
      <c r="F52" s="503"/>
      <c r="G52" s="305">
        <f>Cover!J63</f>
        <v>0</v>
      </c>
      <c r="H52" s="347"/>
      <c r="I52" s="347"/>
      <c r="J52" s="348" t="s">
        <v>59</v>
      </c>
      <c r="K52" s="511"/>
      <c r="L52" s="54"/>
      <c r="M52" s="54"/>
      <c r="N52" s="54"/>
      <c r="O52" s="54"/>
      <c r="P52" s="54"/>
    </row>
    <row r="53" spans="2:16" ht="16.399999999999999" hidden="1" customHeight="1" x14ac:dyDescent="0.35">
      <c r="B53" s="505"/>
      <c r="C53" s="503"/>
      <c r="D53" s="503"/>
      <c r="E53" s="503"/>
      <c r="F53" s="503"/>
      <c r="G53" s="38"/>
      <c r="H53" s="39"/>
      <c r="I53" s="39"/>
      <c r="J53" s="41" t="s">
        <v>59</v>
      </c>
      <c r="L53" s="54"/>
      <c r="M53" s="54"/>
      <c r="N53" s="54"/>
      <c r="O53" s="54"/>
      <c r="P53" s="54"/>
    </row>
    <row r="54" spans="2:16" ht="19.5" hidden="1" customHeight="1" thickBot="1" x14ac:dyDescent="0.4">
      <c r="B54" s="505"/>
      <c r="C54" s="503"/>
      <c r="D54" s="503"/>
      <c r="E54" s="503"/>
      <c r="F54" s="503"/>
      <c r="G54" s="38"/>
      <c r="H54" s="39"/>
      <c r="I54" s="39"/>
      <c r="J54" s="41"/>
    </row>
    <row r="55" spans="2:16" ht="15" thickBot="1" x14ac:dyDescent="0.4">
      <c r="B55" s="491" t="s">
        <v>102</v>
      </c>
      <c r="C55" s="492"/>
      <c r="D55" s="492"/>
      <c r="E55" s="492"/>
      <c r="F55" s="493"/>
      <c r="G55" s="45">
        <f>SUM(G48:G52)</f>
        <v>2</v>
      </c>
      <c r="H55" s="46">
        <f>($G48*H48)+($G49*H49)+($G50*H50)+($G51*H51)+($G52*H52)</f>
        <v>0</v>
      </c>
      <c r="I55" s="46">
        <f>($G48*I48)+($G49*I49)+($G50*I50)+($G51*I51)</f>
        <v>0</v>
      </c>
    </row>
    <row r="56" spans="2:16" ht="35.25" customHeight="1" thickBot="1" x14ac:dyDescent="0.4">
      <c r="B56" s="491" t="s">
        <v>342</v>
      </c>
      <c r="C56" s="492"/>
      <c r="D56" s="492"/>
      <c r="E56" s="492"/>
      <c r="F56" s="493"/>
      <c r="G56" s="51"/>
      <c r="H56" s="48">
        <f>IF(G55=0,0,H55/$G$55/2*100%*$I$46)</f>
        <v>0</v>
      </c>
      <c r="I56" s="49">
        <f>IF(G55=0,0,I55/$G$55/2*100%*$I$46)</f>
        <v>0</v>
      </c>
    </row>
    <row r="57" spans="2:16" ht="30" customHeight="1" thickBot="1" x14ac:dyDescent="0.4"/>
    <row r="58" spans="2:16" ht="21.5" thickBot="1" x14ac:dyDescent="0.4">
      <c r="B58" s="37"/>
      <c r="C58" s="479" t="s">
        <v>345</v>
      </c>
      <c r="D58" s="480"/>
      <c r="E58" s="480"/>
      <c r="F58" s="480"/>
      <c r="G58" s="480"/>
      <c r="H58" s="480"/>
      <c r="I58" s="481"/>
    </row>
    <row r="59" spans="2:16" ht="15" customHeight="1" x14ac:dyDescent="0.35">
      <c r="B59" s="625" t="s">
        <v>368</v>
      </c>
      <c r="C59" s="626"/>
      <c r="D59" s="626"/>
      <c r="E59" s="626"/>
      <c r="F59" s="626"/>
      <c r="G59" s="626"/>
      <c r="H59" s="626"/>
      <c r="I59" s="627">
        <f>Cover!BD30</f>
        <v>0.2</v>
      </c>
      <c r="J59" s="485" t="s">
        <v>88</v>
      </c>
      <c r="K59" s="473" t="s">
        <v>316</v>
      </c>
    </row>
    <row r="60" spans="2:16" ht="21.75" customHeight="1" thickBot="1" x14ac:dyDescent="0.4">
      <c r="B60" s="497" t="s">
        <v>351</v>
      </c>
      <c r="C60" s="498"/>
      <c r="D60" s="498"/>
      <c r="E60" s="498"/>
      <c r="F60" s="498"/>
      <c r="G60" s="498"/>
      <c r="H60" s="498"/>
      <c r="I60" s="628"/>
      <c r="J60" s="487"/>
      <c r="K60" s="474"/>
    </row>
    <row r="61" spans="2:16" ht="32.15" customHeight="1" thickBot="1" x14ac:dyDescent="0.4">
      <c r="B61" s="499"/>
      <c r="C61" s="500"/>
      <c r="D61" s="500"/>
      <c r="E61" s="500"/>
      <c r="F61" s="501"/>
      <c r="G61" s="62" t="s">
        <v>90</v>
      </c>
      <c r="H61" s="62" t="s">
        <v>91</v>
      </c>
      <c r="I61" s="62" t="s">
        <v>92</v>
      </c>
      <c r="J61" s="299" t="s">
        <v>93</v>
      </c>
      <c r="K61" s="297" t="s">
        <v>315</v>
      </c>
    </row>
    <row r="62" spans="2:16" ht="16" thickBot="1" x14ac:dyDescent="0.4">
      <c r="B62" s="502" t="s">
        <v>354</v>
      </c>
      <c r="C62" s="503"/>
      <c r="D62" s="503"/>
      <c r="E62" s="503"/>
      <c r="F62" s="504"/>
      <c r="G62" s="304">
        <f>Requirements!G47</f>
        <v>0</v>
      </c>
      <c r="H62" s="352"/>
      <c r="I62" s="352"/>
      <c r="J62" s="353"/>
      <c r="K62" s="509"/>
    </row>
    <row r="63" spans="2:16" ht="15" thickBot="1" x14ac:dyDescent="0.4">
      <c r="B63" s="491" t="s">
        <v>104</v>
      </c>
      <c r="C63" s="492"/>
      <c r="D63" s="492"/>
      <c r="E63" s="492"/>
      <c r="F63" s="493"/>
      <c r="G63" s="45">
        <f>SUM(G62)</f>
        <v>0</v>
      </c>
      <c r="H63" s="46">
        <f>($G62*H62)</f>
        <v>0</v>
      </c>
      <c r="I63" s="46">
        <f>($G62*I62)</f>
        <v>0</v>
      </c>
      <c r="K63" s="510"/>
    </row>
    <row r="64" spans="2:16" ht="30" customHeight="1" thickBot="1" x14ac:dyDescent="0.4">
      <c r="B64" s="494" t="s">
        <v>348</v>
      </c>
      <c r="C64" s="495"/>
      <c r="D64" s="495"/>
      <c r="E64" s="495"/>
      <c r="F64" s="496"/>
      <c r="G64" s="47"/>
      <c r="H64" s="48">
        <f>IF(G63=0,0,H63/$G$63/2*100%*$I$59)</f>
        <v>0</v>
      </c>
      <c r="I64" s="49">
        <f>IF(G63=0,0,I63/$G$63/2*100%*$I$59)</f>
        <v>0</v>
      </c>
      <c r="K64" s="511"/>
    </row>
    <row r="65" spans="2:11" ht="15" thickBot="1" x14ac:dyDescent="0.4"/>
    <row r="66" spans="2:11" ht="21.5" thickBot="1" x14ac:dyDescent="0.4">
      <c r="B66" s="37"/>
      <c r="C66" s="479" t="s">
        <v>346</v>
      </c>
      <c r="D66" s="480"/>
      <c r="E66" s="480"/>
      <c r="F66" s="480"/>
      <c r="G66" s="480"/>
      <c r="H66" s="480"/>
      <c r="I66" s="481"/>
    </row>
    <row r="67" spans="2:11" x14ac:dyDescent="0.35">
      <c r="B67" s="429" t="s">
        <v>369</v>
      </c>
      <c r="C67" s="430"/>
      <c r="D67" s="430"/>
      <c r="E67" s="430"/>
      <c r="F67" s="430"/>
      <c r="G67" s="430"/>
      <c r="H67" s="430"/>
      <c r="I67" s="482">
        <f>Cover!BS30</f>
        <v>0.2</v>
      </c>
      <c r="J67" s="485" t="s">
        <v>88</v>
      </c>
      <c r="K67" s="473" t="s">
        <v>316</v>
      </c>
    </row>
    <row r="68" spans="2:11" x14ac:dyDescent="0.35">
      <c r="B68" s="629" t="s">
        <v>353</v>
      </c>
      <c r="C68" s="630"/>
      <c r="D68" s="630"/>
      <c r="E68" s="630"/>
      <c r="F68" s="630"/>
      <c r="G68" s="630"/>
      <c r="H68" s="630"/>
      <c r="I68" s="483"/>
      <c r="J68" s="486"/>
      <c r="K68" s="475"/>
    </row>
    <row r="69" spans="2:11" ht="15" customHeight="1" thickBot="1" x14ac:dyDescent="0.4">
      <c r="B69" s="432" t="s">
        <v>370</v>
      </c>
      <c r="C69" s="433"/>
      <c r="D69" s="433"/>
      <c r="E69" s="433"/>
      <c r="F69" s="433"/>
      <c r="G69" s="433"/>
      <c r="H69" s="433"/>
      <c r="I69" s="484"/>
      <c r="J69" s="487"/>
      <c r="K69" s="474"/>
    </row>
    <row r="70" spans="2:11" ht="15" customHeight="1" thickBot="1" x14ac:dyDescent="0.4">
      <c r="B70" s="488"/>
      <c r="C70" s="489"/>
      <c r="D70" s="489"/>
      <c r="E70" s="489"/>
      <c r="F70" s="490"/>
      <c r="G70" s="62" t="s">
        <v>90</v>
      </c>
      <c r="H70" s="62" t="s">
        <v>91</v>
      </c>
      <c r="I70" s="294" t="s">
        <v>92</v>
      </c>
      <c r="J70" s="299" t="s">
        <v>93</v>
      </c>
      <c r="K70" s="297" t="s">
        <v>315</v>
      </c>
    </row>
    <row r="71" spans="2:11" ht="16" thickBot="1" x14ac:dyDescent="0.4">
      <c r="B71" s="476" t="s">
        <v>352</v>
      </c>
      <c r="C71" s="477"/>
      <c r="D71" s="477"/>
      <c r="E71" s="477"/>
      <c r="F71" s="478"/>
      <c r="G71" s="304">
        <f>Requirements!G53</f>
        <v>0</v>
      </c>
      <c r="H71" s="352"/>
      <c r="I71" s="352"/>
      <c r="J71" s="353"/>
      <c r="K71" s="509"/>
    </row>
    <row r="72" spans="2:11" ht="15" thickBot="1" x14ac:dyDescent="0.4">
      <c r="B72" s="491" t="s">
        <v>106</v>
      </c>
      <c r="C72" s="492"/>
      <c r="D72" s="492"/>
      <c r="E72" s="492"/>
      <c r="F72" s="493"/>
      <c r="G72" s="45">
        <f>SUM(G71)</f>
        <v>0</v>
      </c>
      <c r="H72" s="46">
        <f>($G71*H71)</f>
        <v>0</v>
      </c>
      <c r="I72" s="46">
        <f>($G71*I71)</f>
        <v>0</v>
      </c>
      <c r="K72" s="511"/>
    </row>
    <row r="73" spans="2:11" ht="32.25" customHeight="1" thickBot="1" x14ac:dyDescent="0.4">
      <c r="B73" s="494" t="s">
        <v>107</v>
      </c>
      <c r="C73" s="495"/>
      <c r="D73" s="495"/>
      <c r="E73" s="495"/>
      <c r="F73" s="496"/>
      <c r="G73" s="51"/>
      <c r="H73" s="48">
        <f>IF(G72=0,0,H72/$G$72/2*100%*$I$67)</f>
        <v>0</v>
      </c>
      <c r="I73" s="49">
        <f>IF(G72=0,0,I72/$G$72/2*100%*$I$67)</f>
        <v>0</v>
      </c>
    </row>
    <row r="74" spans="2:11" ht="15" thickBot="1" x14ac:dyDescent="0.4"/>
    <row r="75" spans="2:11" ht="21.5" thickBot="1" x14ac:dyDescent="0.4">
      <c r="B75" s="37"/>
      <c r="C75" s="479" t="s">
        <v>347</v>
      </c>
      <c r="D75" s="480"/>
      <c r="E75" s="480"/>
      <c r="F75" s="480"/>
      <c r="G75" s="480"/>
      <c r="H75" s="480"/>
      <c r="I75" s="481"/>
    </row>
    <row r="76" spans="2:11" x14ac:dyDescent="0.35">
      <c r="B76" s="429" t="s">
        <v>371</v>
      </c>
      <c r="C76" s="430"/>
      <c r="D76" s="430"/>
      <c r="E76" s="430"/>
      <c r="F76" s="430"/>
      <c r="G76" s="430"/>
      <c r="H76" s="431"/>
      <c r="I76" s="482">
        <f>1-I21-I46-I59-I67</f>
        <v>9.9999999999999978E-2</v>
      </c>
      <c r="J76" s="485" t="s">
        <v>88</v>
      </c>
      <c r="K76" s="473" t="s">
        <v>316</v>
      </c>
    </row>
    <row r="77" spans="2:11" ht="15" thickBot="1" x14ac:dyDescent="0.4">
      <c r="B77" s="432" t="s">
        <v>361</v>
      </c>
      <c r="C77" s="433"/>
      <c r="D77" s="433"/>
      <c r="E77" s="433"/>
      <c r="F77" s="433"/>
      <c r="G77" s="433"/>
      <c r="H77" s="434"/>
      <c r="I77" s="484"/>
      <c r="J77" s="487"/>
      <c r="K77" s="474"/>
    </row>
    <row r="78" spans="2:11" ht="29.5" customHeight="1" thickBot="1" x14ac:dyDescent="0.4">
      <c r="B78" s="631"/>
      <c r="C78" s="632"/>
      <c r="D78" s="632"/>
      <c r="E78" s="632"/>
      <c r="F78" s="633"/>
      <c r="G78" s="285" t="s">
        <v>90</v>
      </c>
      <c r="H78" s="62" t="s">
        <v>91</v>
      </c>
      <c r="I78" s="62" t="s">
        <v>92</v>
      </c>
      <c r="J78" s="310" t="s">
        <v>93</v>
      </c>
      <c r="K78" s="298" t="s">
        <v>315</v>
      </c>
    </row>
    <row r="79" spans="2:11" ht="15" customHeight="1" x14ac:dyDescent="0.35">
      <c r="B79" s="505" t="s">
        <v>293</v>
      </c>
      <c r="C79" s="503"/>
      <c r="D79" s="503"/>
      <c r="E79" s="503"/>
      <c r="F79" s="503"/>
      <c r="G79" s="307">
        <f>Requirements!G59</f>
        <v>1</v>
      </c>
      <c r="H79" s="351"/>
      <c r="I79" s="351"/>
      <c r="J79" s="346"/>
      <c r="K79" s="509"/>
    </row>
    <row r="80" spans="2:11" ht="15" thickBot="1" x14ac:dyDescent="0.4">
      <c r="B80" s="506" t="s">
        <v>349</v>
      </c>
      <c r="C80" s="507"/>
      <c r="D80" s="507"/>
      <c r="E80" s="507"/>
      <c r="F80" s="508"/>
      <c r="G80" s="306">
        <f>Requirements!G60</f>
        <v>1</v>
      </c>
      <c r="H80" s="349"/>
      <c r="I80" s="349"/>
      <c r="J80" s="350"/>
      <c r="K80" s="511"/>
    </row>
    <row r="81" spans="2:9" ht="15" thickBot="1" x14ac:dyDescent="0.4">
      <c r="B81" s="491" t="s">
        <v>109</v>
      </c>
      <c r="C81" s="492"/>
      <c r="D81" s="492"/>
      <c r="E81" s="492"/>
      <c r="F81" s="493"/>
      <c r="G81" s="45">
        <f>SUM(G79:G80)</f>
        <v>2</v>
      </c>
      <c r="H81" s="55">
        <f>($G79*H79)+($G80*H80)</f>
        <v>0</v>
      </c>
      <c r="I81" s="46">
        <f>($G79*I79)+($G80*I80)</f>
        <v>0</v>
      </c>
    </row>
    <row r="82" spans="2:9" ht="31.5" customHeight="1" thickBot="1" x14ac:dyDescent="0.4">
      <c r="B82" s="494" t="s">
        <v>350</v>
      </c>
      <c r="C82" s="495"/>
      <c r="D82" s="495"/>
      <c r="E82" s="495"/>
      <c r="F82" s="496"/>
      <c r="G82" s="51"/>
      <c r="H82" s="48">
        <f>IF(G81=0,0,H81/$G$81/2*100%*$I$76)</f>
        <v>0</v>
      </c>
      <c r="I82" s="56">
        <f>IF(G81=0,0,I81/$G$81/2*100%*$I$76)</f>
        <v>0</v>
      </c>
    </row>
    <row r="84" spans="2:9" ht="15" thickBot="1" x14ac:dyDescent="0.4"/>
    <row r="85" spans="2:9" ht="15" thickBot="1" x14ac:dyDescent="0.4">
      <c r="B85" s="613" t="s">
        <v>328</v>
      </c>
      <c r="C85" s="614"/>
      <c r="D85" s="614"/>
      <c r="E85" s="614"/>
      <c r="F85" s="615"/>
    </row>
    <row r="86" spans="2:9" ht="201.75" customHeight="1" thickBot="1" x14ac:dyDescent="0.4">
      <c r="B86" s="616"/>
      <c r="C86" s="617"/>
      <c r="D86" s="617"/>
      <c r="E86" s="617"/>
      <c r="F86" s="618"/>
    </row>
  </sheetData>
  <sheetProtection formatCells="0"/>
  <protectedRanges>
    <protectedRange sqref="H15" name="Quality representatative"/>
    <protectedRange sqref="H62:I62 H71:I71 H79:I80 H25:I28 H34:I41 H48:I54" name="Section A options"/>
    <protectedRange sqref="D14:F15 D16" name="Supplier detail"/>
    <protectedRange sqref="D6" name="tender nr"/>
    <protectedRange sqref="J79:J80 J62 J71 J25:J28 J34:J41 J48:J54" name="Clarification Sections"/>
    <protectedRange sqref="D7:F8 G6" name="Buyer PM  PQA"/>
    <protectedRange sqref="D17 H17:I17 H7:I8" name="Tel nrs and email"/>
    <protectedRange sqref="D9:I12" name="Package name and scope"/>
    <protectedRange sqref="G18" name="QM28 request"/>
    <protectedRange sqref="I18" name="Report request"/>
    <protectedRange sqref="I5" name="Evaluation date"/>
  </protectedRanges>
  <mergeCells count="120">
    <mergeCell ref="B85:F85"/>
    <mergeCell ref="B86:F86"/>
    <mergeCell ref="B8:C8"/>
    <mergeCell ref="D8:F8"/>
    <mergeCell ref="G7:I7"/>
    <mergeCell ref="B6:C6"/>
    <mergeCell ref="E6:F6"/>
    <mergeCell ref="G6:I6"/>
    <mergeCell ref="B7:C7"/>
    <mergeCell ref="D7:F7"/>
    <mergeCell ref="G8:H8"/>
    <mergeCell ref="B55:F55"/>
    <mergeCell ref="B56:F56"/>
    <mergeCell ref="C58:I58"/>
    <mergeCell ref="B59:H59"/>
    <mergeCell ref="I59:I60"/>
    <mergeCell ref="B52:F52"/>
    <mergeCell ref="B82:F82"/>
    <mergeCell ref="B81:F81"/>
    <mergeCell ref="B68:H68"/>
    <mergeCell ref="B51:F51"/>
    <mergeCell ref="B54:F54"/>
    <mergeCell ref="B77:H77"/>
    <mergeCell ref="B78:F78"/>
    <mergeCell ref="G2:H2"/>
    <mergeCell ref="D4:F4"/>
    <mergeCell ref="G4:H4"/>
    <mergeCell ref="D5:F5"/>
    <mergeCell ref="G5:H5"/>
    <mergeCell ref="G3:H3"/>
    <mergeCell ref="B2:C5"/>
    <mergeCell ref="D2:F3"/>
    <mergeCell ref="B28:F28"/>
    <mergeCell ref="B9:C9"/>
    <mergeCell ref="D9:I9"/>
    <mergeCell ref="B10:C12"/>
    <mergeCell ref="D10:I12"/>
    <mergeCell ref="C19:I19"/>
    <mergeCell ref="B20:I20"/>
    <mergeCell ref="B21:E21"/>
    <mergeCell ref="F21:H21"/>
    <mergeCell ref="B22:I22"/>
    <mergeCell ref="B13:I13"/>
    <mergeCell ref="D14:G14"/>
    <mergeCell ref="H14:I14"/>
    <mergeCell ref="B15:C15"/>
    <mergeCell ref="D15:G15"/>
    <mergeCell ref="H15:I15"/>
    <mergeCell ref="B16:C16"/>
    <mergeCell ref="D16:I16"/>
    <mergeCell ref="B17:C17"/>
    <mergeCell ref="D17:E17"/>
    <mergeCell ref="F17:G17"/>
    <mergeCell ref="B18:C18"/>
    <mergeCell ref="B35:F35"/>
    <mergeCell ref="B30:F30"/>
    <mergeCell ref="B31:I31"/>
    <mergeCell ref="B32:I32"/>
    <mergeCell ref="B33:F33"/>
    <mergeCell ref="B34:F34"/>
    <mergeCell ref="B24:F24"/>
    <mergeCell ref="B25:F25"/>
    <mergeCell ref="B26:F26"/>
    <mergeCell ref="B27:F27"/>
    <mergeCell ref="H18:I18"/>
    <mergeCell ref="D18:G18"/>
    <mergeCell ref="L48:P48"/>
    <mergeCell ref="B50:F50"/>
    <mergeCell ref="L49:P49"/>
    <mergeCell ref="B41:F41"/>
    <mergeCell ref="B42:F42"/>
    <mergeCell ref="B43:F43"/>
    <mergeCell ref="C45:I45"/>
    <mergeCell ref="J45:J46"/>
    <mergeCell ref="B47:F47"/>
    <mergeCell ref="K25:K41"/>
    <mergeCell ref="B36:F36"/>
    <mergeCell ref="B37:F37"/>
    <mergeCell ref="B38:F38"/>
    <mergeCell ref="B39:F39"/>
    <mergeCell ref="B40:F40"/>
    <mergeCell ref="L50:P50"/>
    <mergeCell ref="B48:F48"/>
    <mergeCell ref="L47:P47"/>
    <mergeCell ref="B49:F49"/>
    <mergeCell ref="K48:K52"/>
    <mergeCell ref="B29:F29"/>
    <mergeCell ref="J31:J32"/>
    <mergeCell ref="B79:F79"/>
    <mergeCell ref="B80:F80"/>
    <mergeCell ref="B72:F72"/>
    <mergeCell ref="B73:F73"/>
    <mergeCell ref="C75:I75"/>
    <mergeCell ref="B76:H76"/>
    <mergeCell ref="I76:I77"/>
    <mergeCell ref="K62:K64"/>
    <mergeCell ref="K71:K72"/>
    <mergeCell ref="K79:K80"/>
    <mergeCell ref="K22:K23"/>
    <mergeCell ref="K45:K46"/>
    <mergeCell ref="K59:K60"/>
    <mergeCell ref="K67:K69"/>
    <mergeCell ref="K76:K77"/>
    <mergeCell ref="B71:F71"/>
    <mergeCell ref="C66:I66"/>
    <mergeCell ref="B67:H67"/>
    <mergeCell ref="I67:I69"/>
    <mergeCell ref="J67:J69"/>
    <mergeCell ref="B69:H69"/>
    <mergeCell ref="B70:F70"/>
    <mergeCell ref="B63:F63"/>
    <mergeCell ref="B64:F64"/>
    <mergeCell ref="J59:J60"/>
    <mergeCell ref="B60:H60"/>
    <mergeCell ref="B61:F61"/>
    <mergeCell ref="B62:F62"/>
    <mergeCell ref="B53:F53"/>
    <mergeCell ref="J76:J77"/>
    <mergeCell ref="J22:J23"/>
    <mergeCell ref="B23:I23"/>
  </mergeCells>
  <dataValidations xWindow="551" yWindow="327" count="6">
    <dataValidation type="list" allowBlank="1" showInputMessage="1" showErrorMessage="1" sqref="I18" xr:uid="{00000000-0002-0000-0300-000000000000}">
      <formula1>"Y,N"</formula1>
    </dataValidation>
    <dataValidation type="list" allowBlank="1" showInputMessage="1" showErrorMessage="1" prompt="Score ?_x000a_0 = No Submission_x000a_1 = Partially Compliant_x000a_2 = Fully Compliant_x000a__x000a_" sqref="H79:I80 H71:I71 H62:I62 H34:I41" xr:uid="{00000000-0002-0000-0300-000001000000}">
      <formula1>$M$2:$M$7</formula1>
    </dataValidation>
    <dataValidation type="list" allowBlank="1" showInputMessage="1" showErrorMessage="1" prompt="Score ?_x000a_0 = No Submission_x000a_1 = Partially Compliant_x000a_2 = Fully Compliant_x000a__x000a_" sqref="H25:I28" xr:uid="{00000000-0002-0000-0300-000002000000}">
      <formula1>$M$3:$M$7</formula1>
    </dataValidation>
    <dataValidation type="list" allowBlank="1" showInputMessage="1" showErrorMessage="1" prompt="Score ?_x000a_0 = No Submission_x000a_1 = Partially Complient_x000a_2 = Fully Complient_x000a__x000a_" sqref="H52:I54" xr:uid="{00000000-0002-0000-0300-000003000000}">
      <formula1>$M$2:$M$8</formula1>
    </dataValidation>
    <dataValidation type="list" allowBlank="1" showInputMessage="1" showErrorMessage="1" prompt="Score ?_x000a_0 = No Submission_x000a_1 = Partially Compliant_x000a_2 = Fully Compliant_x000a__x000a_" sqref="H48:I51" xr:uid="{00000000-0002-0000-0300-000004000000}">
      <formula1>$M$2:$M$8</formula1>
    </dataValidation>
    <dataValidation allowBlank="1" showInputMessage="1" showErrorMessage="1" prompt="Rev 1 for 1st Desktop Evaluation_x000a_Rev 2 for 2nd Desktop Evaluation (Clarification)" sqref="I8" xr:uid="{00000000-0002-0000-0300-000005000000}"/>
  </dataValidations>
  <pageMargins left="0.7" right="0.7" top="0.75" bottom="0.75" header="0.3" footer="0.3"/>
  <pageSetup scale="34" orientation="portrait" r:id="rId1"/>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1</xdr:col>
                <xdr:colOff>146050</xdr:colOff>
                <xdr:row>1</xdr:row>
                <xdr:rowOff>184150</xdr:rowOff>
              </from>
              <to>
                <xdr:col>1</xdr:col>
                <xdr:colOff>1257300</xdr:colOff>
                <xdr:row>4</xdr:row>
                <xdr:rowOff>184150</xdr:rowOff>
              </to>
            </anchor>
          </objectPr>
        </oleObject>
      </mc:Choice>
      <mc:Fallback>
        <oleObject progId="Word.Picture.8" shapeId="1025" r:id="rId4"/>
      </mc:Fallback>
    </mc:AlternateContent>
    <mc:AlternateContent xmlns:mc="http://schemas.openxmlformats.org/markup-compatibility/2006">
      <mc:Choice Requires="x14">
        <oleObject progId="Word.Picture.8" shapeId="1026" r:id="rId6">
          <objectPr defaultSize="0" autoPict="0" r:id="rId5">
            <anchor moveWithCells="1" sizeWithCells="1">
              <from>
                <xdr:col>1</xdr:col>
                <xdr:colOff>107950</xdr:colOff>
                <xdr:row>44</xdr:row>
                <xdr:rowOff>69850</xdr:rowOff>
              </from>
              <to>
                <xdr:col>1</xdr:col>
                <xdr:colOff>1270000</xdr:colOff>
                <xdr:row>45</xdr:row>
                <xdr:rowOff>31750</xdr:rowOff>
              </to>
            </anchor>
          </objectPr>
        </oleObject>
      </mc:Choice>
      <mc:Fallback>
        <oleObject progId="Word.Picture.8" shapeId="1026" r:id="rId6"/>
      </mc:Fallback>
    </mc:AlternateContent>
    <mc:AlternateContent xmlns:mc="http://schemas.openxmlformats.org/markup-compatibility/2006">
      <mc:Choice Requires="x14">
        <oleObject progId="Word.Picture.8" shapeId="1027" r:id="rId7">
          <objectPr defaultSize="0" autoPict="0" r:id="rId5">
            <anchor moveWithCells="1" sizeWithCells="1">
              <from>
                <xdr:col>1</xdr:col>
                <xdr:colOff>107950</xdr:colOff>
                <xdr:row>18</xdr:row>
                <xdr:rowOff>31750</xdr:rowOff>
              </from>
              <to>
                <xdr:col>1</xdr:col>
                <xdr:colOff>1270000</xdr:colOff>
                <xdr:row>18</xdr:row>
                <xdr:rowOff>260350</xdr:rowOff>
              </to>
            </anchor>
          </objectPr>
        </oleObject>
      </mc:Choice>
      <mc:Fallback>
        <oleObject progId="Word.Picture.8" shapeId="1027" r:id="rId7"/>
      </mc:Fallback>
    </mc:AlternateContent>
    <mc:AlternateContent xmlns:mc="http://schemas.openxmlformats.org/markup-compatibility/2006">
      <mc:Choice Requires="x14">
        <oleObject progId="Word.Picture.8" shapeId="1028" r:id="rId8">
          <objectPr defaultSize="0" autoPict="0" r:id="rId5">
            <anchor moveWithCells="1" sizeWithCells="1">
              <from>
                <xdr:col>1</xdr:col>
                <xdr:colOff>146050</xdr:colOff>
                <xdr:row>57</xdr:row>
                <xdr:rowOff>69850</xdr:rowOff>
              </from>
              <to>
                <xdr:col>1</xdr:col>
                <xdr:colOff>1308100</xdr:colOff>
                <xdr:row>58</xdr:row>
                <xdr:rowOff>31750</xdr:rowOff>
              </to>
            </anchor>
          </objectPr>
        </oleObject>
      </mc:Choice>
      <mc:Fallback>
        <oleObject progId="Word.Picture.8" shapeId="1028" r:id="rId8"/>
      </mc:Fallback>
    </mc:AlternateContent>
    <mc:AlternateContent xmlns:mc="http://schemas.openxmlformats.org/markup-compatibility/2006">
      <mc:Choice Requires="x14">
        <oleObject progId="Word.Picture.8" shapeId="1029" r:id="rId9">
          <objectPr defaultSize="0" autoPict="0" r:id="rId5">
            <anchor moveWithCells="1" sizeWithCells="1">
              <from>
                <xdr:col>1</xdr:col>
                <xdr:colOff>146050</xdr:colOff>
                <xdr:row>65</xdr:row>
                <xdr:rowOff>69850</xdr:rowOff>
              </from>
              <to>
                <xdr:col>1</xdr:col>
                <xdr:colOff>1308100</xdr:colOff>
                <xdr:row>66</xdr:row>
                <xdr:rowOff>31750</xdr:rowOff>
              </to>
            </anchor>
          </objectPr>
        </oleObject>
      </mc:Choice>
      <mc:Fallback>
        <oleObject progId="Word.Picture.8" shapeId="1029" r:id="rId9"/>
      </mc:Fallback>
    </mc:AlternateContent>
    <mc:AlternateContent xmlns:mc="http://schemas.openxmlformats.org/markup-compatibility/2006">
      <mc:Choice Requires="x14">
        <oleObject progId="Word.Picture.8" shapeId="1030" r:id="rId10">
          <objectPr defaultSize="0" autoPict="0" r:id="rId5">
            <anchor moveWithCells="1" sizeWithCells="1">
              <from>
                <xdr:col>1</xdr:col>
                <xdr:colOff>146050</xdr:colOff>
                <xdr:row>74</xdr:row>
                <xdr:rowOff>69850</xdr:rowOff>
              </from>
              <to>
                <xdr:col>1</xdr:col>
                <xdr:colOff>1308100</xdr:colOff>
                <xdr:row>75</xdr:row>
                <xdr:rowOff>31750</xdr:rowOff>
              </to>
            </anchor>
          </objectPr>
        </oleObject>
      </mc:Choice>
      <mc:Fallback>
        <oleObject progId="Word.Picture.8" shapeId="1030" r:id="rId10"/>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M91"/>
  <sheetViews>
    <sheetView topLeftCell="A19"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54296875" customWidth="1"/>
    <col min="5" max="5" width="14.453125" customWidth="1"/>
    <col min="6" max="6" width="21.453125" customWidth="1"/>
    <col min="7" max="7" width="12.1796875" customWidth="1"/>
    <col min="8" max="8" width="10.54296875" bestFit="1" customWidth="1"/>
    <col min="9" max="9" width="27.1796875" bestFit="1" customWidth="1"/>
    <col min="10" max="10" width="46.453125" customWidth="1"/>
    <col min="11" max="11" width="51.453125" customWidth="1"/>
    <col min="12" max="12" width="13.453125" customWidth="1"/>
  </cols>
  <sheetData>
    <row r="1" spans="2:13" ht="8.25" customHeight="1" thickBot="1" x14ac:dyDescent="0.4"/>
    <row r="2" spans="2:13" ht="13.5" customHeight="1" thickBot="1" x14ac:dyDescent="0.4">
      <c r="B2" s="576"/>
      <c r="C2" s="577"/>
      <c r="D2" s="582" t="s">
        <v>112</v>
      </c>
      <c r="E2" s="583"/>
      <c r="F2" s="584"/>
      <c r="G2" s="491" t="s">
        <v>52</v>
      </c>
      <c r="H2" s="493"/>
      <c r="I2" s="26" t="str">
        <f>Supplier1!I2</f>
        <v>240-12248652</v>
      </c>
      <c r="L2" s="27" t="s">
        <v>53</v>
      </c>
      <c r="M2" s="27" t="s">
        <v>54</v>
      </c>
    </row>
    <row r="3" spans="2:13" ht="13.5" customHeight="1" thickBot="1" x14ac:dyDescent="0.4">
      <c r="B3" s="578"/>
      <c r="C3" s="579"/>
      <c r="D3" s="585"/>
      <c r="E3" s="586"/>
      <c r="F3" s="587"/>
      <c r="G3" s="491" t="s">
        <v>300</v>
      </c>
      <c r="H3" s="493"/>
      <c r="I3" s="26" t="str">
        <f>Supplier1!I3</f>
        <v>240-105658000</v>
      </c>
      <c r="L3" s="27">
        <v>0</v>
      </c>
      <c r="M3" s="27">
        <v>0</v>
      </c>
    </row>
    <row r="4" spans="2:13" ht="31.5" thickBot="1" x14ac:dyDescent="0.4">
      <c r="B4" s="578"/>
      <c r="C4" s="579"/>
      <c r="D4" s="585" t="s">
        <v>284</v>
      </c>
      <c r="E4" s="586"/>
      <c r="F4" s="586"/>
      <c r="G4" s="666" t="str">
        <f>Supplier1!G4:H4</f>
        <v>Quality Scorecard
Rev 7</v>
      </c>
      <c r="H4" s="667"/>
      <c r="I4" s="26" t="str">
        <f>Supplier1!I4</f>
        <v>Effective Date 21/01/2022</v>
      </c>
      <c r="J4" s="354" t="s">
        <v>55</v>
      </c>
      <c r="L4" s="27">
        <v>1</v>
      </c>
      <c r="M4" s="27">
        <v>1</v>
      </c>
    </row>
    <row r="5" spans="2:13" ht="16.5" customHeight="1" thickBot="1" x14ac:dyDescent="0.4">
      <c r="B5" s="580"/>
      <c r="C5" s="581"/>
      <c r="D5" s="569" t="s">
        <v>113</v>
      </c>
      <c r="E5" s="570"/>
      <c r="F5" s="570"/>
      <c r="G5" s="494" t="s">
        <v>56</v>
      </c>
      <c r="H5" s="496"/>
      <c r="I5" s="342">
        <f>Supplier1!I5</f>
        <v>44573</v>
      </c>
      <c r="M5" s="27">
        <v>2</v>
      </c>
    </row>
    <row r="6" spans="2:13" ht="15" thickBot="1" x14ac:dyDescent="0.4">
      <c r="B6" s="588" t="s">
        <v>57</v>
      </c>
      <c r="C6" s="619"/>
      <c r="D6" s="355" t="str">
        <f>Supplier1!D6</f>
        <v>*</v>
      </c>
      <c r="E6" s="679" t="s">
        <v>58</v>
      </c>
      <c r="F6" s="680"/>
      <c r="G6" s="660" t="str">
        <f>Supplier1!G6</f>
        <v>*</v>
      </c>
      <c r="H6" s="661"/>
      <c r="I6" s="662"/>
      <c r="M6" s="27"/>
    </row>
    <row r="7" spans="2:13" ht="19" thickBot="1" x14ac:dyDescent="0.5">
      <c r="B7" s="588" t="s">
        <v>60</v>
      </c>
      <c r="C7" s="619"/>
      <c r="D7" s="590" t="str">
        <f>Supplier1!$D$7</f>
        <v>*</v>
      </c>
      <c r="E7" s="591"/>
      <c r="F7" s="592"/>
      <c r="G7" s="620" t="str">
        <f>Supplier1!G7</f>
        <v>eg: Senior Advisor: Supplier Quality Management</v>
      </c>
      <c r="H7" s="621"/>
      <c r="I7" s="622"/>
      <c r="J7" s="28" t="s">
        <v>61</v>
      </c>
      <c r="M7" s="27"/>
    </row>
    <row r="8" spans="2:13" ht="30.75" customHeight="1" thickBot="1" x14ac:dyDescent="0.5">
      <c r="B8" s="588" t="s">
        <v>62</v>
      </c>
      <c r="C8" s="619"/>
      <c r="D8" s="590">
        <f>Supplier1!$D$8</f>
        <v>0</v>
      </c>
      <c r="E8" s="591"/>
      <c r="F8" s="592"/>
      <c r="G8" s="620" t="str">
        <f>Supplier1!G8</f>
        <v>Report Revision</v>
      </c>
      <c r="H8" s="622"/>
      <c r="I8" s="356">
        <f>Supplier1!I8</f>
        <v>1</v>
      </c>
      <c r="J8" s="29" t="s">
        <v>63</v>
      </c>
      <c r="M8" s="27"/>
    </row>
    <row r="9" spans="2:13" ht="19" thickBot="1" x14ac:dyDescent="0.5">
      <c r="B9" s="588" t="s">
        <v>64</v>
      </c>
      <c r="C9" s="589"/>
      <c r="D9" s="590" t="str">
        <f>Supplier1!$D$9</f>
        <v>*</v>
      </c>
      <c r="E9" s="591"/>
      <c r="F9" s="591"/>
      <c r="G9" s="591"/>
      <c r="H9" s="591"/>
      <c r="I9" s="592"/>
      <c r="J9" s="29" t="s">
        <v>65</v>
      </c>
    </row>
    <row r="10" spans="2:13" ht="21" x14ac:dyDescent="0.5">
      <c r="B10" s="593" t="s">
        <v>66</v>
      </c>
      <c r="C10" s="594"/>
      <c r="D10" s="670" t="str">
        <f>Supplier1!$D$10</f>
        <v>*</v>
      </c>
      <c r="E10" s="671"/>
      <c r="F10" s="671"/>
      <c r="G10" s="671"/>
      <c r="H10" s="671"/>
      <c r="I10" s="672"/>
      <c r="J10" s="30" t="s">
        <v>67</v>
      </c>
    </row>
    <row r="11" spans="2:13" ht="18.5" x14ac:dyDescent="0.45">
      <c r="B11" s="595"/>
      <c r="C11" s="596"/>
      <c r="D11" s="673"/>
      <c r="E11" s="674"/>
      <c r="F11" s="674"/>
      <c r="G11" s="674"/>
      <c r="H11" s="674"/>
      <c r="I11" s="675"/>
      <c r="J11" s="31" t="s">
        <v>68</v>
      </c>
    </row>
    <row r="12" spans="2:13" ht="19" thickBot="1" x14ac:dyDescent="0.5">
      <c r="B12" s="595"/>
      <c r="C12" s="596"/>
      <c r="D12" s="676"/>
      <c r="E12" s="677"/>
      <c r="F12" s="677"/>
      <c r="G12" s="677"/>
      <c r="H12" s="677"/>
      <c r="I12" s="678"/>
      <c r="J12" s="31" t="s">
        <v>69</v>
      </c>
    </row>
    <row r="13" spans="2:13" ht="19" thickBot="1" x14ac:dyDescent="0.5">
      <c r="B13" s="457" t="s">
        <v>70</v>
      </c>
      <c r="C13" s="458"/>
      <c r="D13" s="458"/>
      <c r="E13" s="458"/>
      <c r="F13" s="458"/>
      <c r="G13" s="458"/>
      <c r="H13" s="458"/>
      <c r="I13" s="606"/>
      <c r="J13" s="31" t="s">
        <v>71</v>
      </c>
    </row>
    <row r="14" spans="2:13" ht="19.5" customHeight="1" thickBot="1" x14ac:dyDescent="0.5">
      <c r="B14" s="655" t="s">
        <v>114</v>
      </c>
      <c r="C14" s="656"/>
      <c r="D14" s="657"/>
      <c r="E14" s="658"/>
      <c r="F14" s="659"/>
      <c r="G14" s="494" t="s">
        <v>73</v>
      </c>
      <c r="H14" s="495"/>
      <c r="I14" s="496"/>
      <c r="J14" s="31" t="s">
        <v>74</v>
      </c>
    </row>
    <row r="15" spans="2:13" ht="18" customHeight="1" thickBot="1" x14ac:dyDescent="0.5">
      <c r="B15" s="611" t="s">
        <v>115</v>
      </c>
      <c r="C15" s="612"/>
      <c r="D15" s="590" t="s">
        <v>59</v>
      </c>
      <c r="E15" s="591"/>
      <c r="F15" s="592"/>
      <c r="G15" s="660"/>
      <c r="H15" s="661"/>
      <c r="I15" s="662"/>
      <c r="J15" s="31" t="s">
        <v>76</v>
      </c>
    </row>
    <row r="16" spans="2:13" ht="29.25" customHeight="1" thickBot="1" x14ac:dyDescent="0.5">
      <c r="B16" s="534" t="s">
        <v>77</v>
      </c>
      <c r="C16" s="535"/>
      <c r="D16" s="653" t="s">
        <v>59</v>
      </c>
      <c r="E16" s="623"/>
      <c r="F16" s="623"/>
      <c r="G16" s="623"/>
      <c r="H16" s="623"/>
      <c r="I16" s="624"/>
      <c r="J16" s="29"/>
    </row>
    <row r="17" spans="2:11" ht="27.75" customHeight="1" thickBot="1" x14ac:dyDescent="0.5">
      <c r="B17" s="539" t="s">
        <v>78</v>
      </c>
      <c r="C17" s="540"/>
      <c r="D17" s="654" t="s">
        <v>59</v>
      </c>
      <c r="E17" s="542"/>
      <c r="F17" s="543" t="s">
        <v>79</v>
      </c>
      <c r="G17" s="544"/>
      <c r="H17" s="373"/>
      <c r="I17" s="371"/>
      <c r="J17" s="29"/>
    </row>
    <row r="18" spans="2:11" ht="29.5" thickBot="1" x14ac:dyDescent="0.4">
      <c r="B18" s="545" t="s">
        <v>80</v>
      </c>
      <c r="C18" s="546"/>
      <c r="D18" s="34" t="s">
        <v>81</v>
      </c>
      <c r="E18" s="35">
        <f>Supplier1!E18</f>
        <v>0</v>
      </c>
      <c r="F18" s="36" t="s">
        <v>82</v>
      </c>
      <c r="G18" s="343" t="s">
        <v>116</v>
      </c>
      <c r="H18" s="35" t="s">
        <v>84</v>
      </c>
      <c r="I18" s="357" t="s">
        <v>83</v>
      </c>
    </row>
    <row r="19" spans="2:11" ht="21.5" thickBot="1" x14ac:dyDescent="0.4">
      <c r="B19" s="37"/>
      <c r="C19" s="522" t="s">
        <v>334</v>
      </c>
      <c r="D19" s="523"/>
      <c r="E19" s="523"/>
      <c r="F19" s="523"/>
      <c r="G19" s="523"/>
      <c r="H19" s="523"/>
      <c r="I19" s="524"/>
    </row>
    <row r="20" spans="2:11" ht="16.5" customHeight="1" x14ac:dyDescent="0.35">
      <c r="B20" s="609" t="s">
        <v>85</v>
      </c>
      <c r="C20" s="668"/>
      <c r="D20" s="668"/>
      <c r="E20" s="668"/>
      <c r="F20" s="668"/>
      <c r="G20" s="668"/>
      <c r="H20" s="668"/>
      <c r="I20" s="610"/>
    </row>
    <row r="21" spans="2:11" ht="16.5" customHeight="1" thickBot="1" x14ac:dyDescent="0.4">
      <c r="B21" s="572"/>
      <c r="C21" s="669"/>
      <c r="D21" s="669"/>
      <c r="E21" s="669"/>
      <c r="F21" s="669"/>
      <c r="G21" s="669"/>
      <c r="H21" s="669"/>
      <c r="I21" s="573"/>
    </row>
    <row r="22" spans="2:11" ht="22.5" customHeight="1" thickBot="1" x14ac:dyDescent="0.4">
      <c r="B22" s="457" t="s">
        <v>86</v>
      </c>
      <c r="C22" s="458"/>
      <c r="D22" s="458"/>
      <c r="E22" s="606"/>
      <c r="F22" s="458" t="s">
        <v>87</v>
      </c>
      <c r="G22" s="458"/>
      <c r="H22" s="458"/>
      <c r="I22" s="57">
        <f>Supplier1!$I$21</f>
        <v>0.25</v>
      </c>
    </row>
    <row r="23" spans="2:11" ht="15" customHeight="1" x14ac:dyDescent="0.35">
      <c r="B23" s="429" t="s">
        <v>319</v>
      </c>
      <c r="C23" s="430"/>
      <c r="D23" s="430"/>
      <c r="E23" s="430"/>
      <c r="F23" s="430"/>
      <c r="G23" s="430"/>
      <c r="H23" s="430"/>
      <c r="I23" s="431"/>
      <c r="J23" s="485" t="s">
        <v>88</v>
      </c>
      <c r="K23" s="473" t="s">
        <v>316</v>
      </c>
    </row>
    <row r="24" spans="2:11" ht="18" customHeight="1" thickBot="1" x14ac:dyDescent="0.4">
      <c r="B24" s="432" t="s">
        <v>110</v>
      </c>
      <c r="C24" s="433"/>
      <c r="D24" s="433"/>
      <c r="E24" s="433"/>
      <c r="F24" s="433"/>
      <c r="G24" s="433"/>
      <c r="H24" s="433"/>
      <c r="I24" s="434"/>
      <c r="J24" s="487"/>
      <c r="K24" s="474"/>
    </row>
    <row r="25" spans="2:11" ht="16" thickBot="1" x14ac:dyDescent="0.4">
      <c r="B25" s="650"/>
      <c r="C25" s="651"/>
      <c r="D25" s="651"/>
      <c r="E25" s="651"/>
      <c r="F25" s="651"/>
      <c r="G25" s="62" t="s">
        <v>117</v>
      </c>
      <c r="H25" s="62" t="s">
        <v>91</v>
      </c>
      <c r="I25" s="62" t="s">
        <v>92</v>
      </c>
      <c r="J25" s="311" t="s">
        <v>93</v>
      </c>
      <c r="K25" s="298" t="s">
        <v>315</v>
      </c>
    </row>
    <row r="26" spans="2:11" ht="15" customHeight="1" x14ac:dyDescent="0.35">
      <c r="B26" s="557" t="s">
        <v>94</v>
      </c>
      <c r="C26" s="558"/>
      <c r="D26" s="558"/>
      <c r="E26" s="558"/>
      <c r="F26" s="652"/>
      <c r="G26" s="286">
        <f>Supplier1!G25</f>
        <v>0</v>
      </c>
      <c r="H26" s="351"/>
      <c r="I26" s="351"/>
      <c r="J26" s="346"/>
      <c r="K26" s="509"/>
    </row>
    <row r="27" spans="2:11" ht="15" customHeight="1" x14ac:dyDescent="0.35">
      <c r="B27" s="557" t="s">
        <v>95</v>
      </c>
      <c r="C27" s="558"/>
      <c r="D27" s="558"/>
      <c r="E27" s="558"/>
      <c r="F27" s="652"/>
      <c r="G27" s="280">
        <f>Supplier1!G26</f>
        <v>0</v>
      </c>
      <c r="H27" s="347"/>
      <c r="I27" s="347"/>
      <c r="J27" s="348" t="s">
        <v>59</v>
      </c>
      <c r="K27" s="510"/>
    </row>
    <row r="28" spans="2:11" ht="15" customHeight="1" x14ac:dyDescent="0.35">
      <c r="B28" s="557" t="s">
        <v>223</v>
      </c>
      <c r="C28" s="558"/>
      <c r="D28" s="558"/>
      <c r="E28" s="558"/>
      <c r="F28" s="652"/>
      <c r="G28" s="280">
        <f>Supplier1!G27</f>
        <v>0</v>
      </c>
      <c r="H28" s="347"/>
      <c r="I28" s="347"/>
      <c r="J28" s="348" t="s">
        <v>59</v>
      </c>
      <c r="K28" s="510"/>
    </row>
    <row r="29" spans="2:11" ht="15" customHeight="1" thickBot="1" x14ac:dyDescent="0.4">
      <c r="B29" s="557" t="s">
        <v>96</v>
      </c>
      <c r="C29" s="558"/>
      <c r="D29" s="558"/>
      <c r="E29" s="558"/>
      <c r="F29" s="652"/>
      <c r="G29" s="283">
        <f>Supplier1!G28</f>
        <v>0</v>
      </c>
      <c r="H29" s="349"/>
      <c r="I29" s="349"/>
      <c r="J29" s="350" t="s">
        <v>59</v>
      </c>
      <c r="K29" s="510"/>
    </row>
    <row r="30" spans="2:11" ht="15" thickBot="1" x14ac:dyDescent="0.4">
      <c r="B30" s="42" t="s">
        <v>98</v>
      </c>
      <c r="C30" s="43"/>
      <c r="D30" s="43"/>
      <c r="E30" s="43"/>
      <c r="F30" s="44"/>
      <c r="G30" s="45">
        <f>SUM(G26:G29)</f>
        <v>0</v>
      </c>
      <c r="H30" s="46">
        <f>($G26*H26)+($G27*H27)+($G28*H28)+($G29*H29)</f>
        <v>0</v>
      </c>
      <c r="I30" s="46">
        <f>($G26*I26)+($G27*I27)+($G28*I28)+($G29*I29)</f>
        <v>0</v>
      </c>
      <c r="K30" s="510"/>
    </row>
    <row r="31" spans="2:11" ht="29.25" customHeight="1" thickBot="1" x14ac:dyDescent="0.4">
      <c r="B31" s="647" t="s">
        <v>99</v>
      </c>
      <c r="C31" s="648"/>
      <c r="D31" s="648"/>
      <c r="E31" s="648"/>
      <c r="F31" s="649"/>
      <c r="G31" s="60"/>
      <c r="H31" s="48">
        <f>IF(G30=0,0,H30/$G$30/2*100%*$I$22)</f>
        <v>0</v>
      </c>
      <c r="I31" s="49">
        <f>IF(G30=0,0,I30/$G$30/2*100%*$I$22)</f>
        <v>0</v>
      </c>
      <c r="K31" s="510"/>
    </row>
    <row r="32" spans="2:11" ht="15.75" customHeight="1" x14ac:dyDescent="0.35">
      <c r="B32" s="429" t="s">
        <v>319</v>
      </c>
      <c r="C32" s="430"/>
      <c r="D32" s="430"/>
      <c r="E32" s="430"/>
      <c r="F32" s="430"/>
      <c r="G32" s="430"/>
      <c r="H32" s="430"/>
      <c r="I32" s="431"/>
      <c r="J32" s="643" t="s">
        <v>88</v>
      </c>
      <c r="K32" s="510"/>
    </row>
    <row r="33" spans="2:13" ht="16.5" customHeight="1" thickBot="1" x14ac:dyDescent="0.4">
      <c r="B33" s="432" t="s">
        <v>387</v>
      </c>
      <c r="C33" s="433"/>
      <c r="D33" s="433"/>
      <c r="E33" s="433"/>
      <c r="F33" s="433"/>
      <c r="G33" s="433"/>
      <c r="H33" s="433"/>
      <c r="I33" s="434"/>
      <c r="J33" s="644"/>
      <c r="K33" s="510"/>
      <c r="M33" t="s">
        <v>59</v>
      </c>
    </row>
    <row r="34" spans="2:13" ht="16" thickBot="1" x14ac:dyDescent="0.4">
      <c r="B34" s="550"/>
      <c r="C34" s="551"/>
      <c r="D34" s="551"/>
      <c r="E34" s="551"/>
      <c r="F34" s="551"/>
      <c r="G34" s="292" t="s">
        <v>117</v>
      </c>
      <c r="H34" s="62" t="s">
        <v>91</v>
      </c>
      <c r="I34" s="62" t="s">
        <v>92</v>
      </c>
      <c r="J34" s="299" t="s">
        <v>93</v>
      </c>
      <c r="K34" s="510"/>
    </row>
    <row r="35" spans="2:13" ht="15.75" customHeight="1" x14ac:dyDescent="0.35">
      <c r="B35" s="513" t="s">
        <v>359</v>
      </c>
      <c r="C35" s="514"/>
      <c r="D35" s="514"/>
      <c r="E35" s="514"/>
      <c r="F35" s="515"/>
      <c r="G35" s="282">
        <f>Supplier1!G34</f>
        <v>1</v>
      </c>
      <c r="H35" s="358"/>
      <c r="I35" s="345"/>
      <c r="J35" s="346"/>
      <c r="K35" s="510"/>
    </row>
    <row r="36" spans="2:13" ht="15.75" customHeight="1" x14ac:dyDescent="0.35">
      <c r="B36" s="513" t="s">
        <v>337</v>
      </c>
      <c r="C36" s="514"/>
      <c r="D36" s="514"/>
      <c r="E36" s="514"/>
      <c r="F36" s="515"/>
      <c r="G36" s="280">
        <f>Supplier1!G35</f>
        <v>1</v>
      </c>
      <c r="H36" s="359"/>
      <c r="I36" s="347"/>
      <c r="J36" s="360"/>
      <c r="K36" s="510"/>
    </row>
    <row r="37" spans="2:13" ht="15.75" customHeight="1" x14ac:dyDescent="0.35">
      <c r="B37" s="513" t="s">
        <v>335</v>
      </c>
      <c r="C37" s="514"/>
      <c r="D37" s="514"/>
      <c r="E37" s="514"/>
      <c r="F37" s="515"/>
      <c r="G37" s="280">
        <f>Supplier1!G36</f>
        <v>1</v>
      </c>
      <c r="H37" s="359"/>
      <c r="I37" s="347"/>
      <c r="J37" s="348" t="s">
        <v>59</v>
      </c>
      <c r="K37" s="510"/>
    </row>
    <row r="38" spans="2:13" ht="15.75" hidden="1" customHeight="1" x14ac:dyDescent="0.35">
      <c r="B38" s="513" t="s">
        <v>336</v>
      </c>
      <c r="C38" s="514"/>
      <c r="D38" s="514"/>
      <c r="E38" s="514"/>
      <c r="F38" s="515"/>
      <c r="G38" s="280">
        <f>Supplier1!G37</f>
        <v>0</v>
      </c>
      <c r="H38" s="359"/>
      <c r="I38" s="347"/>
      <c r="J38" s="348" t="s">
        <v>59</v>
      </c>
      <c r="K38" s="510"/>
    </row>
    <row r="39" spans="2:13" ht="15.75" customHeight="1" x14ac:dyDescent="0.35">
      <c r="B39" s="513" t="s">
        <v>399</v>
      </c>
      <c r="C39" s="514"/>
      <c r="D39" s="514"/>
      <c r="E39" s="514"/>
      <c r="F39" s="515"/>
      <c r="G39" s="280">
        <f>Supplier1!G38</f>
        <v>0</v>
      </c>
      <c r="H39" s="359"/>
      <c r="I39" s="347"/>
      <c r="J39" s="348" t="s">
        <v>59</v>
      </c>
      <c r="K39" s="510"/>
    </row>
    <row r="40" spans="2:13" ht="15.75" customHeight="1" x14ac:dyDescent="0.35">
      <c r="B40" s="513" t="s">
        <v>396</v>
      </c>
      <c r="C40" s="514"/>
      <c r="D40" s="514"/>
      <c r="E40" s="514"/>
      <c r="F40" s="515"/>
      <c r="G40" s="280">
        <f>Supplier1!G39</f>
        <v>0</v>
      </c>
      <c r="H40" s="359"/>
      <c r="I40" s="347"/>
      <c r="J40" s="348" t="s">
        <v>59</v>
      </c>
      <c r="K40" s="510"/>
    </row>
    <row r="41" spans="2:13" ht="15.75" customHeight="1" x14ac:dyDescent="0.35">
      <c r="B41" s="513" t="s">
        <v>397</v>
      </c>
      <c r="C41" s="514"/>
      <c r="D41" s="514"/>
      <c r="E41" s="514"/>
      <c r="F41" s="515"/>
      <c r="G41" s="280">
        <f>Supplier1!G40</f>
        <v>0</v>
      </c>
      <c r="H41" s="359"/>
      <c r="I41" s="347"/>
      <c r="J41" s="348" t="s">
        <v>59</v>
      </c>
      <c r="K41" s="510"/>
    </row>
    <row r="42" spans="2:13" ht="15.75" customHeight="1" thickBot="1" x14ac:dyDescent="0.4">
      <c r="B42" s="516" t="s">
        <v>398</v>
      </c>
      <c r="C42" s="517"/>
      <c r="D42" s="517"/>
      <c r="E42" s="517"/>
      <c r="F42" s="518"/>
      <c r="G42" s="283">
        <f>Supplier1!G41</f>
        <v>0</v>
      </c>
      <c r="H42" s="359"/>
      <c r="I42" s="349"/>
      <c r="J42" s="350" t="s">
        <v>59</v>
      </c>
      <c r="K42" s="511"/>
    </row>
    <row r="43" spans="2:13" ht="15" thickBot="1" x14ac:dyDescent="0.4">
      <c r="B43" s="491" t="s">
        <v>98</v>
      </c>
      <c r="C43" s="492"/>
      <c r="D43" s="492"/>
      <c r="E43" s="492"/>
      <c r="F43" s="493"/>
      <c r="G43" s="50">
        <f>SUM(G35:G42)</f>
        <v>3</v>
      </c>
      <c r="H43" s="46">
        <f>($G35*H35)+($G37*H37)+($G38*H38)+($G39*H39)+($G40*H40)+($G41*H41)+($G42*H42)+(G36*H36)</f>
        <v>0</v>
      </c>
      <c r="I43" s="46">
        <f>($G35*I35)+($G37*I37)+($G38*I38)+($G39*I39)+($G40*I40)+($G41*I41)+($G42*I42)+(G36*I36)</f>
        <v>0</v>
      </c>
    </row>
    <row r="44" spans="2:13" ht="30.75" customHeight="1" thickBot="1" x14ac:dyDescent="0.4">
      <c r="B44" s="494" t="s">
        <v>100</v>
      </c>
      <c r="C44" s="495"/>
      <c r="D44" s="495"/>
      <c r="E44" s="495"/>
      <c r="F44" s="496"/>
      <c r="G44" s="51"/>
      <c r="H44" s="48">
        <f>IF(G43=0,0,H43/$G$43/2*100%*$I$22)</f>
        <v>0</v>
      </c>
      <c r="I44" s="49">
        <f>IF(G43=0,0,I43/$G$43/2*100%*$I$22)</f>
        <v>0</v>
      </c>
    </row>
    <row r="45" spans="2:13" ht="15.75" customHeight="1" thickBot="1" x14ac:dyDescent="0.4">
      <c r="B45" s="52"/>
      <c r="C45" s="52"/>
      <c r="D45" s="52"/>
      <c r="E45" s="52"/>
      <c r="F45" s="52"/>
      <c r="G45" s="52"/>
      <c r="H45" s="52"/>
      <c r="I45" s="52"/>
    </row>
    <row r="46" spans="2:13" ht="21.5" thickBot="1" x14ac:dyDescent="0.4">
      <c r="B46" s="53"/>
      <c r="C46" s="522" t="s">
        <v>360</v>
      </c>
      <c r="D46" s="523"/>
      <c r="E46" s="523"/>
      <c r="F46" s="523"/>
      <c r="G46" s="523"/>
      <c r="H46" s="523"/>
      <c r="I46" s="524"/>
      <c r="J46" s="485" t="s">
        <v>88</v>
      </c>
      <c r="K46" s="473" t="s">
        <v>316</v>
      </c>
    </row>
    <row r="47" spans="2:13" ht="19" thickBot="1" x14ac:dyDescent="0.4">
      <c r="B47" s="131" t="str">
        <f>Supplier1!B46</f>
        <v>SECTION B: Evidence of QMS in operation (Tender Quality Requirements: Ref 240-105658000)</v>
      </c>
      <c r="C47" s="132"/>
      <c r="D47" s="132"/>
      <c r="E47" s="132"/>
      <c r="F47" s="132"/>
      <c r="G47" s="132"/>
      <c r="H47" s="132"/>
      <c r="I47" s="159">
        <f>Supplier1!$I$46</f>
        <v>0.25</v>
      </c>
      <c r="J47" s="487"/>
      <c r="K47" s="474"/>
    </row>
    <row r="48" spans="2:13" ht="16" thickBot="1" x14ac:dyDescent="0.4">
      <c r="B48" s="525"/>
      <c r="C48" s="526"/>
      <c r="D48" s="526"/>
      <c r="E48" s="526"/>
      <c r="F48" s="526"/>
      <c r="G48" s="62" t="s">
        <v>117</v>
      </c>
      <c r="H48" s="62" t="s">
        <v>91</v>
      </c>
      <c r="I48" s="313" t="s">
        <v>92</v>
      </c>
      <c r="J48" s="301" t="s">
        <v>93</v>
      </c>
      <c r="K48" s="298" t="s">
        <v>315</v>
      </c>
    </row>
    <row r="49" spans="2:11" ht="15.75" customHeight="1" x14ac:dyDescent="0.35">
      <c r="B49" s="528" t="s">
        <v>338</v>
      </c>
      <c r="C49" s="529"/>
      <c r="D49" s="529"/>
      <c r="E49" s="529"/>
      <c r="F49" s="530"/>
      <c r="G49" s="286">
        <f>Supplier1!G48</f>
        <v>1</v>
      </c>
      <c r="H49" s="345"/>
      <c r="I49" s="345"/>
      <c r="J49" s="361"/>
      <c r="K49" s="509"/>
    </row>
    <row r="50" spans="2:11" ht="15.75" customHeight="1" x14ac:dyDescent="0.35">
      <c r="B50" s="513" t="s">
        <v>339</v>
      </c>
      <c r="C50" s="514"/>
      <c r="D50" s="514"/>
      <c r="E50" s="514"/>
      <c r="F50" s="515"/>
      <c r="G50" s="280">
        <f>Supplier1!G49</f>
        <v>1</v>
      </c>
      <c r="H50" s="347"/>
      <c r="I50" s="347"/>
      <c r="J50" s="362"/>
      <c r="K50" s="510"/>
    </row>
    <row r="51" spans="2:11" ht="31.5" customHeight="1" x14ac:dyDescent="0.35">
      <c r="B51" s="513" t="s">
        <v>340</v>
      </c>
      <c r="C51" s="514"/>
      <c r="D51" s="514"/>
      <c r="E51" s="514"/>
      <c r="F51" s="515"/>
      <c r="G51" s="280">
        <f>Supplier1!G50</f>
        <v>0</v>
      </c>
      <c r="H51" s="347"/>
      <c r="I51" s="347"/>
      <c r="J51" s="362"/>
      <c r="K51" s="510"/>
    </row>
    <row r="52" spans="2:11" ht="31.5" customHeight="1" x14ac:dyDescent="0.35">
      <c r="B52" s="513" t="s">
        <v>341</v>
      </c>
      <c r="C52" s="514"/>
      <c r="D52" s="514"/>
      <c r="E52" s="514"/>
      <c r="F52" s="515"/>
      <c r="G52" s="280">
        <f>Supplier1!G51</f>
        <v>0</v>
      </c>
      <c r="H52" s="347"/>
      <c r="I52" s="347"/>
      <c r="J52" s="362"/>
      <c r="K52" s="510"/>
    </row>
    <row r="53" spans="2:11" ht="31.5" customHeight="1" thickBot="1" x14ac:dyDescent="0.4">
      <c r="B53" s="505" t="str">
        <f>Cover!A63</f>
        <v>B.5 Records of Management Review meetings (minutes, attendance registers etc)</v>
      </c>
      <c r="C53" s="503"/>
      <c r="D53" s="503"/>
      <c r="E53" s="503"/>
      <c r="F53" s="503"/>
      <c r="G53" s="280">
        <f>Supplier1!G52</f>
        <v>0</v>
      </c>
      <c r="H53" s="347"/>
      <c r="I53" s="347"/>
      <c r="J53" s="362" t="s">
        <v>59</v>
      </c>
      <c r="K53" s="510"/>
    </row>
    <row r="54" spans="2:11" ht="15.75" hidden="1" customHeight="1" x14ac:dyDescent="0.35">
      <c r="B54" s="505"/>
      <c r="C54" s="503"/>
      <c r="D54" s="503"/>
      <c r="E54" s="503"/>
      <c r="F54" s="503"/>
      <c r="G54" s="280"/>
      <c r="H54" s="347"/>
      <c r="I54" s="347"/>
      <c r="J54" s="362" t="s">
        <v>59</v>
      </c>
      <c r="K54" s="510"/>
    </row>
    <row r="55" spans="2:11" ht="15.75" hidden="1" customHeight="1" x14ac:dyDescent="0.35">
      <c r="B55" s="505"/>
      <c r="C55" s="503"/>
      <c r="D55" s="503"/>
      <c r="E55" s="503"/>
      <c r="F55" s="503"/>
      <c r="G55" s="280"/>
      <c r="H55" s="347"/>
      <c r="I55" s="347"/>
      <c r="J55" s="362" t="s">
        <v>59</v>
      </c>
      <c r="K55" s="510"/>
    </row>
    <row r="56" spans="2:11" ht="15.75" hidden="1" customHeight="1" thickBot="1" x14ac:dyDescent="0.4">
      <c r="B56" s="505"/>
      <c r="C56" s="503"/>
      <c r="D56" s="503"/>
      <c r="E56" s="503"/>
      <c r="F56" s="503"/>
      <c r="G56" s="283"/>
      <c r="H56" s="349"/>
      <c r="I56" s="349"/>
      <c r="J56" s="363" t="s">
        <v>59</v>
      </c>
      <c r="K56" s="511"/>
    </row>
    <row r="57" spans="2:11" ht="15.75" hidden="1" customHeight="1" thickBot="1" x14ac:dyDescent="0.4">
      <c r="B57" s="505"/>
      <c r="C57" s="503"/>
      <c r="D57" s="503"/>
      <c r="E57" s="503"/>
      <c r="F57" s="504"/>
      <c r="G57" s="279"/>
      <c r="H57" s="309"/>
      <c r="I57" s="312"/>
      <c r="J57" s="58" t="s">
        <v>59</v>
      </c>
    </row>
    <row r="58" spans="2:11" ht="15.75" hidden="1" customHeight="1" thickBot="1" x14ac:dyDescent="0.4">
      <c r="B58" s="505"/>
      <c r="C58" s="503"/>
      <c r="D58" s="503"/>
      <c r="E58" s="503"/>
      <c r="F58" s="504"/>
      <c r="G58" s="133"/>
      <c r="H58" s="39"/>
      <c r="I58" s="40"/>
      <c r="J58" s="58" t="s">
        <v>59</v>
      </c>
    </row>
    <row r="59" spans="2:11" ht="15.75" hidden="1" customHeight="1" thickBot="1" x14ac:dyDescent="0.4">
      <c r="B59" s="505"/>
      <c r="C59" s="503"/>
      <c r="D59" s="503"/>
      <c r="E59" s="503"/>
      <c r="F59" s="504"/>
      <c r="G59" s="134"/>
      <c r="H59" s="39"/>
      <c r="I59" s="40"/>
      <c r="J59" s="58"/>
    </row>
    <row r="60" spans="2:11" ht="15" thickBot="1" x14ac:dyDescent="0.4">
      <c r="B60" s="491" t="s">
        <v>102</v>
      </c>
      <c r="C60" s="492"/>
      <c r="D60" s="492"/>
      <c r="E60" s="492"/>
      <c r="F60" s="493"/>
      <c r="G60" s="135">
        <f>SUM(G49:G59)</f>
        <v>2</v>
      </c>
      <c r="H60" s="46">
        <f>($G49*H49)+($G50*H50)+($G51*H51)+($G52*H52)+($G53*H53)+($G55*H55)+($G56*H56)+($G57*H57)+(G54*H54)</f>
        <v>0</v>
      </c>
      <c r="I60" s="46">
        <f>($G49*I49)+($G50*I50)+($G51*I51)+($G52*I52)+($G53*I53)+($G55*I55)+($G56*I56)+($G57*I57)+(G54*I54)</f>
        <v>0</v>
      </c>
      <c r="K60" s="158"/>
    </row>
    <row r="61" spans="2:11" ht="27.75" customHeight="1" thickBot="1" x14ac:dyDescent="0.4">
      <c r="B61" s="494" t="s">
        <v>103</v>
      </c>
      <c r="C61" s="495"/>
      <c r="D61" s="495"/>
      <c r="E61" s="495"/>
      <c r="F61" s="496"/>
      <c r="G61" s="51"/>
      <c r="H61" s="48">
        <f>IF(G60=0,0,H60/$G$60/2*100%*$I$47)</f>
        <v>0</v>
      </c>
      <c r="I61" s="49">
        <f>IF(G60=0,0,I60/$G$60/2*100%*$I$47)</f>
        <v>0</v>
      </c>
    </row>
    <row r="62" spans="2:11" ht="16.5" customHeight="1" thickBot="1" x14ac:dyDescent="0.4"/>
    <row r="63" spans="2:11" ht="21.5" thickBot="1" x14ac:dyDescent="0.4">
      <c r="B63" s="37"/>
      <c r="C63" s="522" t="s">
        <v>345</v>
      </c>
      <c r="D63" s="523"/>
      <c r="E63" s="523"/>
      <c r="F63" s="523"/>
      <c r="G63" s="523"/>
      <c r="H63" s="523"/>
      <c r="I63" s="524"/>
    </row>
    <row r="64" spans="2:11" ht="15.75" customHeight="1" x14ac:dyDescent="0.35">
      <c r="B64" s="625" t="str">
        <f>Supplier1!B59</f>
        <v xml:space="preserve">SECTION C: Contract Quality Plan Requirements (Ref 240-109253698 CQP). </v>
      </c>
      <c r="C64" s="626"/>
      <c r="D64" s="626"/>
      <c r="E64" s="626"/>
      <c r="F64" s="626"/>
      <c r="G64" s="626"/>
      <c r="H64" s="626"/>
      <c r="I64" s="645">
        <f>Supplier1!$I$59</f>
        <v>0.2</v>
      </c>
      <c r="J64" s="643" t="s">
        <v>88</v>
      </c>
      <c r="K64" s="473" t="s">
        <v>316</v>
      </c>
    </row>
    <row r="65" spans="2:11" ht="18" customHeight="1" thickBot="1" x14ac:dyDescent="0.4">
      <c r="B65" s="497" t="s">
        <v>351</v>
      </c>
      <c r="C65" s="498"/>
      <c r="D65" s="498"/>
      <c r="E65" s="498"/>
      <c r="F65" s="498"/>
      <c r="G65" s="498"/>
      <c r="H65" s="498"/>
      <c r="I65" s="646"/>
      <c r="J65" s="644"/>
      <c r="K65" s="474"/>
    </row>
    <row r="66" spans="2:11" ht="16.5" customHeight="1" thickBot="1" x14ac:dyDescent="0.4">
      <c r="B66" s="499"/>
      <c r="C66" s="637"/>
      <c r="D66" s="637"/>
      <c r="E66" s="637"/>
      <c r="F66" s="638"/>
      <c r="G66" s="62" t="s">
        <v>117</v>
      </c>
      <c r="H66" s="62" t="s">
        <v>91</v>
      </c>
      <c r="I66" s="62" t="s">
        <v>92</v>
      </c>
      <c r="J66" s="277" t="s">
        <v>93</v>
      </c>
      <c r="K66" s="297" t="s">
        <v>315</v>
      </c>
    </row>
    <row r="67" spans="2:11" ht="15.75" customHeight="1" thickBot="1" x14ac:dyDescent="0.4">
      <c r="B67" s="502" t="s">
        <v>222</v>
      </c>
      <c r="C67" s="503"/>
      <c r="D67" s="503"/>
      <c r="E67" s="503"/>
      <c r="F67" s="504"/>
      <c r="G67" s="282">
        <f>Supplier1!G62</f>
        <v>0</v>
      </c>
      <c r="H67" s="352"/>
      <c r="I67" s="352"/>
      <c r="J67" s="353"/>
      <c r="K67" s="509"/>
    </row>
    <row r="68" spans="2:11" ht="15" thickBot="1" x14ac:dyDescent="0.4">
      <c r="B68" s="491" t="s">
        <v>104</v>
      </c>
      <c r="C68" s="492"/>
      <c r="D68" s="492"/>
      <c r="E68" s="492"/>
      <c r="F68" s="493"/>
      <c r="G68" s="62">
        <f>SUM(G67:G67)</f>
        <v>0</v>
      </c>
      <c r="H68" s="284">
        <f>($G67*H67)</f>
        <v>0</v>
      </c>
      <c r="I68" s="46">
        <f>($G67*I67)</f>
        <v>0</v>
      </c>
      <c r="K68" s="510"/>
    </row>
    <row r="69" spans="2:11" ht="27.75" customHeight="1" thickBot="1" x14ac:dyDescent="0.4">
      <c r="B69" s="494" t="s">
        <v>105</v>
      </c>
      <c r="C69" s="495"/>
      <c r="D69" s="495"/>
      <c r="E69" s="495"/>
      <c r="F69" s="496"/>
      <c r="G69" s="47"/>
      <c r="H69" s="48">
        <f>IF(G68=0,0,H68/$G$68/2*100%*$I$64)</f>
        <v>0</v>
      </c>
      <c r="I69" s="49">
        <f>IF(G68=0,0,I68/$G$68/2*100%*$I$64)</f>
        <v>0</v>
      </c>
      <c r="K69" s="511"/>
    </row>
    <row r="70" spans="2:11" ht="15" thickBot="1" x14ac:dyDescent="0.4"/>
    <row r="71" spans="2:11" ht="21.5" thickBot="1" x14ac:dyDescent="0.4">
      <c r="B71" s="37"/>
      <c r="C71" s="522" t="s">
        <v>346</v>
      </c>
      <c r="D71" s="523"/>
      <c r="E71" s="523"/>
      <c r="F71" s="523"/>
      <c r="G71" s="523"/>
      <c r="H71" s="523"/>
      <c r="I71" s="524"/>
    </row>
    <row r="72" spans="2:11" ht="17.25" customHeight="1" x14ac:dyDescent="0.35">
      <c r="B72" s="429" t="str">
        <f>Supplier1!B67</f>
        <v>SECTION D : Quality Control Plan Requirements (Ref 240-105658000 or 240-109253302 ITP)</v>
      </c>
      <c r="C72" s="430"/>
      <c r="D72" s="430"/>
      <c r="E72" s="430"/>
      <c r="F72" s="430"/>
      <c r="G72" s="430"/>
      <c r="H72" s="431"/>
      <c r="I72" s="634">
        <f>Supplier1!$I$67</f>
        <v>0.2</v>
      </c>
      <c r="J72" s="639" t="s">
        <v>88</v>
      </c>
      <c r="K72" s="473" t="s">
        <v>316</v>
      </c>
    </row>
    <row r="73" spans="2:11" ht="17.25" customHeight="1" x14ac:dyDescent="0.35">
      <c r="B73" s="629" t="s">
        <v>353</v>
      </c>
      <c r="C73" s="630"/>
      <c r="D73" s="630"/>
      <c r="E73" s="630"/>
      <c r="F73" s="630"/>
      <c r="G73" s="630"/>
      <c r="H73" s="642"/>
      <c r="I73" s="635"/>
      <c r="J73" s="641"/>
      <c r="K73" s="475"/>
    </row>
    <row r="74" spans="2:11" ht="15" customHeight="1" thickBot="1" x14ac:dyDescent="0.4">
      <c r="B74" s="432" t="str">
        <f>Supplier1!B69</f>
        <v>QCP /Checklist/ ITP (Quality Control Plans) as per Scope of Works (Ref ISO 10005 &amp; 240-105658000)</v>
      </c>
      <c r="C74" s="433"/>
      <c r="D74" s="433"/>
      <c r="E74" s="433"/>
      <c r="F74" s="433"/>
      <c r="G74" s="433"/>
      <c r="H74" s="434"/>
      <c r="I74" s="636"/>
      <c r="J74" s="640"/>
      <c r="K74" s="474"/>
    </row>
    <row r="75" spans="2:11" ht="16.5" customHeight="1" thickBot="1" x14ac:dyDescent="0.4">
      <c r="B75" s="488"/>
      <c r="C75" s="489"/>
      <c r="D75" s="489"/>
      <c r="E75" s="489"/>
      <c r="F75" s="490"/>
      <c r="G75" s="197" t="s">
        <v>117</v>
      </c>
      <c r="H75" s="62" t="s">
        <v>91</v>
      </c>
      <c r="I75" s="62" t="s">
        <v>92</v>
      </c>
      <c r="J75" s="278" t="s">
        <v>93</v>
      </c>
      <c r="K75" s="297" t="s">
        <v>315</v>
      </c>
    </row>
    <row r="76" spans="2:11" ht="15.75" customHeight="1" thickBot="1" x14ac:dyDescent="0.4">
      <c r="B76" s="502" t="s">
        <v>219</v>
      </c>
      <c r="C76" s="503"/>
      <c r="D76" s="503"/>
      <c r="E76" s="503"/>
      <c r="F76" s="504"/>
      <c r="G76" s="62">
        <f>Supplier1!G71</f>
        <v>0</v>
      </c>
      <c r="H76" s="352"/>
      <c r="I76" s="352"/>
      <c r="J76" s="364"/>
      <c r="K76" s="509"/>
    </row>
    <row r="77" spans="2:11" ht="15" thickBot="1" x14ac:dyDescent="0.4">
      <c r="B77" s="491" t="s">
        <v>106</v>
      </c>
      <c r="C77" s="492"/>
      <c r="D77" s="492"/>
      <c r="E77" s="492"/>
      <c r="F77" s="493"/>
      <c r="G77" s="62">
        <f>SUM(G76:G76)</f>
        <v>0</v>
      </c>
      <c r="H77" s="284">
        <f>($G76*H76)</f>
        <v>0</v>
      </c>
      <c r="I77" s="46">
        <f>($G76*I76)</f>
        <v>0</v>
      </c>
      <c r="K77" s="511"/>
    </row>
    <row r="78" spans="2:11" ht="34.5" customHeight="1" thickBot="1" x14ac:dyDescent="0.4">
      <c r="B78" s="494" t="s">
        <v>107</v>
      </c>
      <c r="C78" s="495"/>
      <c r="D78" s="495"/>
      <c r="E78" s="495"/>
      <c r="F78" s="496"/>
      <c r="G78" s="51"/>
      <c r="H78" s="48">
        <f>IF(G77=0,0,H77/$G$77/2*100%*$I$72)</f>
        <v>0</v>
      </c>
      <c r="I78" s="49">
        <f>IF(G77=0,0,I77/$G$77/2*100%*$I$72)</f>
        <v>0</v>
      </c>
    </row>
    <row r="79" spans="2:11" ht="7.5" customHeight="1" thickBot="1" x14ac:dyDescent="0.4"/>
    <row r="80" spans="2:11" ht="21.5" thickBot="1" x14ac:dyDescent="0.4">
      <c r="B80" s="37"/>
      <c r="C80" s="522" t="s">
        <v>347</v>
      </c>
      <c r="D80" s="523"/>
      <c r="E80" s="523"/>
      <c r="F80" s="523"/>
      <c r="G80" s="523"/>
      <c r="H80" s="523"/>
      <c r="I80" s="524"/>
    </row>
    <row r="81" spans="2:11" ht="17.25" customHeight="1" x14ac:dyDescent="0.35">
      <c r="B81" s="429" t="str">
        <f>Supplier1!B76</f>
        <v>SECTION E: User defined additional Requirements &amp; miscellaneous (Ref 240-105658000 )</v>
      </c>
      <c r="C81" s="430"/>
      <c r="D81" s="430"/>
      <c r="E81" s="430"/>
      <c r="F81" s="430"/>
      <c r="G81" s="430"/>
      <c r="H81" s="431"/>
      <c r="I81" s="482">
        <f>1-I22-I47-I64-I72</f>
        <v>9.9999999999999978E-2</v>
      </c>
      <c r="J81" s="639" t="s">
        <v>88</v>
      </c>
      <c r="K81" s="473" t="s">
        <v>316</v>
      </c>
    </row>
    <row r="82" spans="2:11" ht="18.75" customHeight="1" thickBot="1" x14ac:dyDescent="0.4">
      <c r="B82" s="432" t="s">
        <v>361</v>
      </c>
      <c r="C82" s="433"/>
      <c r="D82" s="433"/>
      <c r="E82" s="433"/>
      <c r="F82" s="433"/>
      <c r="G82" s="433"/>
      <c r="H82" s="434"/>
      <c r="I82" s="484"/>
      <c r="J82" s="640"/>
      <c r="K82" s="474"/>
    </row>
    <row r="83" spans="2:11" ht="16" thickBot="1" x14ac:dyDescent="0.4">
      <c r="B83" s="631"/>
      <c r="C83" s="632"/>
      <c r="D83" s="632"/>
      <c r="E83" s="632"/>
      <c r="F83" s="633"/>
      <c r="G83" s="62" t="s">
        <v>117</v>
      </c>
      <c r="H83" s="285" t="s">
        <v>91</v>
      </c>
      <c r="I83" s="62" t="s">
        <v>92</v>
      </c>
      <c r="J83" s="278" t="s">
        <v>93</v>
      </c>
      <c r="K83" s="297" t="s">
        <v>315</v>
      </c>
    </row>
    <row r="84" spans="2:11" x14ac:dyDescent="0.35">
      <c r="B84" s="506" t="s">
        <v>293</v>
      </c>
      <c r="C84" s="507"/>
      <c r="D84" s="507"/>
      <c r="E84" s="507"/>
      <c r="F84" s="508"/>
      <c r="G84" s="286">
        <f>Supplier1!G79</f>
        <v>1</v>
      </c>
      <c r="H84" s="351"/>
      <c r="I84" s="365"/>
      <c r="J84" s="346"/>
      <c r="K84" s="509"/>
    </row>
    <row r="85" spans="2:11" ht="15" thickBot="1" x14ac:dyDescent="0.4">
      <c r="B85" s="506" t="s">
        <v>349</v>
      </c>
      <c r="C85" s="507"/>
      <c r="D85" s="507"/>
      <c r="E85" s="507"/>
      <c r="F85" s="508"/>
      <c r="G85" s="283">
        <f>Supplier1!G80</f>
        <v>1</v>
      </c>
      <c r="H85" s="349"/>
      <c r="I85" s="366"/>
      <c r="J85" s="350"/>
      <c r="K85" s="511"/>
    </row>
    <row r="86" spans="2:11" ht="15" thickBot="1" x14ac:dyDescent="0.4">
      <c r="B86" s="491" t="s">
        <v>109</v>
      </c>
      <c r="C86" s="492"/>
      <c r="D86" s="492"/>
      <c r="E86" s="492"/>
      <c r="F86" s="493"/>
      <c r="G86" s="45">
        <f>SUM(G84:G85)</f>
        <v>2</v>
      </c>
      <c r="H86" s="55">
        <f>($G84*H84)+($G85*H85)</f>
        <v>0</v>
      </c>
      <c r="I86" s="46">
        <f>($G84*I84)+($G85*I85)</f>
        <v>0</v>
      </c>
    </row>
    <row r="87" spans="2:11" ht="27.75" customHeight="1" thickBot="1" x14ac:dyDescent="0.4">
      <c r="B87" s="494" t="s">
        <v>350</v>
      </c>
      <c r="C87" s="495"/>
      <c r="D87" s="495"/>
      <c r="E87" s="495"/>
      <c r="F87" s="496"/>
      <c r="G87" s="51"/>
      <c r="H87" s="48">
        <f>IF(G86=0,0,H86/$G$86/2*100%*$I$81)</f>
        <v>0</v>
      </c>
      <c r="I87" s="56">
        <f>IF(G86=0,0,I86/$G$86/2*100%*$I$81)</f>
        <v>0</v>
      </c>
    </row>
    <row r="89" spans="2:11" ht="15" thickBot="1" x14ac:dyDescent="0.4"/>
    <row r="90" spans="2:11" ht="15" thickBot="1" x14ac:dyDescent="0.4">
      <c r="B90" s="663" t="s">
        <v>328</v>
      </c>
      <c r="C90" s="664"/>
      <c r="D90" s="664"/>
      <c r="E90" s="664"/>
      <c r="F90" s="665"/>
    </row>
    <row r="91" spans="2:11" ht="200.25" customHeight="1" thickBot="1" x14ac:dyDescent="0.4">
      <c r="B91" s="616"/>
      <c r="C91" s="617"/>
      <c r="D91" s="617"/>
      <c r="E91" s="617"/>
      <c r="F91" s="618"/>
    </row>
  </sheetData>
  <sheetProtection formatRows="0"/>
  <protectedRanges>
    <protectedRange sqref="J67 J84:J85 J49:J59 J76 J26:J29 J35:J42" name="Clarification Sections"/>
    <protectedRange sqref="G15" name="Supplier QA person"/>
    <protectedRange sqref="D14:F15 D16" name="Supplier detail"/>
    <protectedRange sqref="I18" name="Report request"/>
    <protectedRange sqref="G18" name="QM28 request"/>
    <protectedRange sqref="D17 H17:I17" name="Tel nrs and email"/>
    <protectedRange sqref="H26:I29" name="Section A options_1"/>
    <protectedRange sqref="H35:I42" name="Section A options_2"/>
    <protectedRange sqref="H57:I59" name="Section B_1"/>
    <protectedRange sqref="H49:I56" name="Section A options_3"/>
    <protectedRange sqref="H67:I67" name="Section A options_5"/>
    <protectedRange sqref="H76:I76" name="Section A options_7"/>
    <protectedRange sqref="H84:I85" name="Section A options_9"/>
  </protectedRanges>
  <mergeCells count="118">
    <mergeCell ref="B90:F90"/>
    <mergeCell ref="B91:F91"/>
    <mergeCell ref="G2:H2"/>
    <mergeCell ref="D4:F4"/>
    <mergeCell ref="G4:H4"/>
    <mergeCell ref="D5:F5"/>
    <mergeCell ref="G5:H5"/>
    <mergeCell ref="B20:I21"/>
    <mergeCell ref="B8:C8"/>
    <mergeCell ref="D8:F8"/>
    <mergeCell ref="B9:C9"/>
    <mergeCell ref="D9:I9"/>
    <mergeCell ref="B10:C12"/>
    <mergeCell ref="D10:I12"/>
    <mergeCell ref="B6:C6"/>
    <mergeCell ref="B7:C7"/>
    <mergeCell ref="D7:F7"/>
    <mergeCell ref="G3:H3"/>
    <mergeCell ref="D2:F3"/>
    <mergeCell ref="B2:C5"/>
    <mergeCell ref="E6:F6"/>
    <mergeCell ref="G6:I6"/>
    <mergeCell ref="G7:I7"/>
    <mergeCell ref="G8:H8"/>
    <mergeCell ref="J23:J24"/>
    <mergeCell ref="B24:I24"/>
    <mergeCell ref="B16:C16"/>
    <mergeCell ref="D16:I16"/>
    <mergeCell ref="B17:C17"/>
    <mergeCell ref="D17:E17"/>
    <mergeCell ref="F17:G17"/>
    <mergeCell ref="B18:C18"/>
    <mergeCell ref="B13:I13"/>
    <mergeCell ref="B14:C14"/>
    <mergeCell ref="D14:F14"/>
    <mergeCell ref="G14:I14"/>
    <mergeCell ref="B15:C15"/>
    <mergeCell ref="D15:F15"/>
    <mergeCell ref="G15:I15"/>
    <mergeCell ref="B25:F25"/>
    <mergeCell ref="B26:F26"/>
    <mergeCell ref="B27:F27"/>
    <mergeCell ref="B28:F28"/>
    <mergeCell ref="B29:F29"/>
    <mergeCell ref="C19:I19"/>
    <mergeCell ref="B22:E22"/>
    <mergeCell ref="F22:H22"/>
    <mergeCell ref="B23:I23"/>
    <mergeCell ref="B38:F38"/>
    <mergeCell ref="B39:F39"/>
    <mergeCell ref="B40:F40"/>
    <mergeCell ref="B41:F41"/>
    <mergeCell ref="B42:F42"/>
    <mergeCell ref="B43:F43"/>
    <mergeCell ref="B31:F31"/>
    <mergeCell ref="J32:J33"/>
    <mergeCell ref="B34:F34"/>
    <mergeCell ref="B35:F35"/>
    <mergeCell ref="B36:F36"/>
    <mergeCell ref="B37:F37"/>
    <mergeCell ref="B44:F44"/>
    <mergeCell ref="C46:I46"/>
    <mergeCell ref="J46:J47"/>
    <mergeCell ref="B48:F48"/>
    <mergeCell ref="B49:F49"/>
    <mergeCell ref="B50:F50"/>
    <mergeCell ref="J64:J65"/>
    <mergeCell ref="I64:I65"/>
    <mergeCell ref="B54:F54"/>
    <mergeCell ref="B55:F55"/>
    <mergeCell ref="B56:F56"/>
    <mergeCell ref="B57:F57"/>
    <mergeCell ref="B64:H64"/>
    <mergeCell ref="J81:J82"/>
    <mergeCell ref="B83:F83"/>
    <mergeCell ref="B84:F84"/>
    <mergeCell ref="B77:F77"/>
    <mergeCell ref="J72:J74"/>
    <mergeCell ref="B68:F68"/>
    <mergeCell ref="B69:F69"/>
    <mergeCell ref="C71:I71"/>
    <mergeCell ref="B52:F52"/>
    <mergeCell ref="B65:H65"/>
    <mergeCell ref="B73:H73"/>
    <mergeCell ref="B86:F86"/>
    <mergeCell ref="B87:F87"/>
    <mergeCell ref="B32:I32"/>
    <mergeCell ref="B33:I33"/>
    <mergeCell ref="B72:H72"/>
    <mergeCell ref="B74:H74"/>
    <mergeCell ref="B81:H81"/>
    <mergeCell ref="B82:H82"/>
    <mergeCell ref="B85:F85"/>
    <mergeCell ref="B78:F78"/>
    <mergeCell ref="C80:I80"/>
    <mergeCell ref="I81:I82"/>
    <mergeCell ref="I72:I74"/>
    <mergeCell ref="B75:F75"/>
    <mergeCell ref="B76:F76"/>
    <mergeCell ref="B58:F58"/>
    <mergeCell ref="B59:F59"/>
    <mergeCell ref="B60:F60"/>
    <mergeCell ref="B61:F61"/>
    <mergeCell ref="C63:I63"/>
    <mergeCell ref="B51:F51"/>
    <mergeCell ref="B53:F53"/>
    <mergeCell ref="B66:F66"/>
    <mergeCell ref="B67:F67"/>
    <mergeCell ref="K26:K42"/>
    <mergeCell ref="K49:K56"/>
    <mergeCell ref="K67:K69"/>
    <mergeCell ref="K76:K77"/>
    <mergeCell ref="K84:K85"/>
    <mergeCell ref="K23:K24"/>
    <mergeCell ref="K46:K47"/>
    <mergeCell ref="K72:K74"/>
    <mergeCell ref="K81:K82"/>
    <mergeCell ref="K64:K65"/>
  </mergeCells>
  <dataValidations count="4">
    <dataValidation type="list" allowBlank="1" showInputMessage="1" showErrorMessage="1" prompt="Score ?_x000a_0 = no submission_x000a_1 = Data insufficient _x000a_2 = Fail major risks_x000a_3 = Fail minor risks_x000a_4 = Comply (qualified)_x000a_5 = Comply_x000a_" sqref="H57:I59" xr:uid="{00000000-0002-0000-0400-000000000000}">
      <formula1>$M$3:$M$8</formula1>
    </dataValidation>
    <dataValidation type="list" allowBlank="1" showInputMessage="1" showErrorMessage="1" sqref="G18 I18" xr:uid="{00000000-0002-0000-0400-000001000000}">
      <formula1>"Y,N"</formula1>
    </dataValidation>
    <dataValidation type="list" allowBlank="1" showInputMessage="1" showErrorMessage="1" prompt="Score ?_x000a_0 = No Submission_x000a_1 = Partially Compliant_x000a_2 = Fully Compliant_x000a__x000a_" sqref="H84:I85 H76:I76 H67:I67 H49:I56 H35:I42 H26:I29" xr:uid="{00000000-0002-0000-0400-000002000000}">
      <formula1>$M$2:$M$8</formula1>
    </dataValidation>
    <dataValidation allowBlank="1" showInputMessage="1" showErrorMessage="1" prompt="Rev 1 for 1st Desktop Evaluation_x000a_Rev 2 for 2nd Desktop Evaluation (Clarification)" sqref="I8" xr:uid="{00000000-0002-0000-0400-000003000000}"/>
  </dataValidations>
  <pageMargins left="0.7" right="0.7" top="0.75" bottom="0.75" header="0.3" footer="0.3"/>
  <pageSetup orientation="portrait" r:id="rId1"/>
  <drawing r:id="rId2"/>
  <legacyDrawing r:id="rId3"/>
  <oleObjects>
    <mc:AlternateContent xmlns:mc="http://schemas.openxmlformats.org/markup-compatibility/2006">
      <mc:Choice Requires="x14">
        <oleObject progId="Word.Picture.8" shapeId="2049" r:id="rId4">
          <objectPr defaultSize="0" autoPict="0" r:id="rId5">
            <anchor moveWithCells="1" sizeWithCells="1">
              <from>
                <xdr:col>1</xdr:col>
                <xdr:colOff>146050</xdr:colOff>
                <xdr:row>1</xdr:row>
                <xdr:rowOff>165100</xdr:rowOff>
              </from>
              <to>
                <xdr:col>1</xdr:col>
                <xdr:colOff>1257300</xdr:colOff>
                <xdr:row>4</xdr:row>
                <xdr:rowOff>165100</xdr:rowOff>
              </to>
            </anchor>
          </objectPr>
        </oleObject>
      </mc:Choice>
      <mc:Fallback>
        <oleObject progId="Word.Picture.8" shapeId="2049" r:id="rId4"/>
      </mc:Fallback>
    </mc:AlternateContent>
    <mc:AlternateContent xmlns:mc="http://schemas.openxmlformats.org/markup-compatibility/2006">
      <mc:Choice Requires="x14">
        <oleObject progId="Word.Picture.8" shapeId="2050" r:id="rId6">
          <objectPr defaultSize="0" autoPict="0" r:id="rId5">
            <anchor moveWithCells="1" sizeWithCells="1">
              <from>
                <xdr:col>1</xdr:col>
                <xdr:colOff>107950</xdr:colOff>
                <xdr:row>45</xdr:row>
                <xdr:rowOff>31750</xdr:rowOff>
              </from>
              <to>
                <xdr:col>1</xdr:col>
                <xdr:colOff>1270000</xdr:colOff>
                <xdr:row>46</xdr:row>
                <xdr:rowOff>0</xdr:rowOff>
              </to>
            </anchor>
          </objectPr>
        </oleObject>
      </mc:Choice>
      <mc:Fallback>
        <oleObject progId="Word.Picture.8" shapeId="2050" r:id="rId6"/>
      </mc:Fallback>
    </mc:AlternateContent>
    <mc:AlternateContent xmlns:mc="http://schemas.openxmlformats.org/markup-compatibility/2006">
      <mc:Choice Requires="x14">
        <oleObject progId="Word.Picture.8" shapeId="2051" r:id="rId7">
          <objectPr defaultSize="0" autoPict="0" r:id="rId5">
            <anchor moveWithCells="1" sizeWithCells="1">
              <from>
                <xdr:col>1</xdr:col>
                <xdr:colOff>107950</xdr:colOff>
                <xdr:row>18</xdr:row>
                <xdr:rowOff>31750</xdr:rowOff>
              </from>
              <to>
                <xdr:col>1</xdr:col>
                <xdr:colOff>1270000</xdr:colOff>
                <xdr:row>19</xdr:row>
                <xdr:rowOff>0</xdr:rowOff>
              </to>
            </anchor>
          </objectPr>
        </oleObject>
      </mc:Choice>
      <mc:Fallback>
        <oleObject progId="Word.Picture.8" shapeId="2051" r:id="rId7"/>
      </mc:Fallback>
    </mc:AlternateContent>
    <mc:AlternateContent xmlns:mc="http://schemas.openxmlformats.org/markup-compatibility/2006">
      <mc:Choice Requires="x14">
        <oleObject progId="Word.Picture.8" shapeId="2052" r:id="rId8">
          <objectPr defaultSize="0" autoPict="0" r:id="rId5">
            <anchor moveWithCells="1" sizeWithCells="1">
              <from>
                <xdr:col>1</xdr:col>
                <xdr:colOff>146050</xdr:colOff>
                <xdr:row>62</xdr:row>
                <xdr:rowOff>31750</xdr:rowOff>
              </from>
              <to>
                <xdr:col>1</xdr:col>
                <xdr:colOff>1308100</xdr:colOff>
                <xdr:row>63</xdr:row>
                <xdr:rowOff>0</xdr:rowOff>
              </to>
            </anchor>
          </objectPr>
        </oleObject>
      </mc:Choice>
      <mc:Fallback>
        <oleObject progId="Word.Picture.8" shapeId="2052" r:id="rId8"/>
      </mc:Fallback>
    </mc:AlternateContent>
    <mc:AlternateContent xmlns:mc="http://schemas.openxmlformats.org/markup-compatibility/2006">
      <mc:Choice Requires="x14">
        <oleObject progId="Word.Picture.8" shapeId="2053" r:id="rId9">
          <objectPr defaultSize="0" autoPict="0" r:id="rId5">
            <anchor moveWithCells="1" sizeWithCells="1">
              <from>
                <xdr:col>1</xdr:col>
                <xdr:colOff>146050</xdr:colOff>
                <xdr:row>70</xdr:row>
                <xdr:rowOff>31750</xdr:rowOff>
              </from>
              <to>
                <xdr:col>1</xdr:col>
                <xdr:colOff>1308100</xdr:colOff>
                <xdr:row>71</xdr:row>
                <xdr:rowOff>0</xdr:rowOff>
              </to>
            </anchor>
          </objectPr>
        </oleObject>
      </mc:Choice>
      <mc:Fallback>
        <oleObject progId="Word.Picture.8" shapeId="2053" r:id="rId9"/>
      </mc:Fallback>
    </mc:AlternateContent>
    <mc:AlternateContent xmlns:mc="http://schemas.openxmlformats.org/markup-compatibility/2006">
      <mc:Choice Requires="x14">
        <oleObject progId="Word.Picture.8" shapeId="2054" r:id="rId10">
          <objectPr defaultSize="0" autoPict="0" r:id="rId5">
            <anchor moveWithCells="1" sizeWithCells="1">
              <from>
                <xdr:col>1</xdr:col>
                <xdr:colOff>146050</xdr:colOff>
                <xdr:row>79</xdr:row>
                <xdr:rowOff>31750</xdr:rowOff>
              </from>
              <to>
                <xdr:col>1</xdr:col>
                <xdr:colOff>1308100</xdr:colOff>
                <xdr:row>80</xdr:row>
                <xdr:rowOff>0</xdr:rowOff>
              </to>
            </anchor>
          </objectPr>
        </oleObject>
      </mc:Choice>
      <mc:Fallback>
        <oleObject progId="Word.Picture.8" shapeId="2054" r:id="rId10"/>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M90"/>
  <sheetViews>
    <sheetView topLeftCell="A60"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54296875" customWidth="1"/>
    <col min="5" max="5" width="14.453125" customWidth="1"/>
    <col min="6" max="6" width="22.453125" customWidth="1"/>
    <col min="7" max="7" width="13.54296875" customWidth="1"/>
    <col min="8" max="8" width="10.54296875" bestFit="1" customWidth="1"/>
    <col min="9" max="9" width="27.1796875" bestFit="1" customWidth="1"/>
    <col min="10" max="10" width="46.1796875" customWidth="1"/>
    <col min="11" max="11" width="51" customWidth="1"/>
    <col min="12" max="12" width="13.453125" customWidth="1"/>
  </cols>
  <sheetData>
    <row r="1" spans="2:13" ht="8.25" customHeight="1" thickBot="1" x14ac:dyDescent="0.4"/>
    <row r="2" spans="2:13" ht="13.5" customHeight="1" thickBot="1" x14ac:dyDescent="0.4">
      <c r="B2" s="576"/>
      <c r="C2" s="687"/>
      <c r="D2" s="582" t="s">
        <v>112</v>
      </c>
      <c r="E2" s="583"/>
      <c r="F2" s="584"/>
      <c r="G2" s="491" t="s">
        <v>52</v>
      </c>
      <c r="H2" s="493"/>
      <c r="I2" s="26" t="str">
        <f>Supplier2!I2</f>
        <v>240-12248652</v>
      </c>
      <c r="L2" s="27" t="s">
        <v>53</v>
      </c>
      <c r="M2" s="27" t="s">
        <v>54</v>
      </c>
    </row>
    <row r="3" spans="2:13" ht="13.5" customHeight="1" thickBot="1" x14ac:dyDescent="0.4">
      <c r="B3" s="578"/>
      <c r="C3" s="688"/>
      <c r="D3" s="585"/>
      <c r="E3" s="586"/>
      <c r="F3" s="587"/>
      <c r="G3" s="491" t="s">
        <v>300</v>
      </c>
      <c r="H3" s="493"/>
      <c r="I3" s="26" t="str">
        <f>Supplier2!I3</f>
        <v>240-105658000</v>
      </c>
      <c r="L3" s="27">
        <v>0</v>
      </c>
      <c r="M3" s="27">
        <v>0</v>
      </c>
    </row>
    <row r="4" spans="2:13" ht="31.5" thickBot="1" x14ac:dyDescent="0.4">
      <c r="B4" s="578"/>
      <c r="C4" s="688"/>
      <c r="D4" s="585" t="s">
        <v>284</v>
      </c>
      <c r="E4" s="586"/>
      <c r="F4" s="586"/>
      <c r="G4" s="666" t="str">
        <f>Supplier1!G4:H4</f>
        <v>Quality Scorecard
Rev 7</v>
      </c>
      <c r="H4" s="667"/>
      <c r="I4" s="26" t="str">
        <f>Supplier1!I4</f>
        <v>Effective Date 21/01/2022</v>
      </c>
      <c r="J4" s="354" t="s">
        <v>55</v>
      </c>
      <c r="L4" s="27">
        <v>1</v>
      </c>
      <c r="M4" s="27">
        <v>1</v>
      </c>
    </row>
    <row r="5" spans="2:13" ht="16.5" customHeight="1" thickBot="1" x14ac:dyDescent="0.4">
      <c r="B5" s="580"/>
      <c r="C5" s="689"/>
      <c r="D5" s="569" t="s">
        <v>113</v>
      </c>
      <c r="E5" s="570"/>
      <c r="F5" s="570"/>
      <c r="G5" s="494" t="s">
        <v>56</v>
      </c>
      <c r="H5" s="496"/>
      <c r="I5" s="342">
        <f>Supplier1!I5</f>
        <v>44573</v>
      </c>
      <c r="M5" s="27">
        <v>2</v>
      </c>
    </row>
    <row r="6" spans="2:13" ht="15" thickBot="1" x14ac:dyDescent="0.4">
      <c r="B6" s="588" t="s">
        <v>57</v>
      </c>
      <c r="C6" s="619"/>
      <c r="D6" s="355" t="str">
        <f>Supplier1!D6</f>
        <v>*</v>
      </c>
      <c r="E6" s="690" t="s">
        <v>58</v>
      </c>
      <c r="F6" s="691"/>
      <c r="G6" s="661" t="str">
        <f>Supplier1!G6</f>
        <v>*</v>
      </c>
      <c r="H6" s="661"/>
      <c r="I6" s="662"/>
      <c r="M6" s="27"/>
    </row>
    <row r="7" spans="2:13" ht="19" thickBot="1" x14ac:dyDescent="0.5">
      <c r="B7" s="588" t="s">
        <v>60</v>
      </c>
      <c r="C7" s="619"/>
      <c r="D7" s="590" t="str">
        <f>Supplier1!$D$7</f>
        <v>*</v>
      </c>
      <c r="E7" s="591"/>
      <c r="F7" s="592"/>
      <c r="G7" s="620" t="str">
        <f>Supplier1!G7</f>
        <v>eg: Senior Advisor: Supplier Quality Management</v>
      </c>
      <c r="H7" s="621"/>
      <c r="I7" s="622"/>
      <c r="J7" s="28" t="s">
        <v>61</v>
      </c>
      <c r="M7" s="27"/>
    </row>
    <row r="8" spans="2:13" ht="19" thickBot="1" x14ac:dyDescent="0.5">
      <c r="B8" s="588" t="s">
        <v>62</v>
      </c>
      <c r="C8" s="619"/>
      <c r="D8" s="590">
        <f>Supplier1!$D$8</f>
        <v>0</v>
      </c>
      <c r="E8" s="591"/>
      <c r="F8" s="592"/>
      <c r="G8" s="620" t="str">
        <f>Supplier2!G8</f>
        <v>Report Revision</v>
      </c>
      <c r="H8" s="622"/>
      <c r="I8" s="367">
        <f>Supplier2!I8</f>
        <v>1</v>
      </c>
      <c r="J8" s="29" t="s">
        <v>63</v>
      </c>
      <c r="M8" s="27"/>
    </row>
    <row r="9" spans="2:13" ht="19" thickBot="1" x14ac:dyDescent="0.5">
      <c r="B9" s="588" t="s">
        <v>64</v>
      </c>
      <c r="C9" s="589"/>
      <c r="D9" s="590" t="str">
        <f>Supplier1!$D$9</f>
        <v>*</v>
      </c>
      <c r="E9" s="591"/>
      <c r="F9" s="591"/>
      <c r="G9" s="591"/>
      <c r="H9" s="591"/>
      <c r="I9" s="592"/>
      <c r="J9" s="29" t="s">
        <v>65</v>
      </c>
    </row>
    <row r="10" spans="2:13" ht="21" x14ac:dyDescent="0.5">
      <c r="B10" s="593" t="s">
        <v>66</v>
      </c>
      <c r="C10" s="594"/>
      <c r="D10" s="670" t="str">
        <f>Supplier1!$D$10</f>
        <v>*</v>
      </c>
      <c r="E10" s="671"/>
      <c r="F10" s="671"/>
      <c r="G10" s="671"/>
      <c r="H10" s="671"/>
      <c r="I10" s="672"/>
      <c r="J10" s="30" t="s">
        <v>67</v>
      </c>
    </row>
    <row r="11" spans="2:13" ht="18.5" x14ac:dyDescent="0.45">
      <c r="B11" s="595"/>
      <c r="C11" s="596"/>
      <c r="D11" s="673"/>
      <c r="E11" s="674"/>
      <c r="F11" s="674"/>
      <c r="G11" s="674"/>
      <c r="H11" s="674"/>
      <c r="I11" s="675"/>
      <c r="J11" s="31" t="s">
        <v>68</v>
      </c>
    </row>
    <row r="12" spans="2:13" ht="19" thickBot="1" x14ac:dyDescent="0.5">
      <c r="B12" s="595"/>
      <c r="C12" s="596"/>
      <c r="D12" s="676"/>
      <c r="E12" s="677"/>
      <c r="F12" s="677"/>
      <c r="G12" s="677"/>
      <c r="H12" s="677"/>
      <c r="I12" s="678"/>
      <c r="J12" s="31" t="s">
        <v>69</v>
      </c>
    </row>
    <row r="13" spans="2:13" ht="19.5" customHeight="1" thickBot="1" x14ac:dyDescent="0.5">
      <c r="B13" s="457" t="s">
        <v>70</v>
      </c>
      <c r="C13" s="458"/>
      <c r="D13" s="458"/>
      <c r="E13" s="458"/>
      <c r="F13" s="458"/>
      <c r="G13" s="458"/>
      <c r="H13" s="458"/>
      <c r="I13" s="606"/>
      <c r="J13" s="31" t="s">
        <v>71</v>
      </c>
    </row>
    <row r="14" spans="2:13" ht="19.5" customHeight="1" thickBot="1" x14ac:dyDescent="0.5">
      <c r="B14" s="655" t="s">
        <v>114</v>
      </c>
      <c r="C14" s="656"/>
      <c r="D14" s="657"/>
      <c r="E14" s="658"/>
      <c r="F14" s="659"/>
      <c r="G14" s="494" t="s">
        <v>73</v>
      </c>
      <c r="H14" s="495"/>
      <c r="I14" s="496"/>
      <c r="J14" s="31" t="s">
        <v>74</v>
      </c>
    </row>
    <row r="15" spans="2:13" ht="18" customHeight="1" thickBot="1" x14ac:dyDescent="0.5">
      <c r="B15" s="611" t="s">
        <v>115</v>
      </c>
      <c r="C15" s="612"/>
      <c r="D15" s="590" t="s">
        <v>59</v>
      </c>
      <c r="E15" s="591"/>
      <c r="F15" s="592"/>
      <c r="G15" s="660"/>
      <c r="H15" s="661"/>
      <c r="I15" s="662"/>
      <c r="J15" s="31" t="s">
        <v>76</v>
      </c>
    </row>
    <row r="16" spans="2:13" ht="29.25" customHeight="1" thickBot="1" x14ac:dyDescent="0.5">
      <c r="B16" s="534" t="s">
        <v>77</v>
      </c>
      <c r="C16" s="535"/>
      <c r="D16" s="653" t="s">
        <v>59</v>
      </c>
      <c r="E16" s="623"/>
      <c r="F16" s="623"/>
      <c r="G16" s="623"/>
      <c r="H16" s="623"/>
      <c r="I16" s="624"/>
      <c r="J16" s="29"/>
    </row>
    <row r="17" spans="2:11" ht="30.75" customHeight="1" thickBot="1" x14ac:dyDescent="0.5">
      <c r="B17" s="539" t="s">
        <v>78</v>
      </c>
      <c r="C17" s="540"/>
      <c r="D17" s="654" t="s">
        <v>59</v>
      </c>
      <c r="E17" s="542"/>
      <c r="F17" s="543" t="s">
        <v>79</v>
      </c>
      <c r="G17" s="544"/>
      <c r="H17" s="373"/>
      <c r="I17" s="371"/>
      <c r="J17" s="29"/>
    </row>
    <row r="18" spans="2:11" ht="29.5" thickBot="1" x14ac:dyDescent="0.4">
      <c r="B18" s="545" t="s">
        <v>80</v>
      </c>
      <c r="C18" s="546"/>
      <c r="D18" s="34" t="s">
        <v>81</v>
      </c>
      <c r="E18" s="35">
        <f>Supplier2!E18</f>
        <v>0</v>
      </c>
      <c r="F18" s="36" t="s">
        <v>82</v>
      </c>
      <c r="G18" s="343" t="s">
        <v>116</v>
      </c>
      <c r="H18" s="35" t="s">
        <v>84</v>
      </c>
      <c r="I18" s="344" t="s">
        <v>83</v>
      </c>
    </row>
    <row r="19" spans="2:11" ht="26.25" customHeight="1" thickBot="1" x14ac:dyDescent="0.4">
      <c r="B19" s="37"/>
      <c r="C19" s="522" t="s">
        <v>334</v>
      </c>
      <c r="D19" s="523"/>
      <c r="E19" s="523"/>
      <c r="F19" s="523"/>
      <c r="G19" s="523"/>
      <c r="H19" s="523"/>
      <c r="I19" s="524"/>
    </row>
    <row r="20" spans="2:11" ht="30" customHeight="1" thickBot="1" x14ac:dyDescent="0.4">
      <c r="B20" s="494" t="s">
        <v>85</v>
      </c>
      <c r="C20" s="495"/>
      <c r="D20" s="495"/>
      <c r="E20" s="495"/>
      <c r="F20" s="495"/>
      <c r="G20" s="495"/>
      <c r="H20" s="495"/>
      <c r="I20" s="496"/>
    </row>
    <row r="21" spans="2:11" ht="19" thickBot="1" x14ac:dyDescent="0.4">
      <c r="B21" s="457" t="s">
        <v>86</v>
      </c>
      <c r="C21" s="458"/>
      <c r="D21" s="458"/>
      <c r="E21" s="606"/>
      <c r="F21" s="458" t="s">
        <v>87</v>
      </c>
      <c r="G21" s="458"/>
      <c r="H21" s="458"/>
      <c r="I21" s="57">
        <f>Supplier1!$I$21</f>
        <v>0.25</v>
      </c>
    </row>
    <row r="22" spans="2:11" ht="15" customHeight="1" x14ac:dyDescent="0.35">
      <c r="B22" s="429" t="s">
        <v>319</v>
      </c>
      <c r="C22" s="430"/>
      <c r="D22" s="430"/>
      <c r="E22" s="430"/>
      <c r="F22" s="430"/>
      <c r="G22" s="430"/>
      <c r="H22" s="430"/>
      <c r="I22" s="431"/>
      <c r="J22" s="643" t="s">
        <v>88</v>
      </c>
      <c r="K22" s="473" t="s">
        <v>316</v>
      </c>
    </row>
    <row r="23" spans="2:11" ht="15.75" customHeight="1" thickBot="1" x14ac:dyDescent="0.4">
      <c r="B23" s="432" t="s">
        <v>110</v>
      </c>
      <c r="C23" s="433"/>
      <c r="D23" s="433"/>
      <c r="E23" s="433"/>
      <c r="F23" s="433"/>
      <c r="G23" s="433"/>
      <c r="H23" s="433"/>
      <c r="I23" s="434"/>
      <c r="J23" s="644"/>
      <c r="K23" s="474"/>
    </row>
    <row r="24" spans="2:11" ht="16" thickBot="1" x14ac:dyDescent="0.4">
      <c r="B24" s="650"/>
      <c r="C24" s="651"/>
      <c r="D24" s="651"/>
      <c r="E24" s="651"/>
      <c r="F24" s="651"/>
      <c r="G24" s="62" t="s">
        <v>117</v>
      </c>
      <c r="H24" s="62" t="s">
        <v>91</v>
      </c>
      <c r="I24" s="62" t="s">
        <v>92</v>
      </c>
      <c r="J24" s="314" t="s">
        <v>93</v>
      </c>
      <c r="K24" s="298" t="s">
        <v>315</v>
      </c>
    </row>
    <row r="25" spans="2:11" ht="15" customHeight="1" x14ac:dyDescent="0.35">
      <c r="B25" s="557" t="s">
        <v>94</v>
      </c>
      <c r="C25" s="558"/>
      <c r="D25" s="558"/>
      <c r="E25" s="558"/>
      <c r="F25" s="652"/>
      <c r="G25" s="286">
        <f>Supplier1!G25</f>
        <v>0</v>
      </c>
      <c r="H25" s="351"/>
      <c r="I25" s="351"/>
      <c r="J25" s="346"/>
      <c r="K25" s="509"/>
    </row>
    <row r="26" spans="2:11" ht="15" customHeight="1" x14ac:dyDescent="0.35">
      <c r="B26" s="557" t="s">
        <v>95</v>
      </c>
      <c r="C26" s="558"/>
      <c r="D26" s="558"/>
      <c r="E26" s="558"/>
      <c r="F26" s="652"/>
      <c r="G26" s="280">
        <f>Supplier1!G26</f>
        <v>0</v>
      </c>
      <c r="H26" s="347"/>
      <c r="I26" s="347"/>
      <c r="J26" s="348"/>
      <c r="K26" s="510"/>
    </row>
    <row r="27" spans="2:11" ht="15" customHeight="1" x14ac:dyDescent="0.35">
      <c r="B27" s="557" t="s">
        <v>223</v>
      </c>
      <c r="C27" s="558"/>
      <c r="D27" s="558"/>
      <c r="E27" s="558"/>
      <c r="F27" s="652"/>
      <c r="G27" s="280">
        <f>Supplier1!G27</f>
        <v>0</v>
      </c>
      <c r="H27" s="347"/>
      <c r="I27" s="347"/>
      <c r="J27" s="348" t="s">
        <v>59</v>
      </c>
      <c r="K27" s="510"/>
    </row>
    <row r="28" spans="2:11" ht="15" customHeight="1" thickBot="1" x14ac:dyDescent="0.4">
      <c r="B28" s="557" t="s">
        <v>96</v>
      </c>
      <c r="C28" s="558"/>
      <c r="D28" s="558"/>
      <c r="E28" s="558"/>
      <c r="F28" s="652"/>
      <c r="G28" s="283">
        <f>Supplier1!G28</f>
        <v>0</v>
      </c>
      <c r="H28" s="349"/>
      <c r="I28" s="349"/>
      <c r="J28" s="350" t="s">
        <v>59</v>
      </c>
      <c r="K28" s="510"/>
    </row>
    <row r="29" spans="2:11" ht="15" hidden="1" customHeight="1" thickBot="1" x14ac:dyDescent="0.4">
      <c r="B29" s="684" t="s">
        <v>97</v>
      </c>
      <c r="C29" s="685"/>
      <c r="D29" s="685"/>
      <c r="E29" s="685"/>
      <c r="F29" s="686"/>
      <c r="G29" s="35" t="e">
        <f>Supplier1!#REF!</f>
        <v>#REF!</v>
      </c>
      <c r="H29" s="309"/>
      <c r="I29" s="312"/>
      <c r="J29" s="315" t="s">
        <v>59</v>
      </c>
      <c r="K29" s="510"/>
    </row>
    <row r="30" spans="2:11" ht="15" thickBot="1" x14ac:dyDescent="0.4">
      <c r="B30" s="42" t="s">
        <v>98</v>
      </c>
      <c r="C30" s="43"/>
      <c r="D30" s="43"/>
      <c r="E30" s="43"/>
      <c r="F30" s="44"/>
      <c r="G30" s="62">
        <f>SUM(G25:G28)</f>
        <v>0</v>
      </c>
      <c r="H30" s="337">
        <f>($G25*H25)+($G26*H26)+($G27*H27)+($G28*H28)</f>
        <v>0</v>
      </c>
      <c r="I30" s="338">
        <f>($G25*I25)+($G26*I26)+($G27*I27)+($G28*I28)</f>
        <v>0</v>
      </c>
      <c r="K30" s="510"/>
    </row>
    <row r="31" spans="2:11" ht="33.75" customHeight="1" thickBot="1" x14ac:dyDescent="0.4">
      <c r="B31" s="647" t="s">
        <v>99</v>
      </c>
      <c r="C31" s="648"/>
      <c r="D31" s="648"/>
      <c r="E31" s="648"/>
      <c r="F31" s="649"/>
      <c r="G31" s="60"/>
      <c r="H31" s="48">
        <f>IF(G30=0,0,H30/$G$30/2*100%*$I$21)</f>
        <v>0</v>
      </c>
      <c r="I31" s="49">
        <f>IF(G30=0,0,I30/$G$30/2*100%*$I$21)</f>
        <v>0</v>
      </c>
      <c r="K31" s="510"/>
    </row>
    <row r="32" spans="2:11" ht="15" customHeight="1" x14ac:dyDescent="0.35">
      <c r="B32" s="429" t="s">
        <v>320</v>
      </c>
      <c r="C32" s="430"/>
      <c r="D32" s="430"/>
      <c r="E32" s="430"/>
      <c r="F32" s="430"/>
      <c r="G32" s="430"/>
      <c r="H32" s="430"/>
      <c r="I32" s="431"/>
      <c r="J32" s="681" t="s">
        <v>88</v>
      </c>
      <c r="K32" s="510"/>
    </row>
    <row r="33" spans="2:11" ht="15.75" customHeight="1" thickBot="1" x14ac:dyDescent="0.4">
      <c r="B33" s="432" t="s">
        <v>387</v>
      </c>
      <c r="C33" s="433"/>
      <c r="D33" s="433"/>
      <c r="E33" s="433"/>
      <c r="F33" s="433"/>
      <c r="G33" s="433"/>
      <c r="H33" s="433"/>
      <c r="I33" s="434"/>
      <c r="J33" s="682"/>
      <c r="K33" s="510"/>
    </row>
    <row r="34" spans="2:11" ht="16" thickBot="1" x14ac:dyDescent="0.4">
      <c r="B34" s="550"/>
      <c r="C34" s="551"/>
      <c r="D34" s="551"/>
      <c r="E34" s="551"/>
      <c r="F34" s="551"/>
      <c r="G34" s="62" t="s">
        <v>117</v>
      </c>
      <c r="H34" s="62" t="s">
        <v>91</v>
      </c>
      <c r="I34" s="62" t="s">
        <v>92</v>
      </c>
      <c r="J34" s="296" t="s">
        <v>93</v>
      </c>
      <c r="K34" s="510"/>
    </row>
    <row r="35" spans="2:11" ht="30.75" customHeight="1" x14ac:dyDescent="0.35">
      <c r="B35" s="513" t="s">
        <v>359</v>
      </c>
      <c r="C35" s="514"/>
      <c r="D35" s="514"/>
      <c r="E35" s="514"/>
      <c r="F35" s="515"/>
      <c r="G35" s="286">
        <f>Supplier1!G34</f>
        <v>1</v>
      </c>
      <c r="H35" s="351"/>
      <c r="I35" s="365"/>
      <c r="J35" s="346"/>
      <c r="K35" s="510"/>
    </row>
    <row r="36" spans="2:11" ht="15.75" customHeight="1" x14ac:dyDescent="0.35">
      <c r="B36" s="513" t="s">
        <v>337</v>
      </c>
      <c r="C36" s="514"/>
      <c r="D36" s="514"/>
      <c r="E36" s="514"/>
      <c r="F36" s="515"/>
      <c r="G36" s="280">
        <f>Supplier1!G35</f>
        <v>1</v>
      </c>
      <c r="H36" s="347"/>
      <c r="I36" s="366"/>
      <c r="J36" s="348"/>
      <c r="K36" s="510"/>
    </row>
    <row r="37" spans="2:11" ht="15.75" customHeight="1" x14ac:dyDescent="0.35">
      <c r="B37" s="513" t="s">
        <v>335</v>
      </c>
      <c r="C37" s="514"/>
      <c r="D37" s="514"/>
      <c r="E37" s="514"/>
      <c r="F37" s="515"/>
      <c r="G37" s="280">
        <f>Supplier1!G36</f>
        <v>1</v>
      </c>
      <c r="H37" s="347"/>
      <c r="I37" s="366"/>
      <c r="J37" s="348"/>
      <c r="K37" s="510"/>
    </row>
    <row r="38" spans="2:11" ht="15.75" hidden="1" customHeight="1" x14ac:dyDescent="0.35">
      <c r="B38" s="513" t="s">
        <v>336</v>
      </c>
      <c r="C38" s="514"/>
      <c r="D38" s="514"/>
      <c r="E38" s="514"/>
      <c r="F38" s="515"/>
      <c r="G38" s="280">
        <f>Supplier1!G37</f>
        <v>0</v>
      </c>
      <c r="H38" s="347"/>
      <c r="I38" s="366"/>
      <c r="J38" s="348"/>
      <c r="K38" s="510"/>
    </row>
    <row r="39" spans="2:11" ht="15.75" customHeight="1" x14ac:dyDescent="0.35">
      <c r="B39" s="513" t="s">
        <v>395</v>
      </c>
      <c r="C39" s="514"/>
      <c r="D39" s="514"/>
      <c r="E39" s="514"/>
      <c r="F39" s="515"/>
      <c r="G39" s="280">
        <f>Supplier1!G38</f>
        <v>0</v>
      </c>
      <c r="H39" s="347"/>
      <c r="I39" s="366"/>
      <c r="J39" s="348"/>
      <c r="K39" s="510"/>
    </row>
    <row r="40" spans="2:11" ht="15.75" customHeight="1" x14ac:dyDescent="0.35">
      <c r="B40" s="513" t="s">
        <v>396</v>
      </c>
      <c r="C40" s="514"/>
      <c r="D40" s="514"/>
      <c r="E40" s="514"/>
      <c r="F40" s="515"/>
      <c r="G40" s="280">
        <f>Supplier1!G39</f>
        <v>0</v>
      </c>
      <c r="H40" s="347"/>
      <c r="I40" s="366"/>
      <c r="J40" s="348"/>
      <c r="K40" s="510"/>
    </row>
    <row r="41" spans="2:11" ht="15.75" customHeight="1" x14ac:dyDescent="0.35">
      <c r="B41" s="513" t="s">
        <v>397</v>
      </c>
      <c r="C41" s="514"/>
      <c r="D41" s="514"/>
      <c r="E41" s="514"/>
      <c r="F41" s="515"/>
      <c r="G41" s="280">
        <f>Supplier1!G40</f>
        <v>0</v>
      </c>
      <c r="H41" s="347"/>
      <c r="I41" s="366"/>
      <c r="J41" s="348"/>
      <c r="K41" s="510"/>
    </row>
    <row r="42" spans="2:11" ht="15.75" customHeight="1" thickBot="1" x14ac:dyDescent="0.4">
      <c r="B42" s="516" t="s">
        <v>398</v>
      </c>
      <c r="C42" s="517"/>
      <c r="D42" s="517"/>
      <c r="E42" s="517"/>
      <c r="F42" s="518"/>
      <c r="G42" s="283">
        <f>Supplier1!G41</f>
        <v>0</v>
      </c>
      <c r="H42" s="349"/>
      <c r="I42" s="366"/>
      <c r="J42" s="350"/>
      <c r="K42" s="511"/>
    </row>
    <row r="43" spans="2:11" ht="15" thickBot="1" x14ac:dyDescent="0.4">
      <c r="B43" s="491" t="s">
        <v>98</v>
      </c>
      <c r="C43" s="492"/>
      <c r="D43" s="492"/>
      <c r="E43" s="492"/>
      <c r="F43" s="493"/>
      <c r="G43" s="26">
        <f>SUM(G35:G42)</f>
        <v>3</v>
      </c>
      <c r="H43" s="337">
        <f>($G35*H35)+($G37*H37)+($G38*H38)+($G39*H39)+($G40*H40)+($G41*H41)+($G42*H42)+(G36*H36)</f>
        <v>0</v>
      </c>
      <c r="I43" s="338">
        <f>($G35*I35)+($G37*I37)+($G38*I38)+($G39*I39)+($G40*I40)+($G41*I41)+($G42*I42)+(G36*I36)</f>
        <v>0</v>
      </c>
    </row>
    <row r="44" spans="2:11" ht="31.5" customHeight="1" thickBot="1" x14ac:dyDescent="0.4">
      <c r="B44" s="494" t="s">
        <v>100</v>
      </c>
      <c r="C44" s="495"/>
      <c r="D44" s="495"/>
      <c r="E44" s="495"/>
      <c r="F44" s="496"/>
      <c r="G44" s="51"/>
      <c r="H44" s="48">
        <f>IF(G43=0,0,H43/$G$43/2*100%*$I$21)</f>
        <v>0</v>
      </c>
      <c r="I44" s="49">
        <f>IF(G43=0,0,I43/$G$43/2*100%*$I$21)</f>
        <v>0</v>
      </c>
    </row>
    <row r="45" spans="2:11" ht="15" thickBot="1" x14ac:dyDescent="0.4">
      <c r="B45" s="52"/>
      <c r="C45" s="52"/>
      <c r="D45" s="52"/>
      <c r="E45" s="52"/>
      <c r="F45" s="52"/>
      <c r="G45" s="52"/>
      <c r="H45" s="52"/>
      <c r="I45" s="52"/>
    </row>
    <row r="46" spans="2:11" ht="21.5" thickBot="1" x14ac:dyDescent="0.4">
      <c r="B46" s="53"/>
      <c r="C46" s="522" t="s">
        <v>360</v>
      </c>
      <c r="D46" s="523"/>
      <c r="E46" s="523"/>
      <c r="F46" s="523"/>
      <c r="G46" s="523"/>
      <c r="H46" s="523"/>
      <c r="I46" s="524"/>
      <c r="J46" s="681" t="s">
        <v>88</v>
      </c>
      <c r="K46" s="473" t="s">
        <v>316</v>
      </c>
    </row>
    <row r="47" spans="2:11" ht="19" thickBot="1" x14ac:dyDescent="0.4">
      <c r="B47" s="131" t="s">
        <v>388</v>
      </c>
      <c r="C47" s="132"/>
      <c r="D47" s="132"/>
      <c r="E47" s="132"/>
      <c r="F47" s="132"/>
      <c r="G47" s="132"/>
      <c r="H47" s="132"/>
      <c r="I47" s="159">
        <f>Supplier1!$I$46</f>
        <v>0.25</v>
      </c>
      <c r="J47" s="682"/>
      <c r="K47" s="474"/>
    </row>
    <row r="48" spans="2:11" ht="16" thickBot="1" x14ac:dyDescent="0.4">
      <c r="B48" s="525"/>
      <c r="C48" s="526"/>
      <c r="D48" s="526"/>
      <c r="E48" s="526"/>
      <c r="F48" s="526"/>
      <c r="G48" s="62" t="s">
        <v>117</v>
      </c>
      <c r="H48" s="62" t="s">
        <v>91</v>
      </c>
      <c r="I48" s="62" t="s">
        <v>92</v>
      </c>
      <c r="J48" s="277" t="s">
        <v>93</v>
      </c>
      <c r="K48" s="298" t="s">
        <v>315</v>
      </c>
    </row>
    <row r="49" spans="2:11" ht="15.75" customHeight="1" x14ac:dyDescent="0.35">
      <c r="B49" s="528" t="s">
        <v>338</v>
      </c>
      <c r="C49" s="529"/>
      <c r="D49" s="529"/>
      <c r="E49" s="529"/>
      <c r="F49" s="530"/>
      <c r="G49" s="286">
        <f>Supplier1!G48</f>
        <v>1</v>
      </c>
      <c r="H49" s="351"/>
      <c r="I49" s="351"/>
      <c r="J49" s="346"/>
      <c r="K49" s="509"/>
    </row>
    <row r="50" spans="2:11" ht="15.75" customHeight="1" x14ac:dyDescent="0.35">
      <c r="B50" s="513" t="s">
        <v>339</v>
      </c>
      <c r="C50" s="514"/>
      <c r="D50" s="514"/>
      <c r="E50" s="514"/>
      <c r="F50" s="515"/>
      <c r="G50" s="280">
        <f>Supplier1!G49</f>
        <v>1</v>
      </c>
      <c r="H50" s="347"/>
      <c r="I50" s="347"/>
      <c r="J50" s="348"/>
      <c r="K50" s="510"/>
    </row>
    <row r="51" spans="2:11" ht="30.75" customHeight="1" x14ac:dyDescent="0.35">
      <c r="B51" s="513" t="s">
        <v>340</v>
      </c>
      <c r="C51" s="514"/>
      <c r="D51" s="514"/>
      <c r="E51" s="514"/>
      <c r="F51" s="515"/>
      <c r="G51" s="280">
        <f>Supplier1!G50</f>
        <v>0</v>
      </c>
      <c r="H51" s="347"/>
      <c r="I51" s="347"/>
      <c r="J51" s="348"/>
      <c r="K51" s="510"/>
    </row>
    <row r="52" spans="2:11" ht="30" customHeight="1" x14ac:dyDescent="0.35">
      <c r="B52" s="513" t="s">
        <v>341</v>
      </c>
      <c r="C52" s="514"/>
      <c r="D52" s="514"/>
      <c r="E52" s="514"/>
      <c r="F52" s="515"/>
      <c r="G52" s="280">
        <f>Supplier1!G51</f>
        <v>0</v>
      </c>
      <c r="H52" s="347"/>
      <c r="I52" s="347"/>
      <c r="J52" s="348"/>
      <c r="K52" s="510"/>
    </row>
    <row r="53" spans="2:11" ht="30.75" customHeight="1" thickBot="1" x14ac:dyDescent="0.4">
      <c r="B53" s="505" t="str">
        <f>Cover!A63</f>
        <v>B.5 Records of Management Review meetings (minutes, attendance registers etc)</v>
      </c>
      <c r="C53" s="503"/>
      <c r="D53" s="503"/>
      <c r="E53" s="503"/>
      <c r="F53" s="503"/>
      <c r="G53" s="280">
        <f>Supplier1!G52</f>
        <v>0</v>
      </c>
      <c r="H53" s="347"/>
      <c r="I53" s="347"/>
      <c r="J53" s="348"/>
      <c r="K53" s="510"/>
    </row>
    <row r="54" spans="2:11" ht="15.75" hidden="1" customHeight="1" x14ac:dyDescent="0.35">
      <c r="B54" s="505"/>
      <c r="C54" s="503"/>
      <c r="D54" s="503"/>
      <c r="E54" s="503"/>
      <c r="F54" s="503"/>
      <c r="G54" s="280"/>
      <c r="H54" s="347"/>
      <c r="I54" s="347"/>
      <c r="J54" s="348"/>
      <c r="K54" s="510"/>
    </row>
    <row r="55" spans="2:11" ht="15.75" hidden="1" customHeight="1" x14ac:dyDescent="0.35">
      <c r="B55" s="505"/>
      <c r="C55" s="503"/>
      <c r="D55" s="503"/>
      <c r="E55" s="503"/>
      <c r="F55" s="503"/>
      <c r="G55" s="280"/>
      <c r="H55" s="347"/>
      <c r="I55" s="347"/>
      <c r="J55" s="348"/>
      <c r="K55" s="510"/>
    </row>
    <row r="56" spans="2:11" ht="15.75" hidden="1" customHeight="1" thickBot="1" x14ac:dyDescent="0.4">
      <c r="B56" s="505"/>
      <c r="C56" s="503"/>
      <c r="D56" s="503"/>
      <c r="E56" s="503"/>
      <c r="F56" s="503"/>
      <c r="G56" s="283"/>
      <c r="H56" s="349"/>
      <c r="I56" s="349"/>
      <c r="J56" s="350"/>
      <c r="K56" s="511"/>
    </row>
    <row r="57" spans="2:11" ht="15.75" hidden="1" customHeight="1" thickBot="1" x14ac:dyDescent="0.4">
      <c r="B57" s="505"/>
      <c r="C57" s="503"/>
      <c r="D57" s="503"/>
      <c r="E57" s="503"/>
      <c r="F57" s="504"/>
      <c r="G57" s="279"/>
      <c r="H57" s="309"/>
      <c r="I57" s="312"/>
      <c r="J57" s="58" t="s">
        <v>59</v>
      </c>
    </row>
    <row r="58" spans="2:11" ht="15.75" hidden="1" customHeight="1" thickBot="1" x14ac:dyDescent="0.4">
      <c r="B58" s="505"/>
      <c r="C58" s="503"/>
      <c r="D58" s="503"/>
      <c r="E58" s="503"/>
      <c r="F58" s="504"/>
      <c r="G58" s="133"/>
      <c r="H58" s="39"/>
      <c r="I58" s="40"/>
      <c r="J58" s="58" t="s">
        <v>59</v>
      </c>
    </row>
    <row r="59" spans="2:11" ht="15.75" hidden="1" customHeight="1" thickBot="1" x14ac:dyDescent="0.4">
      <c r="B59" s="505"/>
      <c r="C59" s="503"/>
      <c r="D59" s="503"/>
      <c r="E59" s="503"/>
      <c r="F59" s="504"/>
      <c r="G59" s="134"/>
      <c r="H59" s="39"/>
      <c r="I59" s="40"/>
      <c r="J59" s="58"/>
    </row>
    <row r="60" spans="2:11" ht="15" thickBot="1" x14ac:dyDescent="0.4">
      <c r="B60" s="491" t="s">
        <v>102</v>
      </c>
      <c r="C60" s="492"/>
      <c r="D60" s="492"/>
      <c r="E60" s="492"/>
      <c r="F60" s="493"/>
      <c r="G60" s="135">
        <f>SUM(G49:G59)</f>
        <v>2</v>
      </c>
      <c r="H60" s="338">
        <f>($G49*H49)+($G50*H50)+($G51*H51)+($G52*H52)+($G53*H53)+($G55*H55)+($G56*H56)+($G57*H57)+(G54*H54)</f>
        <v>0</v>
      </c>
      <c r="I60" s="338">
        <f>($G49*I49)+($G50*I50)+($G51*I51)+($G52*I52)+($G53*I53)+($G55*I55)+($G56*I56)+($G57*I57)+(G54*I54)</f>
        <v>0</v>
      </c>
      <c r="K60" s="158"/>
    </row>
    <row r="61" spans="2:11" ht="30" customHeight="1" thickBot="1" x14ac:dyDescent="0.4">
      <c r="B61" s="494" t="s">
        <v>103</v>
      </c>
      <c r="C61" s="495"/>
      <c r="D61" s="495"/>
      <c r="E61" s="495"/>
      <c r="F61" s="496"/>
      <c r="G61" s="51"/>
      <c r="H61" s="48">
        <f>IF(G60=0,0,H60/$G$60/2*100%*$I$47)</f>
        <v>0</v>
      </c>
      <c r="I61" s="49">
        <f>IF(G60=0,0,I60/$G$60/2*100%*$I$47)</f>
        <v>0</v>
      </c>
    </row>
    <row r="62" spans="2:11" ht="15" thickBot="1" x14ac:dyDescent="0.4"/>
    <row r="63" spans="2:11" ht="21.5" thickBot="1" x14ac:dyDescent="0.4">
      <c r="B63" s="37"/>
      <c r="C63" s="522" t="s">
        <v>345</v>
      </c>
      <c r="D63" s="523"/>
      <c r="E63" s="523"/>
      <c r="F63" s="523"/>
      <c r="G63" s="523"/>
      <c r="H63" s="523"/>
      <c r="I63" s="524"/>
    </row>
    <row r="64" spans="2:11" x14ac:dyDescent="0.35">
      <c r="B64" s="625" t="s">
        <v>389</v>
      </c>
      <c r="C64" s="626"/>
      <c r="D64" s="626"/>
      <c r="E64" s="626"/>
      <c r="F64" s="626"/>
      <c r="G64" s="626"/>
      <c r="H64" s="626"/>
      <c r="I64" s="645">
        <f>Supplier1!$I$59</f>
        <v>0.2</v>
      </c>
      <c r="J64" s="681" t="s">
        <v>88</v>
      </c>
      <c r="K64" s="473" t="s">
        <v>316</v>
      </c>
    </row>
    <row r="65" spans="2:11" ht="15" thickBot="1" x14ac:dyDescent="0.4">
      <c r="B65" s="497" t="s">
        <v>351</v>
      </c>
      <c r="C65" s="498"/>
      <c r="D65" s="498"/>
      <c r="E65" s="498"/>
      <c r="F65" s="498"/>
      <c r="G65" s="498"/>
      <c r="H65" s="498"/>
      <c r="I65" s="646"/>
      <c r="J65" s="682"/>
      <c r="K65" s="474"/>
    </row>
    <row r="66" spans="2:11" ht="16.5" customHeight="1" thickBot="1" x14ac:dyDescent="0.4">
      <c r="B66" s="499"/>
      <c r="C66" s="500"/>
      <c r="D66" s="500"/>
      <c r="E66" s="500"/>
      <c r="F66" s="501"/>
      <c r="G66" s="62" t="s">
        <v>117</v>
      </c>
      <c r="H66" s="62" t="s">
        <v>91</v>
      </c>
      <c r="I66" s="62" t="s">
        <v>92</v>
      </c>
      <c r="J66" s="277" t="s">
        <v>93</v>
      </c>
      <c r="K66" s="298" t="s">
        <v>315</v>
      </c>
    </row>
    <row r="67" spans="2:11" ht="15.75" customHeight="1" thickBot="1" x14ac:dyDescent="0.4">
      <c r="B67" s="502" t="s">
        <v>222</v>
      </c>
      <c r="C67" s="503"/>
      <c r="D67" s="503"/>
      <c r="E67" s="503"/>
      <c r="F67" s="504"/>
      <c r="G67" s="286">
        <f>Supplier1!G62</f>
        <v>0</v>
      </c>
      <c r="H67" s="352"/>
      <c r="I67" s="365"/>
      <c r="J67" s="353"/>
      <c r="K67" s="509"/>
    </row>
    <row r="68" spans="2:11" ht="15" thickBot="1" x14ac:dyDescent="0.4">
      <c r="B68" s="491" t="s">
        <v>104</v>
      </c>
      <c r="C68" s="492"/>
      <c r="D68" s="492"/>
      <c r="E68" s="492"/>
      <c r="F68" s="493"/>
      <c r="G68" s="62">
        <f>SUM(G67:G67)</f>
        <v>0</v>
      </c>
      <c r="H68" s="337">
        <f>($G67*H67)</f>
        <v>0</v>
      </c>
      <c r="I68" s="338">
        <f>($G67*I67)</f>
        <v>0</v>
      </c>
      <c r="K68" s="510"/>
    </row>
    <row r="69" spans="2:11" ht="31.5" customHeight="1" thickBot="1" x14ac:dyDescent="0.4">
      <c r="B69" s="494" t="s">
        <v>105</v>
      </c>
      <c r="C69" s="495"/>
      <c r="D69" s="495"/>
      <c r="E69" s="495"/>
      <c r="F69" s="496"/>
      <c r="G69" s="47"/>
      <c r="H69" s="48">
        <f>IF(G68=0,0,H68/$G$68/2*100%*$I$64)</f>
        <v>0</v>
      </c>
      <c r="I69" s="49">
        <f>IF(G68=0,0,I68/$G$68/2*100%*$I$64)</f>
        <v>0</v>
      </c>
      <c r="K69" s="511"/>
    </row>
    <row r="70" spans="2:11" ht="15" thickBot="1" x14ac:dyDescent="0.4"/>
    <row r="71" spans="2:11" ht="21.5" thickBot="1" x14ac:dyDescent="0.4">
      <c r="B71" s="37"/>
      <c r="C71" s="522" t="s">
        <v>346</v>
      </c>
      <c r="D71" s="523"/>
      <c r="E71" s="523"/>
      <c r="F71" s="523"/>
      <c r="G71" s="523"/>
      <c r="H71" s="523"/>
      <c r="I71" s="524"/>
    </row>
    <row r="72" spans="2:11" ht="18.75" customHeight="1" x14ac:dyDescent="0.35">
      <c r="B72" s="429" t="s">
        <v>369</v>
      </c>
      <c r="C72" s="430"/>
      <c r="D72" s="430"/>
      <c r="E72" s="430"/>
      <c r="F72" s="430"/>
      <c r="G72" s="430"/>
      <c r="H72" s="431"/>
      <c r="I72" s="634">
        <f>Supplier1!$I$67</f>
        <v>0.2</v>
      </c>
      <c r="J72" s="681" t="s">
        <v>88</v>
      </c>
      <c r="K72" s="473" t="s">
        <v>316</v>
      </c>
    </row>
    <row r="73" spans="2:11" ht="18.75" customHeight="1" x14ac:dyDescent="0.35">
      <c r="B73" s="629" t="s">
        <v>353</v>
      </c>
      <c r="C73" s="630"/>
      <c r="D73" s="630"/>
      <c r="E73" s="630"/>
      <c r="F73" s="630"/>
      <c r="G73" s="630"/>
      <c r="H73" s="642"/>
      <c r="I73" s="635"/>
      <c r="J73" s="683"/>
      <c r="K73" s="475"/>
    </row>
    <row r="74" spans="2:11" ht="19.5" customHeight="1" thickBot="1" x14ac:dyDescent="0.4">
      <c r="B74" s="432" t="s">
        <v>370</v>
      </c>
      <c r="C74" s="433"/>
      <c r="D74" s="433"/>
      <c r="E74" s="433"/>
      <c r="F74" s="433"/>
      <c r="G74" s="433"/>
      <c r="H74" s="434"/>
      <c r="I74" s="636"/>
      <c r="J74" s="682"/>
      <c r="K74" s="474"/>
    </row>
    <row r="75" spans="2:11" ht="16.5" customHeight="1" thickBot="1" x14ac:dyDescent="0.4">
      <c r="B75" s="488"/>
      <c r="C75" s="489"/>
      <c r="D75" s="489"/>
      <c r="E75" s="489"/>
      <c r="F75" s="490"/>
      <c r="G75" s="62" t="s">
        <v>117</v>
      </c>
      <c r="H75" s="62" t="s">
        <v>91</v>
      </c>
      <c r="I75" s="294" t="s">
        <v>92</v>
      </c>
      <c r="J75" s="278" t="s">
        <v>93</v>
      </c>
      <c r="K75" s="298" t="s">
        <v>315</v>
      </c>
    </row>
    <row r="76" spans="2:11" ht="15.75" customHeight="1" thickBot="1" x14ac:dyDescent="0.4">
      <c r="B76" s="502" t="s">
        <v>219</v>
      </c>
      <c r="C76" s="503"/>
      <c r="D76" s="503"/>
      <c r="E76" s="503"/>
      <c r="F76" s="504"/>
      <c r="G76" s="286">
        <f>Supplier1!G71</f>
        <v>0</v>
      </c>
      <c r="H76" s="352"/>
      <c r="I76" s="352"/>
      <c r="J76" s="361"/>
      <c r="K76" s="509"/>
    </row>
    <row r="77" spans="2:11" ht="15" thickBot="1" x14ac:dyDescent="0.4">
      <c r="B77" s="491" t="s">
        <v>106</v>
      </c>
      <c r="C77" s="492"/>
      <c r="D77" s="492"/>
      <c r="E77" s="492"/>
      <c r="F77" s="493"/>
      <c r="G77" s="62">
        <f>SUM(G76:G76)</f>
        <v>0</v>
      </c>
      <c r="H77" s="337">
        <f>($G76*H76)</f>
        <v>0</v>
      </c>
      <c r="I77" s="338">
        <f>($G76*I76)</f>
        <v>0</v>
      </c>
      <c r="K77" s="511"/>
    </row>
    <row r="78" spans="2:11" ht="31.5" customHeight="1" thickBot="1" x14ac:dyDescent="0.4">
      <c r="B78" s="494" t="s">
        <v>107</v>
      </c>
      <c r="C78" s="495"/>
      <c r="D78" s="495"/>
      <c r="E78" s="495"/>
      <c r="F78" s="496"/>
      <c r="G78" s="51"/>
      <c r="H78" s="48">
        <f>IF(G77=0,0,H77/$G$77/2*100%*$I$72)</f>
        <v>0</v>
      </c>
      <c r="I78" s="49">
        <f>IF(G77=0,0,I77/$G$77/2*100%*$I$72)</f>
        <v>0</v>
      </c>
    </row>
    <row r="79" spans="2:11" ht="15" thickBot="1" x14ac:dyDescent="0.4"/>
    <row r="80" spans="2:11" ht="21.5" thickBot="1" x14ac:dyDescent="0.4">
      <c r="B80" s="37"/>
      <c r="C80" s="522" t="s">
        <v>347</v>
      </c>
      <c r="D80" s="523"/>
      <c r="E80" s="523"/>
      <c r="F80" s="523"/>
      <c r="G80" s="523"/>
      <c r="H80" s="523"/>
      <c r="I80" s="524"/>
    </row>
    <row r="81" spans="2:11" ht="18.75" customHeight="1" x14ac:dyDescent="0.35">
      <c r="B81" s="429" t="s">
        <v>371</v>
      </c>
      <c r="C81" s="430"/>
      <c r="D81" s="430"/>
      <c r="E81" s="430"/>
      <c r="F81" s="430"/>
      <c r="G81" s="430"/>
      <c r="H81" s="431"/>
      <c r="I81" s="482">
        <f>1-I21-I47-I64-I72</f>
        <v>9.9999999999999978E-2</v>
      </c>
      <c r="J81" s="681" t="s">
        <v>88</v>
      </c>
      <c r="K81" s="473" t="s">
        <v>316</v>
      </c>
    </row>
    <row r="82" spans="2:11" ht="15.75" customHeight="1" thickBot="1" x14ac:dyDescent="0.4">
      <c r="B82" s="432" t="s">
        <v>361</v>
      </c>
      <c r="C82" s="433"/>
      <c r="D82" s="433"/>
      <c r="E82" s="433"/>
      <c r="F82" s="433"/>
      <c r="G82" s="433"/>
      <c r="H82" s="434"/>
      <c r="I82" s="484"/>
      <c r="J82" s="682"/>
      <c r="K82" s="474"/>
    </row>
    <row r="83" spans="2:11" ht="16" thickBot="1" x14ac:dyDescent="0.4">
      <c r="B83" s="631"/>
      <c r="C83" s="632"/>
      <c r="D83" s="632"/>
      <c r="E83" s="632"/>
      <c r="F83" s="633"/>
      <c r="G83" s="62" t="s">
        <v>117</v>
      </c>
      <c r="H83" s="285" t="s">
        <v>91</v>
      </c>
      <c r="I83" s="62" t="s">
        <v>92</v>
      </c>
      <c r="J83" s="278" t="s">
        <v>93</v>
      </c>
      <c r="K83" s="298" t="s">
        <v>315</v>
      </c>
    </row>
    <row r="84" spans="2:11" x14ac:dyDescent="0.35">
      <c r="B84" s="506" t="s">
        <v>293</v>
      </c>
      <c r="C84" s="507"/>
      <c r="D84" s="507"/>
      <c r="E84" s="507"/>
      <c r="F84" s="508"/>
      <c r="G84" s="286">
        <f>Supplier1!G79</f>
        <v>1</v>
      </c>
      <c r="H84" s="351"/>
      <c r="I84" s="351"/>
      <c r="J84" s="346"/>
      <c r="K84" s="509"/>
    </row>
    <row r="85" spans="2:11" ht="15.75" customHeight="1" thickBot="1" x14ac:dyDescent="0.4">
      <c r="B85" s="506" t="s">
        <v>349</v>
      </c>
      <c r="C85" s="507"/>
      <c r="D85" s="507"/>
      <c r="E85" s="507"/>
      <c r="F85" s="508"/>
      <c r="G85" s="283">
        <f>Supplier1!G80</f>
        <v>1</v>
      </c>
      <c r="H85" s="349"/>
      <c r="I85" s="349"/>
      <c r="J85" s="350"/>
      <c r="K85" s="511"/>
    </row>
    <row r="86" spans="2:11" ht="15" thickBot="1" x14ac:dyDescent="0.4">
      <c r="B86" s="491" t="s">
        <v>109</v>
      </c>
      <c r="C86" s="492"/>
      <c r="D86" s="492"/>
      <c r="E86" s="492"/>
      <c r="F86" s="493"/>
      <c r="G86" s="62">
        <f>SUM(G84:G85)</f>
        <v>2</v>
      </c>
      <c r="H86" s="339">
        <f>($G84*H84)+($G85*H85)</f>
        <v>0</v>
      </c>
      <c r="I86" s="338">
        <f>($G84*I84)+($G85*I85)</f>
        <v>0</v>
      </c>
    </row>
    <row r="87" spans="2:11" ht="30.75" customHeight="1" thickBot="1" x14ac:dyDescent="0.4">
      <c r="B87" s="494" t="s">
        <v>350</v>
      </c>
      <c r="C87" s="495"/>
      <c r="D87" s="495"/>
      <c r="E87" s="495"/>
      <c r="F87" s="496"/>
      <c r="G87" s="51"/>
      <c r="H87" s="48">
        <f>IF(G86=0,0,H86/$G$86/2*100%*$I$81)</f>
        <v>0</v>
      </c>
      <c r="I87" s="56">
        <f>IF(G86=0,0,I86/$G$86/2*100%*$I$81)</f>
        <v>0</v>
      </c>
    </row>
    <row r="88" spans="2:11" ht="15" thickBot="1" x14ac:dyDescent="0.4"/>
    <row r="89" spans="2:11" ht="15" thickBot="1" x14ac:dyDescent="0.4">
      <c r="B89" s="663" t="s">
        <v>328</v>
      </c>
      <c r="C89" s="664"/>
      <c r="D89" s="664"/>
      <c r="E89" s="664"/>
      <c r="F89" s="665"/>
    </row>
    <row r="90" spans="2:11" ht="202.5" customHeight="1" thickBot="1" x14ac:dyDescent="0.4">
      <c r="B90" s="616"/>
      <c r="C90" s="617"/>
      <c r="D90" s="617"/>
      <c r="E90" s="617"/>
      <c r="F90" s="618"/>
    </row>
  </sheetData>
  <sheetProtection formatRows="0"/>
  <protectedRanges>
    <protectedRange sqref="J84:J85" name="Clarification Sections_1"/>
    <protectedRange sqref="D17 H17:I17" name="Tel nrs and email"/>
    <protectedRange sqref="G18" name="QM28 request"/>
    <protectedRange sqref="I18" name="Report request"/>
    <protectedRange sqref="D14:F15 D16" name="Supplier detail"/>
    <protectedRange sqref="G15" name="Supplier QA person"/>
    <protectedRange sqref="J67 J25:J29 J49:J59 J76 J35:J42" name="Clarification Sections"/>
    <protectedRange sqref="H25:I29" name="Section A options_3"/>
    <protectedRange sqref="H35:I42" name="Section A options_4"/>
    <protectedRange sqref="H57:I59" name="Section B_1"/>
    <protectedRange sqref="H49:I56" name="Section A options_5"/>
    <protectedRange sqref="H67:I67" name="Section A options_6"/>
    <protectedRange sqref="H76:I76" name="Section A options_7"/>
    <protectedRange sqref="H84:I85" name="Section A options_9"/>
  </protectedRanges>
  <mergeCells count="119">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 ref="D8:F8"/>
    <mergeCell ref="B9:C9"/>
    <mergeCell ref="D9:I9"/>
    <mergeCell ref="B10:C12"/>
    <mergeCell ref="D10:I12"/>
    <mergeCell ref="G8:H8"/>
    <mergeCell ref="C19:I19"/>
    <mergeCell ref="B20:I20"/>
    <mergeCell ref="B21:E21"/>
    <mergeCell ref="F21:H21"/>
    <mergeCell ref="B22:I22"/>
    <mergeCell ref="J22:J23"/>
    <mergeCell ref="B23:I23"/>
    <mergeCell ref="B16:C16"/>
    <mergeCell ref="D16:I16"/>
    <mergeCell ref="B17:C17"/>
    <mergeCell ref="D17:E17"/>
    <mergeCell ref="F17:G17"/>
    <mergeCell ref="B18:C18"/>
    <mergeCell ref="B31:F31"/>
    <mergeCell ref="B32:I32"/>
    <mergeCell ref="J32:J33"/>
    <mergeCell ref="B33:I33"/>
    <mergeCell ref="B34:F34"/>
    <mergeCell ref="B35:F35"/>
    <mergeCell ref="B24:F24"/>
    <mergeCell ref="B25:F25"/>
    <mergeCell ref="B26:F26"/>
    <mergeCell ref="B27:F27"/>
    <mergeCell ref="B28:F28"/>
    <mergeCell ref="B29:F29"/>
    <mergeCell ref="B42:F42"/>
    <mergeCell ref="B43:F43"/>
    <mergeCell ref="B44:F44"/>
    <mergeCell ref="C46:I46"/>
    <mergeCell ref="J46:J47"/>
    <mergeCell ref="B48:F48"/>
    <mergeCell ref="B36:F36"/>
    <mergeCell ref="B37:F37"/>
    <mergeCell ref="B38:F38"/>
    <mergeCell ref="B39:F39"/>
    <mergeCell ref="B40:F40"/>
    <mergeCell ref="B41:F41"/>
    <mergeCell ref="B56:F56"/>
    <mergeCell ref="B57:F57"/>
    <mergeCell ref="B58:F58"/>
    <mergeCell ref="B59:F59"/>
    <mergeCell ref="B60:F60"/>
    <mergeCell ref="B61:F61"/>
    <mergeCell ref="B49:F49"/>
    <mergeCell ref="B50:F50"/>
    <mergeCell ref="B51:F51"/>
    <mergeCell ref="B52:F52"/>
    <mergeCell ref="B54:F54"/>
    <mergeCell ref="B55:F55"/>
    <mergeCell ref="B53:F53"/>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K25:K42"/>
    <mergeCell ref="K49:K56"/>
    <mergeCell ref="K67:K69"/>
    <mergeCell ref="K76:K77"/>
    <mergeCell ref="K84:K85"/>
    <mergeCell ref="K22:K23"/>
    <mergeCell ref="K46:K47"/>
    <mergeCell ref="K64:K65"/>
    <mergeCell ref="K72:K74"/>
    <mergeCell ref="K81:K82"/>
  </mergeCells>
  <dataValidations xWindow="599" yWindow="438" count="4">
    <dataValidation type="list" allowBlank="1" showInputMessage="1" showErrorMessage="1" sqref="G18 I18" xr:uid="{00000000-0002-0000-05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500-000001000000}">
      <formula1>$M$3:$M$8</formula1>
    </dataValidation>
    <dataValidation type="list" allowBlank="1" showInputMessage="1" showErrorMessage="1" prompt="Score ?_x000a_0 = No Submission_x000a_1 = Partially Compliant_x000a_2 = Fully Compliant_x000a__x000a_" sqref="H84:I85 H76:I76 H67:I67 H49:I56 H35:I42 H25:I28" xr:uid="{00000000-0002-0000-0500-000002000000}">
      <formula1>$M$2:$M$8</formula1>
    </dataValidation>
    <dataValidation allowBlank="1" showInputMessage="1" showErrorMessage="1" prompt="Rev 1 for 1st Desktop Evaluation_x000a_Rev 2 for 2nd Desktop Evaluation (Clarification)" sqref="I8" xr:uid="{00000000-0002-0000-0500-000003000000}"/>
  </dataValidations>
  <pageMargins left="0.7" right="0.7" top="0.75" bottom="0.75" header="0.3" footer="0.3"/>
  <drawing r:id="rId1"/>
  <legacyDrawing r:id="rId2"/>
  <oleObjects>
    <mc:AlternateContent xmlns:mc="http://schemas.openxmlformats.org/markup-compatibility/2006">
      <mc:Choice Requires="x14">
        <oleObject progId="Word.Picture.8" shapeId="3073" r:id="rId3">
          <objectPr defaultSize="0" autoPict="0" r:id="rId4">
            <anchor moveWithCells="1" sizeWithCells="1">
              <from>
                <xdr:col>1</xdr:col>
                <xdr:colOff>146050</xdr:colOff>
                <xdr:row>3</xdr:row>
                <xdr:rowOff>0</xdr:rowOff>
              </from>
              <to>
                <xdr:col>1</xdr:col>
                <xdr:colOff>1257300</xdr:colOff>
                <xdr:row>4</xdr:row>
                <xdr:rowOff>165100</xdr:rowOff>
              </to>
            </anchor>
          </objectPr>
        </oleObject>
      </mc:Choice>
      <mc:Fallback>
        <oleObject progId="Word.Picture.8" shapeId="3073" r:id="rId3"/>
      </mc:Fallback>
    </mc:AlternateContent>
    <mc:AlternateContent xmlns:mc="http://schemas.openxmlformats.org/markup-compatibility/2006">
      <mc:Choice Requires="x14">
        <oleObject progId="Word.Picture.8" shapeId="3074" r:id="rId5">
          <objectPr defaultSize="0" autoPict="0" r:id="rId4">
            <anchor moveWithCells="1" sizeWithCells="1">
              <from>
                <xdr:col>1</xdr:col>
                <xdr:colOff>107950</xdr:colOff>
                <xdr:row>45</xdr:row>
                <xdr:rowOff>31750</xdr:rowOff>
              </from>
              <to>
                <xdr:col>1</xdr:col>
                <xdr:colOff>1270000</xdr:colOff>
                <xdr:row>46</xdr:row>
                <xdr:rowOff>0</xdr:rowOff>
              </to>
            </anchor>
          </objectPr>
        </oleObject>
      </mc:Choice>
      <mc:Fallback>
        <oleObject progId="Word.Picture.8" shapeId="3074" r:id="rId5"/>
      </mc:Fallback>
    </mc:AlternateContent>
    <mc:AlternateContent xmlns:mc="http://schemas.openxmlformats.org/markup-compatibility/2006">
      <mc:Choice Requires="x14">
        <oleObject progId="Word.Picture.8" shapeId="3075" r:id="rId6">
          <objectPr defaultSize="0" autoPict="0" r:id="rId4">
            <anchor moveWithCells="1" sizeWithCells="1">
              <from>
                <xdr:col>1</xdr:col>
                <xdr:colOff>107950</xdr:colOff>
                <xdr:row>18</xdr:row>
                <xdr:rowOff>31750</xdr:rowOff>
              </from>
              <to>
                <xdr:col>1</xdr:col>
                <xdr:colOff>1270000</xdr:colOff>
                <xdr:row>19</xdr:row>
                <xdr:rowOff>0</xdr:rowOff>
              </to>
            </anchor>
          </objectPr>
        </oleObject>
      </mc:Choice>
      <mc:Fallback>
        <oleObject progId="Word.Picture.8" shapeId="3075" r:id="rId6"/>
      </mc:Fallback>
    </mc:AlternateContent>
    <mc:AlternateContent xmlns:mc="http://schemas.openxmlformats.org/markup-compatibility/2006">
      <mc:Choice Requires="x14">
        <oleObject progId="Word.Picture.8" shapeId="3076" r:id="rId7">
          <objectPr defaultSize="0" autoPict="0" r:id="rId4">
            <anchor moveWithCells="1" sizeWithCells="1">
              <from>
                <xdr:col>1</xdr:col>
                <xdr:colOff>146050</xdr:colOff>
                <xdr:row>62</xdr:row>
                <xdr:rowOff>31750</xdr:rowOff>
              </from>
              <to>
                <xdr:col>1</xdr:col>
                <xdr:colOff>1308100</xdr:colOff>
                <xdr:row>63</xdr:row>
                <xdr:rowOff>0</xdr:rowOff>
              </to>
            </anchor>
          </objectPr>
        </oleObject>
      </mc:Choice>
      <mc:Fallback>
        <oleObject progId="Word.Picture.8" shapeId="3076" r:id="rId7"/>
      </mc:Fallback>
    </mc:AlternateContent>
    <mc:AlternateContent xmlns:mc="http://schemas.openxmlformats.org/markup-compatibility/2006">
      <mc:Choice Requires="x14">
        <oleObject progId="Word.Picture.8" shapeId="3077" r:id="rId8">
          <objectPr defaultSize="0" autoPict="0" r:id="rId4">
            <anchor moveWithCells="1" sizeWithCells="1">
              <from>
                <xdr:col>1</xdr:col>
                <xdr:colOff>146050</xdr:colOff>
                <xdr:row>70</xdr:row>
                <xdr:rowOff>31750</xdr:rowOff>
              </from>
              <to>
                <xdr:col>1</xdr:col>
                <xdr:colOff>1308100</xdr:colOff>
                <xdr:row>71</xdr:row>
                <xdr:rowOff>0</xdr:rowOff>
              </to>
            </anchor>
          </objectPr>
        </oleObject>
      </mc:Choice>
      <mc:Fallback>
        <oleObject progId="Word.Picture.8" shapeId="3077" r:id="rId8"/>
      </mc:Fallback>
    </mc:AlternateContent>
    <mc:AlternateContent xmlns:mc="http://schemas.openxmlformats.org/markup-compatibility/2006">
      <mc:Choice Requires="x14">
        <oleObject progId="Word.Picture.8" shapeId="3078" r:id="rId9">
          <objectPr defaultSize="0" autoPict="0" r:id="rId4">
            <anchor moveWithCells="1" sizeWithCells="1">
              <from>
                <xdr:col>1</xdr:col>
                <xdr:colOff>146050</xdr:colOff>
                <xdr:row>79</xdr:row>
                <xdr:rowOff>31750</xdr:rowOff>
              </from>
              <to>
                <xdr:col>1</xdr:col>
                <xdr:colOff>1308100</xdr:colOff>
                <xdr:row>80</xdr:row>
                <xdr:rowOff>0</xdr:rowOff>
              </to>
            </anchor>
          </objectPr>
        </oleObject>
      </mc:Choice>
      <mc:Fallback>
        <oleObject progId="Word.Picture.8" shapeId="3078" r:id="rId9"/>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M90"/>
  <sheetViews>
    <sheetView topLeftCell="A63"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54296875" customWidth="1"/>
    <col min="5" max="5" width="14.453125" customWidth="1"/>
    <col min="6" max="6" width="20.1796875" customWidth="1"/>
    <col min="7" max="7" width="12.453125" customWidth="1"/>
    <col min="8" max="8" width="11.54296875" customWidth="1"/>
    <col min="9" max="9" width="27.1796875" bestFit="1" customWidth="1"/>
    <col min="10" max="10" width="46.1796875" customWidth="1"/>
    <col min="11" max="11" width="51.54296875" customWidth="1"/>
    <col min="12" max="12" width="13.453125" customWidth="1"/>
  </cols>
  <sheetData>
    <row r="1" spans="2:13" ht="8.25" customHeight="1" thickBot="1" x14ac:dyDescent="0.4"/>
    <row r="2" spans="2:13" ht="13.5" customHeight="1" thickBot="1" x14ac:dyDescent="0.4">
      <c r="B2" s="576"/>
      <c r="C2" s="687"/>
      <c r="D2" s="582" t="s">
        <v>112</v>
      </c>
      <c r="E2" s="583"/>
      <c r="F2" s="584"/>
      <c r="G2" s="491" t="s">
        <v>52</v>
      </c>
      <c r="H2" s="493"/>
      <c r="I2" s="26" t="str">
        <f>Supplier3!I2</f>
        <v>240-12248652</v>
      </c>
      <c r="L2" s="27" t="s">
        <v>53</v>
      </c>
      <c r="M2" s="27" t="s">
        <v>54</v>
      </c>
    </row>
    <row r="3" spans="2:13" ht="13.5" customHeight="1" thickBot="1" x14ac:dyDescent="0.4">
      <c r="B3" s="578"/>
      <c r="C3" s="688"/>
      <c r="D3" s="585"/>
      <c r="E3" s="586"/>
      <c r="F3" s="587"/>
      <c r="G3" s="491" t="s">
        <v>300</v>
      </c>
      <c r="H3" s="493"/>
      <c r="I3" s="26" t="str">
        <f>Supplier3!I3</f>
        <v>240-105658000</v>
      </c>
      <c r="L3" s="27">
        <v>0</v>
      </c>
      <c r="M3" s="27">
        <v>0</v>
      </c>
    </row>
    <row r="4" spans="2:13" ht="31.5" thickBot="1" x14ac:dyDescent="0.4">
      <c r="B4" s="578"/>
      <c r="C4" s="688"/>
      <c r="D4" s="585" t="s">
        <v>284</v>
      </c>
      <c r="E4" s="586"/>
      <c r="F4" s="586"/>
      <c r="G4" s="666" t="str">
        <f>Supplier1!G4:H4</f>
        <v>Quality Scorecard
Rev 7</v>
      </c>
      <c r="H4" s="667"/>
      <c r="I4" s="26" t="str">
        <f>Supplier1!I4</f>
        <v>Effective Date 21/01/2022</v>
      </c>
      <c r="J4" s="354" t="s">
        <v>55</v>
      </c>
      <c r="L4" s="27">
        <v>1</v>
      </c>
      <c r="M4" s="27">
        <v>1</v>
      </c>
    </row>
    <row r="5" spans="2:13" ht="16.5" customHeight="1" thickBot="1" x14ac:dyDescent="0.4">
      <c r="B5" s="580"/>
      <c r="C5" s="689"/>
      <c r="D5" s="569" t="s">
        <v>113</v>
      </c>
      <c r="E5" s="570"/>
      <c r="F5" s="570"/>
      <c r="G5" s="494" t="s">
        <v>56</v>
      </c>
      <c r="H5" s="496"/>
      <c r="I5" s="369">
        <f>Supplier1!I5</f>
        <v>44573</v>
      </c>
      <c r="M5" s="27">
        <v>2</v>
      </c>
    </row>
    <row r="6" spans="2:13" ht="15" thickBot="1" x14ac:dyDescent="0.4">
      <c r="B6" s="588" t="s">
        <v>57</v>
      </c>
      <c r="C6" s="619"/>
      <c r="D6" s="355" t="str">
        <f>Supplier1!D6</f>
        <v>*</v>
      </c>
      <c r="E6" s="690" t="s">
        <v>58</v>
      </c>
      <c r="F6" s="691"/>
      <c r="G6" s="661" t="str">
        <f>Supplier1!G6</f>
        <v>*</v>
      </c>
      <c r="H6" s="661"/>
      <c r="I6" s="662"/>
      <c r="M6" s="27"/>
    </row>
    <row r="7" spans="2:13" ht="19" thickBot="1" x14ac:dyDescent="0.5">
      <c r="B7" s="588" t="s">
        <v>60</v>
      </c>
      <c r="C7" s="619"/>
      <c r="D7" s="590" t="str">
        <f>Supplier1!$D$7</f>
        <v>*</v>
      </c>
      <c r="E7" s="591"/>
      <c r="F7" s="592"/>
      <c r="G7" s="620" t="str">
        <f>Supplier3!G7</f>
        <v>eg: Senior Advisor: Supplier Quality Management</v>
      </c>
      <c r="H7" s="621"/>
      <c r="I7" s="622"/>
      <c r="J7" s="28" t="s">
        <v>61</v>
      </c>
      <c r="M7" s="27"/>
    </row>
    <row r="8" spans="2:13" ht="19" thickBot="1" x14ac:dyDescent="0.5">
      <c r="B8" s="588" t="s">
        <v>62</v>
      </c>
      <c r="C8" s="619"/>
      <c r="D8" s="590">
        <f>Supplier1!$D$8</f>
        <v>0</v>
      </c>
      <c r="E8" s="591"/>
      <c r="F8" s="592"/>
      <c r="G8" s="620" t="str">
        <f>Supplier3!G8</f>
        <v>Report Revision</v>
      </c>
      <c r="H8" s="622"/>
      <c r="I8" s="368">
        <f>Supplier3!I8</f>
        <v>1</v>
      </c>
      <c r="J8" s="29" t="s">
        <v>63</v>
      </c>
      <c r="M8" s="27"/>
    </row>
    <row r="9" spans="2:13" ht="19" thickBot="1" x14ac:dyDescent="0.5">
      <c r="B9" s="588" t="s">
        <v>64</v>
      </c>
      <c r="C9" s="589"/>
      <c r="D9" s="590" t="str">
        <f>Supplier1!$D$9</f>
        <v>*</v>
      </c>
      <c r="E9" s="591"/>
      <c r="F9" s="591"/>
      <c r="G9" s="591"/>
      <c r="H9" s="591"/>
      <c r="I9" s="592"/>
      <c r="J9" s="29" t="s">
        <v>65</v>
      </c>
    </row>
    <row r="10" spans="2:13" ht="21" x14ac:dyDescent="0.5">
      <c r="B10" s="593" t="s">
        <v>66</v>
      </c>
      <c r="C10" s="594"/>
      <c r="D10" s="670" t="str">
        <f>Supplier1!$D$10</f>
        <v>*</v>
      </c>
      <c r="E10" s="671"/>
      <c r="F10" s="671"/>
      <c r="G10" s="671"/>
      <c r="H10" s="671"/>
      <c r="I10" s="672"/>
      <c r="J10" s="30" t="s">
        <v>67</v>
      </c>
    </row>
    <row r="11" spans="2:13" ht="18.5" x14ac:dyDescent="0.45">
      <c r="B11" s="595"/>
      <c r="C11" s="596"/>
      <c r="D11" s="673"/>
      <c r="E11" s="674"/>
      <c r="F11" s="674"/>
      <c r="G11" s="674"/>
      <c r="H11" s="674"/>
      <c r="I11" s="675"/>
      <c r="J11" s="31" t="s">
        <v>68</v>
      </c>
    </row>
    <row r="12" spans="2:13" ht="19" thickBot="1" x14ac:dyDescent="0.5">
      <c r="B12" s="595"/>
      <c r="C12" s="596"/>
      <c r="D12" s="676"/>
      <c r="E12" s="677"/>
      <c r="F12" s="677"/>
      <c r="G12" s="677"/>
      <c r="H12" s="677"/>
      <c r="I12" s="678"/>
      <c r="J12" s="31" t="s">
        <v>69</v>
      </c>
    </row>
    <row r="13" spans="2:13" ht="19.5" customHeight="1" thickBot="1" x14ac:dyDescent="0.5">
      <c r="B13" s="457" t="s">
        <v>70</v>
      </c>
      <c r="C13" s="458"/>
      <c r="D13" s="458"/>
      <c r="E13" s="458"/>
      <c r="F13" s="458"/>
      <c r="G13" s="458"/>
      <c r="H13" s="458"/>
      <c r="I13" s="606"/>
      <c r="J13" s="31" t="s">
        <v>71</v>
      </c>
    </row>
    <row r="14" spans="2:13" ht="19.5" customHeight="1" thickBot="1" x14ac:dyDescent="0.5">
      <c r="B14" s="655" t="s">
        <v>114</v>
      </c>
      <c r="C14" s="656"/>
      <c r="D14" s="657"/>
      <c r="E14" s="658"/>
      <c r="F14" s="659"/>
      <c r="G14" s="494" t="s">
        <v>73</v>
      </c>
      <c r="H14" s="495"/>
      <c r="I14" s="496"/>
      <c r="J14" s="31" t="s">
        <v>74</v>
      </c>
    </row>
    <row r="15" spans="2:13" ht="18" customHeight="1" thickBot="1" x14ac:dyDescent="0.5">
      <c r="B15" s="611" t="s">
        <v>115</v>
      </c>
      <c r="C15" s="612"/>
      <c r="D15" s="590" t="s">
        <v>59</v>
      </c>
      <c r="E15" s="591"/>
      <c r="F15" s="592"/>
      <c r="G15" s="660"/>
      <c r="H15" s="661"/>
      <c r="I15" s="662"/>
      <c r="J15" s="31" t="s">
        <v>76</v>
      </c>
    </row>
    <row r="16" spans="2:13" ht="29.25" customHeight="1" thickBot="1" x14ac:dyDescent="0.5">
      <c r="B16" s="534" t="s">
        <v>77</v>
      </c>
      <c r="C16" s="535"/>
      <c r="D16" s="653" t="s">
        <v>59</v>
      </c>
      <c r="E16" s="623"/>
      <c r="F16" s="623"/>
      <c r="G16" s="623"/>
      <c r="H16" s="623"/>
      <c r="I16" s="624"/>
      <c r="J16" s="29"/>
    </row>
    <row r="17" spans="2:11" ht="31.5" customHeight="1" thickBot="1" x14ac:dyDescent="0.5">
      <c r="B17" s="539" t="s">
        <v>78</v>
      </c>
      <c r="C17" s="540"/>
      <c r="D17" s="654" t="s">
        <v>59</v>
      </c>
      <c r="E17" s="542"/>
      <c r="F17" s="543" t="s">
        <v>79</v>
      </c>
      <c r="G17" s="544"/>
      <c r="H17" s="373"/>
      <c r="I17" s="371"/>
      <c r="J17" s="29"/>
    </row>
    <row r="18" spans="2:11" ht="29.5" thickBot="1" x14ac:dyDescent="0.4">
      <c r="B18" s="545" t="s">
        <v>80</v>
      </c>
      <c r="C18" s="546"/>
      <c r="D18" s="34" t="s">
        <v>81</v>
      </c>
      <c r="E18" s="35">
        <f>Supplier3!E18</f>
        <v>0</v>
      </c>
      <c r="F18" s="36" t="s">
        <v>82</v>
      </c>
      <c r="G18" s="343" t="s">
        <v>116</v>
      </c>
      <c r="H18" s="35" t="s">
        <v>84</v>
      </c>
      <c r="I18" s="344" t="s">
        <v>83</v>
      </c>
    </row>
    <row r="19" spans="2:11" ht="21.5" thickBot="1" x14ac:dyDescent="0.4">
      <c r="B19" s="37"/>
      <c r="C19" s="522" t="s">
        <v>334</v>
      </c>
      <c r="D19" s="523"/>
      <c r="E19" s="523"/>
      <c r="F19" s="523"/>
      <c r="G19" s="523"/>
      <c r="H19" s="523"/>
      <c r="I19" s="524"/>
    </row>
    <row r="20" spans="2:11" ht="34.5" customHeight="1" thickBot="1" x14ac:dyDescent="0.4">
      <c r="B20" s="494" t="s">
        <v>85</v>
      </c>
      <c r="C20" s="495"/>
      <c r="D20" s="495"/>
      <c r="E20" s="495"/>
      <c r="F20" s="495"/>
      <c r="G20" s="495"/>
      <c r="H20" s="495"/>
      <c r="I20" s="496"/>
    </row>
    <row r="21" spans="2:11" ht="19" thickBot="1" x14ac:dyDescent="0.4">
      <c r="B21" s="457" t="s">
        <v>86</v>
      </c>
      <c r="C21" s="458"/>
      <c r="D21" s="458"/>
      <c r="E21" s="606"/>
      <c r="F21" s="458" t="s">
        <v>87</v>
      </c>
      <c r="G21" s="458"/>
      <c r="H21" s="458"/>
      <c r="I21" s="57">
        <f>Supplier1!$I$21</f>
        <v>0.25</v>
      </c>
    </row>
    <row r="22" spans="2:11" ht="15" customHeight="1" x14ac:dyDescent="0.35">
      <c r="B22" s="429" t="s">
        <v>320</v>
      </c>
      <c r="C22" s="430"/>
      <c r="D22" s="430"/>
      <c r="E22" s="430"/>
      <c r="F22" s="430"/>
      <c r="G22" s="430"/>
      <c r="H22" s="430"/>
      <c r="I22" s="431"/>
      <c r="J22" s="694" t="s">
        <v>88</v>
      </c>
      <c r="K22" s="473" t="s">
        <v>316</v>
      </c>
    </row>
    <row r="23" spans="2:11" ht="15.75" customHeight="1" thickBot="1" x14ac:dyDescent="0.4">
      <c r="B23" s="432" t="s">
        <v>110</v>
      </c>
      <c r="C23" s="433"/>
      <c r="D23" s="433"/>
      <c r="E23" s="433"/>
      <c r="F23" s="433"/>
      <c r="G23" s="433"/>
      <c r="H23" s="433"/>
      <c r="I23" s="434"/>
      <c r="J23" s="695"/>
      <c r="K23" s="474"/>
    </row>
    <row r="24" spans="2:11" ht="16" thickBot="1" x14ac:dyDescent="0.4">
      <c r="B24" s="650"/>
      <c r="C24" s="651"/>
      <c r="D24" s="651"/>
      <c r="E24" s="651"/>
      <c r="F24" s="651"/>
      <c r="G24" s="62" t="s">
        <v>117</v>
      </c>
      <c r="H24" s="62" t="s">
        <v>91</v>
      </c>
      <c r="I24" s="62" t="s">
        <v>92</v>
      </c>
      <c r="J24" s="316" t="s">
        <v>93</v>
      </c>
      <c r="K24" s="298" t="s">
        <v>315</v>
      </c>
    </row>
    <row r="25" spans="2:11" ht="15" customHeight="1" x14ac:dyDescent="0.35">
      <c r="B25" s="557" t="s">
        <v>94</v>
      </c>
      <c r="C25" s="558"/>
      <c r="D25" s="558"/>
      <c r="E25" s="558"/>
      <c r="F25" s="652"/>
      <c r="G25" s="286">
        <f>Supplier1!G25</f>
        <v>0</v>
      </c>
      <c r="H25" s="351"/>
      <c r="I25" s="351"/>
      <c r="J25" s="346"/>
      <c r="K25" s="509"/>
    </row>
    <row r="26" spans="2:11" ht="15" customHeight="1" x14ac:dyDescent="0.35">
      <c r="B26" s="557" t="s">
        <v>95</v>
      </c>
      <c r="C26" s="558"/>
      <c r="D26" s="558"/>
      <c r="E26" s="558"/>
      <c r="F26" s="652"/>
      <c r="G26" s="280">
        <f>Supplier1!G26</f>
        <v>0</v>
      </c>
      <c r="H26" s="347"/>
      <c r="I26" s="347"/>
      <c r="J26" s="348"/>
      <c r="K26" s="510"/>
    </row>
    <row r="27" spans="2:11" ht="15" customHeight="1" x14ac:dyDescent="0.35">
      <c r="B27" s="557" t="s">
        <v>223</v>
      </c>
      <c r="C27" s="558"/>
      <c r="D27" s="558"/>
      <c r="E27" s="558"/>
      <c r="F27" s="652"/>
      <c r="G27" s="280">
        <f>Supplier1!G27</f>
        <v>0</v>
      </c>
      <c r="H27" s="347"/>
      <c r="I27" s="347"/>
      <c r="J27" s="348"/>
      <c r="K27" s="510"/>
    </row>
    <row r="28" spans="2:11" ht="15" customHeight="1" thickBot="1" x14ac:dyDescent="0.4">
      <c r="B28" s="557" t="s">
        <v>96</v>
      </c>
      <c r="C28" s="558"/>
      <c r="D28" s="558"/>
      <c r="E28" s="558"/>
      <c r="F28" s="652"/>
      <c r="G28" s="283">
        <f>Supplier1!G28</f>
        <v>0</v>
      </c>
      <c r="H28" s="349"/>
      <c r="I28" s="349"/>
      <c r="J28" s="350"/>
      <c r="K28" s="510"/>
    </row>
    <row r="29" spans="2:11" ht="15.75" hidden="1" customHeight="1" thickBot="1" x14ac:dyDescent="0.4">
      <c r="B29" s="684" t="s">
        <v>97</v>
      </c>
      <c r="C29" s="685"/>
      <c r="D29" s="685"/>
      <c r="E29" s="685"/>
      <c r="F29" s="686"/>
      <c r="G29" s="35" t="e">
        <f>Supplier1!#REF!</f>
        <v>#REF!</v>
      </c>
      <c r="H29" s="309"/>
      <c r="I29" s="312"/>
      <c r="J29" s="315"/>
      <c r="K29" s="510"/>
    </row>
    <row r="30" spans="2:11" ht="15" thickBot="1" x14ac:dyDescent="0.4">
      <c r="B30" s="42" t="s">
        <v>98</v>
      </c>
      <c r="C30" s="43"/>
      <c r="D30" s="43"/>
      <c r="E30" s="43"/>
      <c r="F30" s="44"/>
      <c r="G30" s="62">
        <f>SUM(G25:G28)</f>
        <v>0</v>
      </c>
      <c r="H30" s="284">
        <f>($G25*H25)+($G26*H26)+($G27*H27)+($G28*H28)</f>
        <v>0</v>
      </c>
      <c r="I30" s="46">
        <f>($G25*I25)+($G26*I26)+($G27*I27)+($G28*I28)</f>
        <v>0</v>
      </c>
      <c r="K30" s="510"/>
    </row>
    <row r="31" spans="2:11" ht="30" customHeight="1" thickBot="1" x14ac:dyDescent="0.4">
      <c r="B31" s="647" t="s">
        <v>99</v>
      </c>
      <c r="C31" s="648"/>
      <c r="D31" s="648"/>
      <c r="E31" s="648"/>
      <c r="F31" s="649"/>
      <c r="G31" s="60"/>
      <c r="H31" s="48">
        <f>IF(G30=0,0,H30/$G$30/2*100%*$I$21)</f>
        <v>0</v>
      </c>
      <c r="I31" s="49">
        <f>IF(G30=0,0,I30/$G$30/2*100%*$I$21)</f>
        <v>0</v>
      </c>
      <c r="K31" s="510"/>
    </row>
    <row r="32" spans="2:11" ht="15" customHeight="1" x14ac:dyDescent="0.35">
      <c r="B32" s="429" t="s">
        <v>320</v>
      </c>
      <c r="C32" s="430"/>
      <c r="D32" s="430"/>
      <c r="E32" s="430"/>
      <c r="F32" s="430"/>
      <c r="G32" s="430"/>
      <c r="H32" s="430"/>
      <c r="I32" s="431"/>
      <c r="J32" s="694" t="s">
        <v>88</v>
      </c>
      <c r="K32" s="510"/>
    </row>
    <row r="33" spans="2:11" ht="15.75" customHeight="1" thickBot="1" x14ac:dyDescent="0.4">
      <c r="B33" s="432" t="s">
        <v>387</v>
      </c>
      <c r="C33" s="433"/>
      <c r="D33" s="433"/>
      <c r="E33" s="433"/>
      <c r="F33" s="433"/>
      <c r="G33" s="433"/>
      <c r="H33" s="433"/>
      <c r="I33" s="434"/>
      <c r="J33" s="695"/>
      <c r="K33" s="510"/>
    </row>
    <row r="34" spans="2:11" ht="16" thickBot="1" x14ac:dyDescent="0.4">
      <c r="B34" s="550"/>
      <c r="C34" s="551"/>
      <c r="D34" s="551"/>
      <c r="E34" s="551"/>
      <c r="F34" s="551"/>
      <c r="G34" s="62" t="s">
        <v>117</v>
      </c>
      <c r="H34" s="62" t="s">
        <v>91</v>
      </c>
      <c r="I34" s="62" t="s">
        <v>92</v>
      </c>
      <c r="J34" s="296" t="s">
        <v>93</v>
      </c>
      <c r="K34" s="510"/>
    </row>
    <row r="35" spans="2:11" ht="30.75" customHeight="1" x14ac:dyDescent="0.35">
      <c r="B35" s="513" t="s">
        <v>359</v>
      </c>
      <c r="C35" s="514"/>
      <c r="D35" s="514"/>
      <c r="E35" s="514"/>
      <c r="F35" s="515"/>
      <c r="G35" s="286">
        <f>Supplier1!G34</f>
        <v>1</v>
      </c>
      <c r="H35" s="345"/>
      <c r="I35" s="365"/>
      <c r="J35" s="346"/>
      <c r="K35" s="510"/>
    </row>
    <row r="36" spans="2:11" ht="15.75" customHeight="1" x14ac:dyDescent="0.35">
      <c r="B36" s="513" t="s">
        <v>337</v>
      </c>
      <c r="C36" s="514"/>
      <c r="D36" s="514"/>
      <c r="E36" s="514"/>
      <c r="F36" s="515"/>
      <c r="G36" s="280">
        <f>Supplier1!G35</f>
        <v>1</v>
      </c>
      <c r="H36" s="347"/>
      <c r="I36" s="366"/>
      <c r="J36" s="348"/>
      <c r="K36" s="510"/>
    </row>
    <row r="37" spans="2:11" ht="15.75" customHeight="1" x14ac:dyDescent="0.35">
      <c r="B37" s="513" t="s">
        <v>335</v>
      </c>
      <c r="C37" s="514"/>
      <c r="D37" s="514"/>
      <c r="E37" s="514"/>
      <c r="F37" s="515"/>
      <c r="G37" s="280">
        <f>Supplier1!G36</f>
        <v>1</v>
      </c>
      <c r="H37" s="347"/>
      <c r="I37" s="366"/>
      <c r="J37" s="348"/>
      <c r="K37" s="510"/>
    </row>
    <row r="38" spans="2:11" ht="15.75" hidden="1" customHeight="1" x14ac:dyDescent="0.35">
      <c r="B38" s="513" t="s">
        <v>336</v>
      </c>
      <c r="C38" s="514"/>
      <c r="D38" s="514"/>
      <c r="E38" s="514"/>
      <c r="F38" s="515"/>
      <c r="G38" s="280">
        <f>Supplier1!G37</f>
        <v>0</v>
      </c>
      <c r="H38" s="347"/>
      <c r="I38" s="366"/>
      <c r="J38" s="348" t="s">
        <v>59</v>
      </c>
      <c r="K38" s="510"/>
    </row>
    <row r="39" spans="2:11" ht="15.75" customHeight="1" x14ac:dyDescent="0.35">
      <c r="B39" s="513" t="s">
        <v>395</v>
      </c>
      <c r="C39" s="514"/>
      <c r="D39" s="514"/>
      <c r="E39" s="514"/>
      <c r="F39" s="515"/>
      <c r="G39" s="280">
        <f>Supplier1!G38</f>
        <v>0</v>
      </c>
      <c r="H39" s="347"/>
      <c r="I39" s="366"/>
      <c r="J39" s="348" t="s">
        <v>59</v>
      </c>
      <c r="K39" s="510"/>
    </row>
    <row r="40" spans="2:11" ht="15.75" customHeight="1" x14ac:dyDescent="0.35">
      <c r="B40" s="513" t="s">
        <v>396</v>
      </c>
      <c r="C40" s="514"/>
      <c r="D40" s="514"/>
      <c r="E40" s="514"/>
      <c r="F40" s="515"/>
      <c r="G40" s="280">
        <f>Supplier1!G39</f>
        <v>0</v>
      </c>
      <c r="H40" s="347"/>
      <c r="I40" s="366"/>
      <c r="J40" s="348" t="s">
        <v>59</v>
      </c>
      <c r="K40" s="510"/>
    </row>
    <row r="41" spans="2:11" ht="15.75" customHeight="1" x14ac:dyDescent="0.35">
      <c r="B41" s="513" t="s">
        <v>397</v>
      </c>
      <c r="C41" s="514"/>
      <c r="D41" s="514"/>
      <c r="E41" s="514"/>
      <c r="F41" s="515"/>
      <c r="G41" s="280">
        <f>Supplier1!G40</f>
        <v>0</v>
      </c>
      <c r="H41" s="347"/>
      <c r="I41" s="366"/>
      <c r="J41" s="348" t="s">
        <v>59</v>
      </c>
      <c r="K41" s="510"/>
    </row>
    <row r="42" spans="2:11" ht="15.75" customHeight="1" thickBot="1" x14ac:dyDescent="0.4">
      <c r="B42" s="516" t="s">
        <v>398</v>
      </c>
      <c r="C42" s="517"/>
      <c r="D42" s="517"/>
      <c r="E42" s="517"/>
      <c r="F42" s="518"/>
      <c r="G42" s="283">
        <f>Supplier1!G41</f>
        <v>0</v>
      </c>
      <c r="H42" s="349"/>
      <c r="I42" s="366"/>
      <c r="J42" s="350"/>
      <c r="K42" s="511"/>
    </row>
    <row r="43" spans="2:11" ht="15" thickBot="1" x14ac:dyDescent="0.4">
      <c r="B43" s="491" t="s">
        <v>98</v>
      </c>
      <c r="C43" s="492"/>
      <c r="D43" s="492"/>
      <c r="E43" s="492"/>
      <c r="F43" s="493"/>
      <c r="G43" s="50">
        <f>SUM(G35:G42)</f>
        <v>3</v>
      </c>
      <c r="H43" s="46">
        <f>($G35*H35)+($G37*H37)+($G38*H38)+($G39*H39)+($G40*H40)+($G41*H41)+($G42*H42)+(G36*H36)</f>
        <v>0</v>
      </c>
      <c r="I43" s="46">
        <f>($G35*I35)+($G37*I37)+($G38*I38)+($G39*I39)+($G40*I40)+($G41*I41)+($G42*I42)+(G36*I36)</f>
        <v>0</v>
      </c>
    </row>
    <row r="44" spans="2:11" ht="33" customHeight="1" thickBot="1" x14ac:dyDescent="0.4">
      <c r="B44" s="494" t="s">
        <v>100</v>
      </c>
      <c r="C44" s="495"/>
      <c r="D44" s="495"/>
      <c r="E44" s="495"/>
      <c r="F44" s="496"/>
      <c r="G44" s="51"/>
      <c r="H44" s="48">
        <f>IF(G43=0,0,H43/$G$43/2*100%*$I$21)</f>
        <v>0</v>
      </c>
      <c r="I44" s="49">
        <f>IF(G43=0,0,I43/$G$43/2*100%*$I$21)</f>
        <v>0</v>
      </c>
    </row>
    <row r="45" spans="2:11" ht="15" thickBot="1" x14ac:dyDescent="0.4">
      <c r="B45" s="52"/>
      <c r="C45" s="52"/>
      <c r="D45" s="52"/>
      <c r="E45" s="52"/>
      <c r="F45" s="52"/>
      <c r="G45" s="52"/>
      <c r="H45" s="52"/>
      <c r="I45" s="52"/>
    </row>
    <row r="46" spans="2:11" ht="24.75" customHeight="1" thickBot="1" x14ac:dyDescent="0.4">
      <c r="B46" s="53"/>
      <c r="C46" s="522" t="s">
        <v>360</v>
      </c>
      <c r="D46" s="523"/>
      <c r="E46" s="523"/>
      <c r="F46" s="523"/>
      <c r="G46" s="523"/>
      <c r="H46" s="523"/>
      <c r="I46" s="524"/>
      <c r="J46" s="694" t="s">
        <v>88</v>
      </c>
      <c r="K46" s="473" t="s">
        <v>316</v>
      </c>
    </row>
    <row r="47" spans="2:11" ht="19" thickBot="1" x14ac:dyDescent="0.4">
      <c r="B47" s="131" t="s">
        <v>388</v>
      </c>
      <c r="C47" s="132"/>
      <c r="D47" s="132"/>
      <c r="E47" s="132"/>
      <c r="F47" s="132"/>
      <c r="G47" s="132"/>
      <c r="H47" s="132"/>
      <c r="I47" s="159">
        <f>Supplier1!$I$46</f>
        <v>0.25</v>
      </c>
      <c r="J47" s="695"/>
      <c r="K47" s="474"/>
    </row>
    <row r="48" spans="2:11" ht="16" thickBot="1" x14ac:dyDescent="0.4">
      <c r="B48" s="525"/>
      <c r="C48" s="526"/>
      <c r="D48" s="526"/>
      <c r="E48" s="526"/>
      <c r="F48" s="526"/>
      <c r="G48" s="62" t="s">
        <v>117</v>
      </c>
      <c r="H48" s="62" t="s">
        <v>91</v>
      </c>
      <c r="I48" s="62" t="s">
        <v>92</v>
      </c>
      <c r="J48" s="300" t="s">
        <v>93</v>
      </c>
      <c r="K48" s="298" t="s">
        <v>315</v>
      </c>
    </row>
    <row r="49" spans="2:11" ht="15.75" customHeight="1" x14ac:dyDescent="0.35">
      <c r="B49" s="528" t="s">
        <v>338</v>
      </c>
      <c r="C49" s="529"/>
      <c r="D49" s="529"/>
      <c r="E49" s="529"/>
      <c r="F49" s="530"/>
      <c r="G49" s="286">
        <f>Supplier1!G48</f>
        <v>1</v>
      </c>
      <c r="H49" s="351"/>
      <c r="I49" s="365"/>
      <c r="J49" s="346"/>
      <c r="K49" s="509"/>
    </row>
    <row r="50" spans="2:11" ht="15.75" customHeight="1" x14ac:dyDescent="0.35">
      <c r="B50" s="513" t="s">
        <v>339</v>
      </c>
      <c r="C50" s="514"/>
      <c r="D50" s="514"/>
      <c r="E50" s="514"/>
      <c r="F50" s="515"/>
      <c r="G50" s="280">
        <f>Supplier1!G49</f>
        <v>1</v>
      </c>
      <c r="H50" s="347"/>
      <c r="I50" s="366"/>
      <c r="J50" s="348"/>
      <c r="K50" s="510"/>
    </row>
    <row r="51" spans="2:11" ht="30.75" customHeight="1" x14ac:dyDescent="0.35">
      <c r="B51" s="513" t="s">
        <v>340</v>
      </c>
      <c r="C51" s="514"/>
      <c r="D51" s="514"/>
      <c r="E51" s="514"/>
      <c r="F51" s="515"/>
      <c r="G51" s="280">
        <f>Supplier1!G50</f>
        <v>0</v>
      </c>
      <c r="H51" s="347"/>
      <c r="I51" s="366"/>
      <c r="J51" s="348"/>
      <c r="K51" s="510"/>
    </row>
    <row r="52" spans="2:11" ht="33.75" customHeight="1" x14ac:dyDescent="0.35">
      <c r="B52" s="513" t="s">
        <v>341</v>
      </c>
      <c r="C52" s="514"/>
      <c r="D52" s="514"/>
      <c r="E52" s="514"/>
      <c r="F52" s="515"/>
      <c r="G52" s="280">
        <f>Supplier1!G51</f>
        <v>0</v>
      </c>
      <c r="H52" s="347"/>
      <c r="I52" s="366"/>
      <c r="J52" s="348" t="s">
        <v>59</v>
      </c>
      <c r="K52" s="510"/>
    </row>
    <row r="53" spans="2:11" ht="31.5" customHeight="1" thickBot="1" x14ac:dyDescent="0.4">
      <c r="B53" s="505" t="str">
        <f>Cover!A63</f>
        <v>B.5 Records of Management Review meetings (minutes, attendance registers etc)</v>
      </c>
      <c r="C53" s="503"/>
      <c r="D53" s="503"/>
      <c r="E53" s="503"/>
      <c r="F53" s="503"/>
      <c r="G53" s="280">
        <f>Supplier1!G52</f>
        <v>0</v>
      </c>
      <c r="H53" s="347"/>
      <c r="I53" s="366"/>
      <c r="J53" s="348" t="s">
        <v>59</v>
      </c>
      <c r="K53" s="510"/>
    </row>
    <row r="54" spans="2:11" ht="15.75" hidden="1" customHeight="1" x14ac:dyDescent="0.35">
      <c r="B54" s="505"/>
      <c r="C54" s="503"/>
      <c r="D54" s="503"/>
      <c r="E54" s="503"/>
      <c r="F54" s="503"/>
      <c r="G54" s="280"/>
      <c r="H54" s="347"/>
      <c r="I54" s="366"/>
      <c r="J54" s="348" t="s">
        <v>59</v>
      </c>
      <c r="K54" s="510"/>
    </row>
    <row r="55" spans="2:11" ht="15.75" hidden="1" customHeight="1" x14ac:dyDescent="0.35">
      <c r="B55" s="505"/>
      <c r="C55" s="503"/>
      <c r="D55" s="503"/>
      <c r="E55" s="503"/>
      <c r="F55" s="503"/>
      <c r="G55" s="280"/>
      <c r="H55" s="347"/>
      <c r="I55" s="366"/>
      <c r="J55" s="348" t="s">
        <v>59</v>
      </c>
      <c r="K55" s="510"/>
    </row>
    <row r="56" spans="2:11" ht="15.75" hidden="1" customHeight="1" thickBot="1" x14ac:dyDescent="0.4">
      <c r="B56" s="505"/>
      <c r="C56" s="503"/>
      <c r="D56" s="503"/>
      <c r="E56" s="503"/>
      <c r="F56" s="503"/>
      <c r="G56" s="283"/>
      <c r="H56" s="349"/>
      <c r="I56" s="366"/>
      <c r="J56" s="350" t="s">
        <v>59</v>
      </c>
      <c r="K56" s="511"/>
    </row>
    <row r="57" spans="2:11" ht="15.75" hidden="1" customHeight="1" thickBot="1" x14ac:dyDescent="0.4">
      <c r="B57" s="505"/>
      <c r="C57" s="503"/>
      <c r="D57" s="503"/>
      <c r="E57" s="503"/>
      <c r="F57" s="503"/>
      <c r="G57" s="286"/>
      <c r="H57" s="309"/>
      <c r="I57" s="40"/>
      <c r="J57" s="58" t="s">
        <v>59</v>
      </c>
    </row>
    <row r="58" spans="2:11" ht="15.75" hidden="1" customHeight="1" thickBot="1" x14ac:dyDescent="0.4">
      <c r="B58" s="505"/>
      <c r="C58" s="503"/>
      <c r="D58" s="503"/>
      <c r="E58" s="503"/>
      <c r="F58" s="503"/>
      <c r="G58" s="280"/>
      <c r="H58" s="39"/>
      <c r="I58" s="40"/>
      <c r="J58" s="58" t="s">
        <v>59</v>
      </c>
    </row>
    <row r="59" spans="2:11" ht="15.75" hidden="1" customHeight="1" thickBot="1" x14ac:dyDescent="0.4">
      <c r="B59" s="505"/>
      <c r="C59" s="503"/>
      <c r="D59" s="503"/>
      <c r="E59" s="503"/>
      <c r="F59" s="503"/>
      <c r="G59" s="283"/>
      <c r="H59" s="39"/>
      <c r="I59" s="40"/>
      <c r="J59" s="58" t="s">
        <v>277</v>
      </c>
    </row>
    <row r="60" spans="2:11" ht="15" thickBot="1" x14ac:dyDescent="0.4">
      <c r="B60" s="491" t="s">
        <v>102</v>
      </c>
      <c r="C60" s="492"/>
      <c r="D60" s="492"/>
      <c r="E60" s="492"/>
      <c r="F60" s="492"/>
      <c r="G60" s="62">
        <f>SUM(G49:G59)</f>
        <v>2</v>
      </c>
      <c r="H60" s="284">
        <f>($G49*H49)+($G50*H50)+($G51*H51)+($G52*H52)+($G53*H53)+($G55*H55)+($G56*H56)+($G57*H57)+(G54*H54)</f>
        <v>0</v>
      </c>
      <c r="I60" s="46">
        <f>($G49*I49)+($G50*I50)+($G51*I51)+($G52*I52)+($G53*I53)+($G55*I55)+($G56*I56)+($G57*I57)+(G54*I54)</f>
        <v>0</v>
      </c>
      <c r="K60" s="158"/>
    </row>
    <row r="61" spans="2:11" ht="30.75" customHeight="1" thickBot="1" x14ac:dyDescent="0.4">
      <c r="B61" s="494" t="s">
        <v>103</v>
      </c>
      <c r="C61" s="495"/>
      <c r="D61" s="495"/>
      <c r="E61" s="495"/>
      <c r="F61" s="496"/>
      <c r="G61" s="51"/>
      <c r="H61" s="48">
        <f>IF(G60=0,0,H60/$G$60/2*100%*$I$47)</f>
        <v>0</v>
      </c>
      <c r="I61" s="49">
        <f>IF(G60=0,0,I60/$G$60/2*100%*$I$47)</f>
        <v>0</v>
      </c>
    </row>
    <row r="62" spans="2:11" ht="15" thickBot="1" x14ac:dyDescent="0.4"/>
    <row r="63" spans="2:11" ht="21.5" thickBot="1" x14ac:dyDescent="0.4">
      <c r="B63" s="37"/>
      <c r="C63" s="522" t="s">
        <v>345</v>
      </c>
      <c r="D63" s="523"/>
      <c r="E63" s="523"/>
      <c r="F63" s="523"/>
      <c r="G63" s="523"/>
      <c r="H63" s="523"/>
      <c r="I63" s="524"/>
    </row>
    <row r="64" spans="2:11" x14ac:dyDescent="0.35">
      <c r="B64" s="625" t="s">
        <v>389</v>
      </c>
      <c r="C64" s="626"/>
      <c r="D64" s="626"/>
      <c r="E64" s="626"/>
      <c r="F64" s="626"/>
      <c r="G64" s="626"/>
      <c r="H64" s="626"/>
      <c r="I64" s="645">
        <f>Supplier1!$I$59</f>
        <v>0.2</v>
      </c>
      <c r="J64" s="485" t="s">
        <v>88</v>
      </c>
      <c r="K64" s="473" t="s">
        <v>316</v>
      </c>
    </row>
    <row r="65" spans="2:11" ht="15" thickBot="1" x14ac:dyDescent="0.4">
      <c r="B65" s="497" t="s">
        <v>351</v>
      </c>
      <c r="C65" s="498"/>
      <c r="D65" s="498"/>
      <c r="E65" s="498"/>
      <c r="F65" s="498"/>
      <c r="G65" s="498"/>
      <c r="H65" s="498"/>
      <c r="I65" s="646"/>
      <c r="J65" s="487"/>
      <c r="K65" s="474"/>
    </row>
    <row r="66" spans="2:11" ht="16.5" customHeight="1" thickBot="1" x14ac:dyDescent="0.4">
      <c r="B66" s="499"/>
      <c r="C66" s="500"/>
      <c r="D66" s="500"/>
      <c r="E66" s="500"/>
      <c r="F66" s="501"/>
      <c r="G66" s="62" t="s">
        <v>117</v>
      </c>
      <c r="H66" s="62" t="s">
        <v>91</v>
      </c>
      <c r="I66" s="62" t="s">
        <v>92</v>
      </c>
      <c r="J66" s="277" t="s">
        <v>93</v>
      </c>
      <c r="K66" s="298" t="s">
        <v>315</v>
      </c>
    </row>
    <row r="67" spans="2:11" ht="15.75" customHeight="1" thickBot="1" x14ac:dyDescent="0.4">
      <c r="B67" s="502" t="s">
        <v>222</v>
      </c>
      <c r="C67" s="503"/>
      <c r="D67" s="503"/>
      <c r="E67" s="503"/>
      <c r="F67" s="504"/>
      <c r="G67" s="286">
        <f>Supplier1!G62</f>
        <v>0</v>
      </c>
      <c r="H67" s="352"/>
      <c r="I67" s="352"/>
      <c r="J67" s="353"/>
      <c r="K67" s="509"/>
    </row>
    <row r="68" spans="2:11" ht="15" thickBot="1" x14ac:dyDescent="0.4">
      <c r="B68" s="491" t="s">
        <v>104</v>
      </c>
      <c r="C68" s="492"/>
      <c r="D68" s="492"/>
      <c r="E68" s="492"/>
      <c r="F68" s="493"/>
      <c r="G68" s="62">
        <f>SUM(G67:G67)</f>
        <v>0</v>
      </c>
      <c r="H68" s="284">
        <f>($G67*H67)</f>
        <v>0</v>
      </c>
      <c r="I68" s="46">
        <f>($G67*I67)</f>
        <v>0</v>
      </c>
      <c r="K68" s="510"/>
    </row>
    <row r="69" spans="2:11" ht="33" customHeight="1" thickBot="1" x14ac:dyDescent="0.4">
      <c r="B69" s="494" t="s">
        <v>105</v>
      </c>
      <c r="C69" s="495"/>
      <c r="D69" s="495"/>
      <c r="E69" s="495"/>
      <c r="F69" s="496"/>
      <c r="G69" s="47"/>
      <c r="H69" s="48">
        <f>IF(G68=0,0,H68/$G$68/2*100%*$I$64)</f>
        <v>0</v>
      </c>
      <c r="I69" s="49">
        <f>IF(G68=0,0,I68/$G$68/2*100%*$I$64)</f>
        <v>0</v>
      </c>
      <c r="K69" s="511"/>
    </row>
    <row r="70" spans="2:11" ht="15" thickBot="1" x14ac:dyDescent="0.4"/>
    <row r="71" spans="2:11" ht="21.5" thickBot="1" x14ac:dyDescent="0.4">
      <c r="B71" s="37"/>
      <c r="C71" s="522" t="s">
        <v>346</v>
      </c>
      <c r="D71" s="523"/>
      <c r="E71" s="523"/>
      <c r="F71" s="523"/>
      <c r="G71" s="523"/>
      <c r="H71" s="523"/>
      <c r="I71" s="524"/>
    </row>
    <row r="72" spans="2:11" ht="18.75" customHeight="1" x14ac:dyDescent="0.35">
      <c r="B72" s="429" t="s">
        <v>369</v>
      </c>
      <c r="C72" s="430"/>
      <c r="D72" s="430"/>
      <c r="E72" s="430"/>
      <c r="F72" s="430"/>
      <c r="G72" s="430"/>
      <c r="H72" s="431"/>
      <c r="I72" s="634">
        <f>Supplier1!$I$67</f>
        <v>0.2</v>
      </c>
      <c r="J72" s="485" t="s">
        <v>88</v>
      </c>
      <c r="K72" s="473" t="s">
        <v>316</v>
      </c>
    </row>
    <row r="73" spans="2:11" ht="18.75" customHeight="1" x14ac:dyDescent="0.35">
      <c r="B73" s="629" t="s">
        <v>353</v>
      </c>
      <c r="C73" s="630"/>
      <c r="D73" s="630"/>
      <c r="E73" s="630"/>
      <c r="F73" s="630"/>
      <c r="G73" s="630"/>
      <c r="H73" s="642"/>
      <c r="I73" s="635"/>
      <c r="J73" s="486"/>
      <c r="K73" s="475"/>
    </row>
    <row r="74" spans="2:11" ht="19.5" customHeight="1" thickBot="1" x14ac:dyDescent="0.4">
      <c r="B74" s="432" t="s">
        <v>370</v>
      </c>
      <c r="C74" s="433"/>
      <c r="D74" s="433"/>
      <c r="E74" s="433"/>
      <c r="F74" s="433"/>
      <c r="G74" s="433"/>
      <c r="H74" s="434"/>
      <c r="I74" s="636"/>
      <c r="J74" s="487"/>
      <c r="K74" s="474"/>
    </row>
    <row r="75" spans="2:11" ht="16.5" customHeight="1" thickBot="1" x14ac:dyDescent="0.4">
      <c r="B75" s="488"/>
      <c r="C75" s="489"/>
      <c r="D75" s="489"/>
      <c r="E75" s="489"/>
      <c r="F75" s="490"/>
      <c r="G75" s="62" t="s">
        <v>117</v>
      </c>
      <c r="H75" s="62" t="s">
        <v>91</v>
      </c>
      <c r="I75" s="62" t="s">
        <v>92</v>
      </c>
      <c r="J75" s="278" t="s">
        <v>93</v>
      </c>
      <c r="K75" s="298" t="s">
        <v>315</v>
      </c>
    </row>
    <row r="76" spans="2:11" ht="15.75" customHeight="1" thickBot="1" x14ac:dyDescent="0.4">
      <c r="B76" s="502" t="s">
        <v>219</v>
      </c>
      <c r="C76" s="503"/>
      <c r="D76" s="503"/>
      <c r="E76" s="503"/>
      <c r="F76" s="504"/>
      <c r="G76" s="286">
        <f>Supplier1!G71</f>
        <v>0</v>
      </c>
      <c r="H76" s="358"/>
      <c r="I76" s="352"/>
      <c r="J76" s="353"/>
      <c r="K76" s="509"/>
    </row>
    <row r="77" spans="2:11" ht="15" thickBot="1" x14ac:dyDescent="0.4">
      <c r="B77" s="491" t="s">
        <v>106</v>
      </c>
      <c r="C77" s="492"/>
      <c r="D77" s="492"/>
      <c r="E77" s="492"/>
      <c r="F77" s="493"/>
      <c r="G77" s="62">
        <f>SUM(G76:G76)</f>
        <v>0</v>
      </c>
      <c r="H77" s="284">
        <f>($G76*H76)</f>
        <v>0</v>
      </c>
      <c r="I77" s="46">
        <f>($G76*I76)</f>
        <v>0</v>
      </c>
      <c r="K77" s="511"/>
    </row>
    <row r="78" spans="2:11" ht="31.5" customHeight="1" thickBot="1" x14ac:dyDescent="0.4">
      <c r="B78" s="494" t="s">
        <v>107</v>
      </c>
      <c r="C78" s="495"/>
      <c r="D78" s="495"/>
      <c r="E78" s="495"/>
      <c r="F78" s="496"/>
      <c r="G78" s="51"/>
      <c r="H78" s="48">
        <f>IF(G77=0,0,H77/$G$77/2*100%*$I$72)</f>
        <v>0</v>
      </c>
      <c r="I78" s="49">
        <f>IF(G77=0,0,I77/$G$77/2*100%*$I$72)</f>
        <v>0</v>
      </c>
    </row>
    <row r="79" spans="2:11" ht="15" thickBot="1" x14ac:dyDescent="0.4"/>
    <row r="80" spans="2:11" ht="21.5" thickBot="1" x14ac:dyDescent="0.4">
      <c r="B80" s="37"/>
      <c r="C80" s="522" t="s">
        <v>347</v>
      </c>
      <c r="D80" s="523"/>
      <c r="E80" s="523"/>
      <c r="F80" s="523"/>
      <c r="G80" s="523"/>
      <c r="H80" s="523"/>
      <c r="I80" s="524"/>
    </row>
    <row r="81" spans="2:11" ht="18.75" customHeight="1" x14ac:dyDescent="0.35">
      <c r="B81" s="429" t="s">
        <v>371</v>
      </c>
      <c r="C81" s="430"/>
      <c r="D81" s="430"/>
      <c r="E81" s="430"/>
      <c r="F81" s="430"/>
      <c r="G81" s="430"/>
      <c r="H81" s="431"/>
      <c r="I81" s="482">
        <f>1-I21-I47-I64-I72</f>
        <v>9.9999999999999978E-2</v>
      </c>
      <c r="J81" s="692" t="s">
        <v>88</v>
      </c>
      <c r="K81" s="473" t="s">
        <v>316</v>
      </c>
    </row>
    <row r="82" spans="2:11" ht="15.75" customHeight="1" thickBot="1" x14ac:dyDescent="0.4">
      <c r="B82" s="432" t="s">
        <v>361</v>
      </c>
      <c r="C82" s="433"/>
      <c r="D82" s="433"/>
      <c r="E82" s="433"/>
      <c r="F82" s="433"/>
      <c r="G82" s="433"/>
      <c r="H82" s="434"/>
      <c r="I82" s="484"/>
      <c r="J82" s="693"/>
      <c r="K82" s="474"/>
    </row>
    <row r="83" spans="2:11" ht="16" thickBot="1" x14ac:dyDescent="0.4">
      <c r="B83" s="631"/>
      <c r="C83" s="632"/>
      <c r="D83" s="632"/>
      <c r="E83" s="632"/>
      <c r="F83" s="633"/>
      <c r="G83" s="197" t="s">
        <v>117</v>
      </c>
      <c r="H83" s="285" t="s">
        <v>91</v>
      </c>
      <c r="I83" s="62" t="s">
        <v>92</v>
      </c>
      <c r="J83" s="278" t="s">
        <v>93</v>
      </c>
      <c r="K83" s="298" t="s">
        <v>315</v>
      </c>
    </row>
    <row r="84" spans="2:11" x14ac:dyDescent="0.35">
      <c r="B84" s="506" t="s">
        <v>293</v>
      </c>
      <c r="C84" s="507"/>
      <c r="D84" s="507"/>
      <c r="E84" s="507"/>
      <c r="F84" s="508"/>
      <c r="G84" s="282">
        <f>Supplier1!G79</f>
        <v>1</v>
      </c>
      <c r="H84" s="345"/>
      <c r="I84" s="345"/>
      <c r="J84" s="346"/>
      <c r="K84" s="509"/>
    </row>
    <row r="85" spans="2:11" ht="15.75" customHeight="1" thickBot="1" x14ac:dyDescent="0.4">
      <c r="B85" s="506" t="s">
        <v>349</v>
      </c>
      <c r="C85" s="507"/>
      <c r="D85" s="507"/>
      <c r="E85" s="507"/>
      <c r="F85" s="508"/>
      <c r="G85" s="283">
        <f>Supplier1!G80</f>
        <v>1</v>
      </c>
      <c r="H85" s="349"/>
      <c r="I85" s="349"/>
      <c r="J85" s="350"/>
      <c r="K85" s="511"/>
    </row>
    <row r="86" spans="2:11" ht="15" thickBot="1" x14ac:dyDescent="0.4">
      <c r="B86" s="491" t="s">
        <v>109</v>
      </c>
      <c r="C86" s="492"/>
      <c r="D86" s="492"/>
      <c r="E86" s="492"/>
      <c r="F86" s="493"/>
      <c r="G86" s="62">
        <f>SUM(G84:G85)</f>
        <v>2</v>
      </c>
      <c r="H86" s="287">
        <f>($G84*H84)+($G85*H85)</f>
        <v>0</v>
      </c>
      <c r="I86" s="46">
        <f>($G84*I84)+($G85*I85)</f>
        <v>0</v>
      </c>
    </row>
    <row r="87" spans="2:11" ht="31.5" customHeight="1" thickBot="1" x14ac:dyDescent="0.4">
      <c r="B87" s="494" t="s">
        <v>350</v>
      </c>
      <c r="C87" s="495"/>
      <c r="D87" s="495"/>
      <c r="E87" s="495"/>
      <c r="F87" s="496"/>
      <c r="G87" s="51"/>
      <c r="H87" s="48">
        <f>IF(G86=0,0,H86/$G$86/2*100%*$I$81)</f>
        <v>0</v>
      </c>
      <c r="I87" s="56">
        <f>IF(G86=0,0,I86/$G$86/2*100%*$I$81)</f>
        <v>0</v>
      </c>
    </row>
    <row r="88" spans="2:11" ht="15" thickBot="1" x14ac:dyDescent="0.4"/>
    <row r="89" spans="2:11" ht="15" thickBot="1" x14ac:dyDescent="0.4">
      <c r="B89" s="663" t="s">
        <v>328</v>
      </c>
      <c r="C89" s="664"/>
      <c r="D89" s="664"/>
      <c r="E89" s="664"/>
      <c r="F89" s="665"/>
    </row>
    <row r="90" spans="2:11" ht="201.75" customHeight="1" thickBot="1" x14ac:dyDescent="0.4">
      <c r="B90" s="616"/>
      <c r="C90" s="617"/>
      <c r="D90" s="617"/>
      <c r="E90" s="617"/>
      <c r="F90" s="618"/>
    </row>
  </sheetData>
  <sheetProtection formatRows="0"/>
  <protectedRanges>
    <protectedRange sqref="J84:J85" name="Clarification Sections_2"/>
    <protectedRange sqref="J67 J25:J29 J49:J59 J76 J35:J42" name="Clarification Sections"/>
    <protectedRange sqref="G15" name="Supplier QA person"/>
    <protectedRange sqref="D14:F15 D16" name="Supplier detail"/>
    <protectedRange sqref="I18" name="Report request"/>
    <protectedRange sqref="G18" name="QM28 request"/>
    <protectedRange sqref="D17 H17:I17" name="Tel nrs and email"/>
    <protectedRange sqref="H25:I29" name="Section A options_1"/>
    <protectedRange sqref="H35:I42" name="Section A options_2"/>
    <protectedRange sqref="H57:I59" name="Section B_1"/>
    <protectedRange sqref="H49:I56" name="Section A options_5"/>
    <protectedRange sqref="H67:I67" name="Section A options_6_1"/>
    <protectedRange sqref="H76:I76" name="Section A options_7"/>
    <protectedRange sqref="H84:I85" name="Section A options_9_1"/>
  </protectedRanges>
  <mergeCells count="119">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 ref="D8:F8"/>
    <mergeCell ref="B9:C9"/>
    <mergeCell ref="D9:I9"/>
    <mergeCell ref="B10:C12"/>
    <mergeCell ref="D10:I12"/>
    <mergeCell ref="G8:H8"/>
    <mergeCell ref="C19:I19"/>
    <mergeCell ref="B20:I20"/>
    <mergeCell ref="B21:E21"/>
    <mergeCell ref="F21:H21"/>
    <mergeCell ref="B22:I22"/>
    <mergeCell ref="J22:J23"/>
    <mergeCell ref="B23:I23"/>
    <mergeCell ref="B16:C16"/>
    <mergeCell ref="D16:I16"/>
    <mergeCell ref="B17:C17"/>
    <mergeCell ref="D17:E17"/>
    <mergeCell ref="F17:G17"/>
    <mergeCell ref="B18:C18"/>
    <mergeCell ref="B31:F31"/>
    <mergeCell ref="B32:I32"/>
    <mergeCell ref="J32:J33"/>
    <mergeCell ref="B33:I33"/>
    <mergeCell ref="B34:F34"/>
    <mergeCell ref="B35:F35"/>
    <mergeCell ref="B24:F24"/>
    <mergeCell ref="B25:F25"/>
    <mergeCell ref="B26:F26"/>
    <mergeCell ref="B27:F27"/>
    <mergeCell ref="B28:F28"/>
    <mergeCell ref="B29:F29"/>
    <mergeCell ref="B42:F42"/>
    <mergeCell ref="B43:F43"/>
    <mergeCell ref="B44:F44"/>
    <mergeCell ref="C46:I46"/>
    <mergeCell ref="J46:J47"/>
    <mergeCell ref="B48:F48"/>
    <mergeCell ref="B36:F36"/>
    <mergeCell ref="B37:F37"/>
    <mergeCell ref="B38:F38"/>
    <mergeCell ref="B39:F39"/>
    <mergeCell ref="B40:F40"/>
    <mergeCell ref="B41:F41"/>
    <mergeCell ref="B56:F56"/>
    <mergeCell ref="B57:F57"/>
    <mergeCell ref="B58:F58"/>
    <mergeCell ref="B59:F59"/>
    <mergeCell ref="B60:F60"/>
    <mergeCell ref="B61:F61"/>
    <mergeCell ref="B49:F49"/>
    <mergeCell ref="B50:F50"/>
    <mergeCell ref="B52:F52"/>
    <mergeCell ref="B53:F53"/>
    <mergeCell ref="B54:F54"/>
    <mergeCell ref="B55:F55"/>
    <mergeCell ref="B51:F51"/>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K25:K42"/>
    <mergeCell ref="K49:K56"/>
    <mergeCell ref="K67:K69"/>
    <mergeCell ref="K76:K77"/>
    <mergeCell ref="K84:K85"/>
    <mergeCell ref="K22:K23"/>
    <mergeCell ref="K46:K47"/>
    <mergeCell ref="K64:K65"/>
    <mergeCell ref="K72:K74"/>
    <mergeCell ref="K81:K82"/>
  </mergeCells>
  <dataValidations count="4">
    <dataValidation type="list" allowBlank="1" showInputMessage="1" showErrorMessage="1" sqref="G18 I18" xr:uid="{00000000-0002-0000-06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600-000001000000}">
      <formula1>$M$3:$M$8</formula1>
    </dataValidation>
    <dataValidation type="list" allowBlank="1" showInputMessage="1" showErrorMessage="1" prompt="Score ?_x000a_0 = No Submission_x000a_1 = Partially Compliant_x000a_2 = Fully Compliant_x000a__x000a_" sqref="H84:I85 H76:I76 H67:I67 H49:I56 H35:I42 H25:I28" xr:uid="{00000000-0002-0000-0600-000002000000}">
      <formula1>$M$2:$M$8</formula1>
    </dataValidation>
    <dataValidation allowBlank="1" showInputMessage="1" showErrorMessage="1" prompt="Rev 1 for 1st Desktop Evaluation_x000a_Rev 2 for 2nd Desktop Evaluation (Clarification)" sqref="I8" xr:uid="{00000000-0002-0000-0600-000003000000}"/>
  </dataValidations>
  <pageMargins left="0.7" right="0.7" top="0.75" bottom="0.75" header="0.3" footer="0.3"/>
  <drawing r:id="rId1"/>
  <legacyDrawing r:id="rId2"/>
  <oleObjects>
    <mc:AlternateContent xmlns:mc="http://schemas.openxmlformats.org/markup-compatibility/2006">
      <mc:Choice Requires="x14">
        <oleObject progId="Word.Picture.8" shapeId="5121" r:id="rId3">
          <objectPr defaultSize="0" autoPict="0" r:id="rId4">
            <anchor moveWithCells="1" sizeWithCells="1">
              <from>
                <xdr:col>1</xdr:col>
                <xdr:colOff>146050</xdr:colOff>
                <xdr:row>1</xdr:row>
                <xdr:rowOff>146050</xdr:rowOff>
              </from>
              <to>
                <xdr:col>1</xdr:col>
                <xdr:colOff>1257300</xdr:colOff>
                <xdr:row>4</xdr:row>
                <xdr:rowOff>165100</xdr:rowOff>
              </to>
            </anchor>
          </objectPr>
        </oleObject>
      </mc:Choice>
      <mc:Fallback>
        <oleObject progId="Word.Picture.8" shapeId="5121" r:id="rId3"/>
      </mc:Fallback>
    </mc:AlternateContent>
    <mc:AlternateContent xmlns:mc="http://schemas.openxmlformats.org/markup-compatibility/2006">
      <mc:Choice Requires="x14">
        <oleObject progId="Word.Picture.8" shapeId="5122" r:id="rId5">
          <objectPr defaultSize="0" autoPict="0" r:id="rId4">
            <anchor moveWithCells="1" sizeWithCells="1">
              <from>
                <xdr:col>1</xdr:col>
                <xdr:colOff>107950</xdr:colOff>
                <xdr:row>45</xdr:row>
                <xdr:rowOff>31750</xdr:rowOff>
              </from>
              <to>
                <xdr:col>1</xdr:col>
                <xdr:colOff>1270000</xdr:colOff>
                <xdr:row>46</xdr:row>
                <xdr:rowOff>0</xdr:rowOff>
              </to>
            </anchor>
          </objectPr>
        </oleObject>
      </mc:Choice>
      <mc:Fallback>
        <oleObject progId="Word.Picture.8" shapeId="5122" r:id="rId5"/>
      </mc:Fallback>
    </mc:AlternateContent>
    <mc:AlternateContent xmlns:mc="http://schemas.openxmlformats.org/markup-compatibility/2006">
      <mc:Choice Requires="x14">
        <oleObject progId="Word.Picture.8" shapeId="5123" r:id="rId6">
          <objectPr defaultSize="0" autoPict="0" r:id="rId4">
            <anchor moveWithCells="1" sizeWithCells="1">
              <from>
                <xdr:col>1</xdr:col>
                <xdr:colOff>107950</xdr:colOff>
                <xdr:row>18</xdr:row>
                <xdr:rowOff>31750</xdr:rowOff>
              </from>
              <to>
                <xdr:col>1</xdr:col>
                <xdr:colOff>1270000</xdr:colOff>
                <xdr:row>19</xdr:row>
                <xdr:rowOff>0</xdr:rowOff>
              </to>
            </anchor>
          </objectPr>
        </oleObject>
      </mc:Choice>
      <mc:Fallback>
        <oleObject progId="Word.Picture.8" shapeId="5123" r:id="rId6"/>
      </mc:Fallback>
    </mc:AlternateContent>
    <mc:AlternateContent xmlns:mc="http://schemas.openxmlformats.org/markup-compatibility/2006">
      <mc:Choice Requires="x14">
        <oleObject progId="Word.Picture.8" shapeId="5124" r:id="rId7">
          <objectPr defaultSize="0" autoPict="0" r:id="rId4">
            <anchor moveWithCells="1" sizeWithCells="1">
              <from>
                <xdr:col>1</xdr:col>
                <xdr:colOff>146050</xdr:colOff>
                <xdr:row>62</xdr:row>
                <xdr:rowOff>31750</xdr:rowOff>
              </from>
              <to>
                <xdr:col>1</xdr:col>
                <xdr:colOff>1308100</xdr:colOff>
                <xdr:row>63</xdr:row>
                <xdr:rowOff>0</xdr:rowOff>
              </to>
            </anchor>
          </objectPr>
        </oleObject>
      </mc:Choice>
      <mc:Fallback>
        <oleObject progId="Word.Picture.8" shapeId="5124" r:id="rId7"/>
      </mc:Fallback>
    </mc:AlternateContent>
    <mc:AlternateContent xmlns:mc="http://schemas.openxmlformats.org/markup-compatibility/2006">
      <mc:Choice Requires="x14">
        <oleObject progId="Word.Picture.8" shapeId="5125" r:id="rId8">
          <objectPr defaultSize="0" autoPict="0" r:id="rId4">
            <anchor moveWithCells="1" sizeWithCells="1">
              <from>
                <xdr:col>1</xdr:col>
                <xdr:colOff>146050</xdr:colOff>
                <xdr:row>70</xdr:row>
                <xdr:rowOff>31750</xdr:rowOff>
              </from>
              <to>
                <xdr:col>1</xdr:col>
                <xdr:colOff>1308100</xdr:colOff>
                <xdr:row>71</xdr:row>
                <xdr:rowOff>0</xdr:rowOff>
              </to>
            </anchor>
          </objectPr>
        </oleObject>
      </mc:Choice>
      <mc:Fallback>
        <oleObject progId="Word.Picture.8" shapeId="5125" r:id="rId8"/>
      </mc:Fallback>
    </mc:AlternateContent>
    <mc:AlternateContent xmlns:mc="http://schemas.openxmlformats.org/markup-compatibility/2006">
      <mc:Choice Requires="x14">
        <oleObject progId="Word.Picture.8" shapeId="5126" r:id="rId9">
          <objectPr defaultSize="0" autoPict="0" r:id="rId4">
            <anchor moveWithCells="1" sizeWithCells="1">
              <from>
                <xdr:col>1</xdr:col>
                <xdr:colOff>146050</xdr:colOff>
                <xdr:row>79</xdr:row>
                <xdr:rowOff>31750</xdr:rowOff>
              </from>
              <to>
                <xdr:col>1</xdr:col>
                <xdr:colOff>1308100</xdr:colOff>
                <xdr:row>80</xdr:row>
                <xdr:rowOff>0</xdr:rowOff>
              </to>
            </anchor>
          </objectPr>
        </oleObject>
      </mc:Choice>
      <mc:Fallback>
        <oleObject progId="Word.Picture.8" shapeId="5126" r:id="rId9"/>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M90"/>
  <sheetViews>
    <sheetView topLeftCell="G37"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54296875" customWidth="1"/>
    <col min="5" max="5" width="14.453125" customWidth="1"/>
    <col min="6" max="6" width="22.453125" customWidth="1"/>
    <col min="7" max="7" width="12.453125" customWidth="1"/>
    <col min="8" max="8" width="15.54296875" bestFit="1" customWidth="1"/>
    <col min="9" max="9" width="27.1796875" bestFit="1" customWidth="1"/>
    <col min="10" max="10" width="46.453125" customWidth="1"/>
    <col min="11" max="11" width="51.1796875" customWidth="1"/>
    <col min="12" max="12" width="13.453125" customWidth="1"/>
  </cols>
  <sheetData>
    <row r="1" spans="2:13" ht="8.25" customHeight="1" thickBot="1" x14ac:dyDescent="0.4"/>
    <row r="2" spans="2:13" ht="13.5" customHeight="1" thickBot="1" x14ac:dyDescent="0.4">
      <c r="B2" s="576"/>
      <c r="C2" s="687"/>
      <c r="D2" s="582" t="s">
        <v>112</v>
      </c>
      <c r="E2" s="583"/>
      <c r="F2" s="584"/>
      <c r="G2" s="491" t="s">
        <v>52</v>
      </c>
      <c r="H2" s="493"/>
      <c r="I2" s="26" t="str">
        <f>Supplier4!I2</f>
        <v>240-12248652</v>
      </c>
      <c r="L2" s="27" t="s">
        <v>53</v>
      </c>
      <c r="M2" s="27" t="s">
        <v>54</v>
      </c>
    </row>
    <row r="3" spans="2:13" ht="13.5" customHeight="1" thickBot="1" x14ac:dyDescent="0.4">
      <c r="B3" s="578"/>
      <c r="C3" s="688"/>
      <c r="D3" s="585"/>
      <c r="E3" s="586"/>
      <c r="F3" s="587"/>
      <c r="G3" s="491" t="s">
        <v>300</v>
      </c>
      <c r="H3" s="493"/>
      <c r="I3" s="26" t="str">
        <f>Supplier4!I3</f>
        <v>240-105658000</v>
      </c>
      <c r="L3" s="27">
        <v>0</v>
      </c>
      <c r="M3" s="27">
        <v>0</v>
      </c>
    </row>
    <row r="4" spans="2:13" ht="31.5" thickBot="1" x14ac:dyDescent="0.4">
      <c r="B4" s="578"/>
      <c r="C4" s="688"/>
      <c r="D4" s="585" t="s">
        <v>284</v>
      </c>
      <c r="E4" s="586"/>
      <c r="F4" s="586"/>
      <c r="G4" s="666" t="str">
        <f>Supplier1!G4:H4</f>
        <v>Quality Scorecard
Rev 7</v>
      </c>
      <c r="H4" s="667"/>
      <c r="I4" s="26" t="str">
        <f>Supplier1!I4</f>
        <v>Effective Date 21/01/2022</v>
      </c>
      <c r="J4" s="354" t="s">
        <v>55</v>
      </c>
      <c r="L4" s="27">
        <v>1</v>
      </c>
      <c r="M4" s="27">
        <v>1</v>
      </c>
    </row>
    <row r="5" spans="2:13" ht="16.5" customHeight="1" thickBot="1" x14ac:dyDescent="0.4">
      <c r="B5" s="580"/>
      <c r="C5" s="689"/>
      <c r="D5" s="569" t="s">
        <v>113</v>
      </c>
      <c r="E5" s="570"/>
      <c r="F5" s="570"/>
      <c r="G5" s="494" t="s">
        <v>56</v>
      </c>
      <c r="H5" s="496"/>
      <c r="I5" s="369">
        <f>Supplier1!I5</f>
        <v>44573</v>
      </c>
      <c r="M5" s="27">
        <v>2</v>
      </c>
    </row>
    <row r="6" spans="2:13" ht="15" thickBot="1" x14ac:dyDescent="0.4">
      <c r="B6" s="588" t="s">
        <v>57</v>
      </c>
      <c r="C6" s="619"/>
      <c r="D6" s="355" t="str">
        <f>Supplier1!D6</f>
        <v>*</v>
      </c>
      <c r="E6" s="690" t="s">
        <v>58</v>
      </c>
      <c r="F6" s="691"/>
      <c r="G6" s="661" t="str">
        <f>Supplier1!G6</f>
        <v>*</v>
      </c>
      <c r="H6" s="661"/>
      <c r="I6" s="662"/>
      <c r="M6" s="27"/>
    </row>
    <row r="7" spans="2:13" ht="19" thickBot="1" x14ac:dyDescent="0.5">
      <c r="B7" s="588" t="s">
        <v>60</v>
      </c>
      <c r="C7" s="619"/>
      <c r="D7" s="590" t="str">
        <f>Supplier1!$D$7</f>
        <v>*</v>
      </c>
      <c r="E7" s="591"/>
      <c r="F7" s="592"/>
      <c r="G7" s="620" t="str">
        <f>Supplier4!G7</f>
        <v>eg: Senior Advisor: Supplier Quality Management</v>
      </c>
      <c r="H7" s="621"/>
      <c r="I7" s="622"/>
      <c r="J7" s="28" t="s">
        <v>61</v>
      </c>
      <c r="M7" s="27"/>
    </row>
    <row r="8" spans="2:13" ht="19" thickBot="1" x14ac:dyDescent="0.5">
      <c r="B8" s="588" t="s">
        <v>62</v>
      </c>
      <c r="C8" s="619"/>
      <c r="D8" s="590">
        <f>Supplier1!$D$8</f>
        <v>0</v>
      </c>
      <c r="E8" s="591"/>
      <c r="F8" s="592"/>
      <c r="G8" s="620" t="str">
        <f>Supplier4!G8</f>
        <v>Report Revision</v>
      </c>
      <c r="H8" s="622"/>
      <c r="I8" s="356">
        <f>Supplier4!I8</f>
        <v>1</v>
      </c>
      <c r="J8" s="29" t="s">
        <v>63</v>
      </c>
      <c r="M8" s="27"/>
    </row>
    <row r="9" spans="2:13" ht="19" thickBot="1" x14ac:dyDescent="0.5">
      <c r="B9" s="588" t="s">
        <v>64</v>
      </c>
      <c r="C9" s="589"/>
      <c r="D9" s="590" t="str">
        <f>Supplier1!$D$9</f>
        <v>*</v>
      </c>
      <c r="E9" s="591"/>
      <c r="F9" s="591"/>
      <c r="G9" s="591"/>
      <c r="H9" s="591"/>
      <c r="I9" s="592"/>
      <c r="J9" s="29" t="s">
        <v>65</v>
      </c>
    </row>
    <row r="10" spans="2:13" ht="21" x14ac:dyDescent="0.5">
      <c r="B10" s="593" t="s">
        <v>66</v>
      </c>
      <c r="C10" s="594"/>
      <c r="D10" s="670" t="str">
        <f>Supplier1!$D$10</f>
        <v>*</v>
      </c>
      <c r="E10" s="671"/>
      <c r="F10" s="671"/>
      <c r="G10" s="671"/>
      <c r="H10" s="671"/>
      <c r="I10" s="672"/>
      <c r="J10" s="30" t="s">
        <v>67</v>
      </c>
    </row>
    <row r="11" spans="2:13" ht="18.5" x14ac:dyDescent="0.45">
      <c r="B11" s="595"/>
      <c r="C11" s="596"/>
      <c r="D11" s="673"/>
      <c r="E11" s="674"/>
      <c r="F11" s="674"/>
      <c r="G11" s="674"/>
      <c r="H11" s="674"/>
      <c r="I11" s="675"/>
      <c r="J11" s="31" t="s">
        <v>68</v>
      </c>
    </row>
    <row r="12" spans="2:13" ht="19" thickBot="1" x14ac:dyDescent="0.5">
      <c r="B12" s="595"/>
      <c r="C12" s="596"/>
      <c r="D12" s="676"/>
      <c r="E12" s="677"/>
      <c r="F12" s="677"/>
      <c r="G12" s="677"/>
      <c r="H12" s="677"/>
      <c r="I12" s="678"/>
      <c r="J12" s="31" t="s">
        <v>69</v>
      </c>
    </row>
    <row r="13" spans="2:13" ht="19" thickBot="1" x14ac:dyDescent="0.5">
      <c r="B13" s="457" t="s">
        <v>70</v>
      </c>
      <c r="C13" s="458"/>
      <c r="D13" s="458"/>
      <c r="E13" s="458"/>
      <c r="F13" s="458"/>
      <c r="G13" s="458"/>
      <c r="H13" s="458"/>
      <c r="I13" s="606"/>
      <c r="J13" s="31" t="s">
        <v>71</v>
      </c>
    </row>
    <row r="14" spans="2:13" ht="19.5" customHeight="1" thickBot="1" x14ac:dyDescent="0.5">
      <c r="B14" s="655" t="s">
        <v>114</v>
      </c>
      <c r="C14" s="656"/>
      <c r="D14" s="657"/>
      <c r="E14" s="658"/>
      <c r="F14" s="659"/>
      <c r="G14" s="494" t="s">
        <v>73</v>
      </c>
      <c r="H14" s="495"/>
      <c r="I14" s="496"/>
      <c r="J14" s="31" t="s">
        <v>74</v>
      </c>
    </row>
    <row r="15" spans="2:13" ht="18" customHeight="1" thickBot="1" x14ac:dyDescent="0.5">
      <c r="B15" s="611" t="s">
        <v>115</v>
      </c>
      <c r="C15" s="612"/>
      <c r="D15" s="590"/>
      <c r="E15" s="591"/>
      <c r="F15" s="592"/>
      <c r="G15" s="660"/>
      <c r="H15" s="661"/>
      <c r="I15" s="662"/>
      <c r="J15" s="31" t="s">
        <v>76</v>
      </c>
    </row>
    <row r="16" spans="2:13" ht="29.25" customHeight="1" thickBot="1" x14ac:dyDescent="0.5">
      <c r="B16" s="534" t="s">
        <v>77</v>
      </c>
      <c r="C16" s="535"/>
      <c r="D16" s="653"/>
      <c r="E16" s="623"/>
      <c r="F16" s="623"/>
      <c r="G16" s="623"/>
      <c r="H16" s="623"/>
      <c r="I16" s="624"/>
      <c r="J16" s="29"/>
    </row>
    <row r="17" spans="2:11" ht="29.25" customHeight="1" thickBot="1" x14ac:dyDescent="0.5">
      <c r="B17" s="539" t="s">
        <v>78</v>
      </c>
      <c r="C17" s="540"/>
      <c r="D17" s="654"/>
      <c r="E17" s="542"/>
      <c r="F17" s="543" t="s">
        <v>79</v>
      </c>
      <c r="G17" s="544"/>
      <c r="H17" s="373"/>
      <c r="I17" s="371"/>
      <c r="J17" s="29"/>
    </row>
    <row r="18" spans="2:11" ht="29.5" thickBot="1" x14ac:dyDescent="0.4">
      <c r="B18" s="545" t="s">
        <v>80</v>
      </c>
      <c r="C18" s="546"/>
      <c r="D18" s="34" t="s">
        <v>81</v>
      </c>
      <c r="E18" s="35">
        <f>Supplier4!E18</f>
        <v>0</v>
      </c>
      <c r="F18" s="36" t="s">
        <v>82</v>
      </c>
      <c r="G18" s="343" t="s">
        <v>116</v>
      </c>
      <c r="H18" s="35" t="s">
        <v>84</v>
      </c>
      <c r="I18" s="344" t="s">
        <v>83</v>
      </c>
    </row>
    <row r="19" spans="2:11" ht="21.5" thickBot="1" x14ac:dyDescent="0.4">
      <c r="B19" s="37"/>
      <c r="C19" s="522" t="s">
        <v>334</v>
      </c>
      <c r="D19" s="523"/>
      <c r="E19" s="523"/>
      <c r="F19" s="523"/>
      <c r="G19" s="523"/>
      <c r="H19" s="523"/>
      <c r="I19" s="524"/>
    </row>
    <row r="20" spans="2:11" ht="35.25" customHeight="1" thickBot="1" x14ac:dyDescent="0.4">
      <c r="B20" s="494" t="s">
        <v>85</v>
      </c>
      <c r="C20" s="495"/>
      <c r="D20" s="495"/>
      <c r="E20" s="495"/>
      <c r="F20" s="495"/>
      <c r="G20" s="495"/>
      <c r="H20" s="495"/>
      <c r="I20" s="496"/>
    </row>
    <row r="21" spans="2:11" ht="19" thickBot="1" x14ac:dyDescent="0.4">
      <c r="B21" s="457" t="s">
        <v>86</v>
      </c>
      <c r="C21" s="458"/>
      <c r="D21" s="458"/>
      <c r="E21" s="606"/>
      <c r="F21" s="458" t="s">
        <v>87</v>
      </c>
      <c r="G21" s="458"/>
      <c r="H21" s="458"/>
      <c r="I21" s="57">
        <f>Supplier1!$I$21</f>
        <v>0.25</v>
      </c>
    </row>
    <row r="22" spans="2:11" ht="15" customHeight="1" x14ac:dyDescent="0.35">
      <c r="B22" s="429" t="s">
        <v>320</v>
      </c>
      <c r="C22" s="430"/>
      <c r="D22" s="430"/>
      <c r="E22" s="430"/>
      <c r="F22" s="430"/>
      <c r="G22" s="430"/>
      <c r="H22" s="430"/>
      <c r="I22" s="431"/>
      <c r="J22" s="694" t="s">
        <v>88</v>
      </c>
      <c r="K22" s="473" t="s">
        <v>316</v>
      </c>
    </row>
    <row r="23" spans="2:11" ht="15" thickBot="1" x14ac:dyDescent="0.4">
      <c r="B23" s="432" t="s">
        <v>89</v>
      </c>
      <c r="C23" s="433"/>
      <c r="D23" s="433"/>
      <c r="E23" s="433"/>
      <c r="F23" s="433"/>
      <c r="G23" s="433"/>
      <c r="H23" s="433"/>
      <c r="I23" s="434"/>
      <c r="J23" s="695"/>
      <c r="K23" s="474"/>
    </row>
    <row r="24" spans="2:11" ht="16" thickBot="1" x14ac:dyDescent="0.4">
      <c r="B24" s="650"/>
      <c r="C24" s="651"/>
      <c r="D24" s="651"/>
      <c r="E24" s="651"/>
      <c r="F24" s="651"/>
      <c r="G24" s="62" t="s">
        <v>117</v>
      </c>
      <c r="H24" s="62" t="s">
        <v>91</v>
      </c>
      <c r="I24" s="62" t="s">
        <v>92</v>
      </c>
      <c r="J24" s="277" t="s">
        <v>93</v>
      </c>
      <c r="K24" s="298" t="s">
        <v>315</v>
      </c>
    </row>
    <row r="25" spans="2:11" ht="15" customHeight="1" x14ac:dyDescent="0.35">
      <c r="B25" s="557" t="s">
        <v>94</v>
      </c>
      <c r="C25" s="558"/>
      <c r="D25" s="558"/>
      <c r="E25" s="558"/>
      <c r="F25" s="652"/>
      <c r="G25" s="286">
        <f>Supplier1!G25</f>
        <v>0</v>
      </c>
      <c r="H25" s="345"/>
      <c r="I25" s="358"/>
      <c r="J25" s="346"/>
      <c r="K25" s="509"/>
    </row>
    <row r="26" spans="2:11" ht="15" customHeight="1" x14ac:dyDescent="0.35">
      <c r="B26" s="557" t="s">
        <v>95</v>
      </c>
      <c r="C26" s="558"/>
      <c r="D26" s="558"/>
      <c r="E26" s="558"/>
      <c r="F26" s="652"/>
      <c r="G26" s="280">
        <f>Supplier1!G26</f>
        <v>0</v>
      </c>
      <c r="H26" s="347"/>
      <c r="I26" s="359"/>
      <c r="J26" s="348" t="s">
        <v>59</v>
      </c>
      <c r="K26" s="510"/>
    </row>
    <row r="27" spans="2:11" ht="15" customHeight="1" x14ac:dyDescent="0.35">
      <c r="B27" s="557" t="s">
        <v>223</v>
      </c>
      <c r="C27" s="558"/>
      <c r="D27" s="558"/>
      <c r="E27" s="558"/>
      <c r="F27" s="652"/>
      <c r="G27" s="280">
        <f>Supplier1!G27</f>
        <v>0</v>
      </c>
      <c r="H27" s="347"/>
      <c r="I27" s="359"/>
      <c r="J27" s="348" t="s">
        <v>59</v>
      </c>
      <c r="K27" s="510"/>
    </row>
    <row r="28" spans="2:11" ht="15" customHeight="1" thickBot="1" x14ac:dyDescent="0.4">
      <c r="B28" s="557" t="s">
        <v>96</v>
      </c>
      <c r="C28" s="558"/>
      <c r="D28" s="558"/>
      <c r="E28" s="558"/>
      <c r="F28" s="652"/>
      <c r="G28" s="283">
        <f>Supplier1!G28</f>
        <v>0</v>
      </c>
      <c r="H28" s="349"/>
      <c r="I28" s="359"/>
      <c r="J28" s="350" t="s">
        <v>59</v>
      </c>
      <c r="K28" s="510"/>
    </row>
    <row r="29" spans="2:11" ht="15.75" hidden="1" customHeight="1" thickBot="1" x14ac:dyDescent="0.4">
      <c r="B29" s="684" t="s">
        <v>97</v>
      </c>
      <c r="C29" s="685"/>
      <c r="D29" s="685"/>
      <c r="E29" s="685"/>
      <c r="F29" s="686"/>
      <c r="G29" s="288" t="e">
        <f>Supplier1!#REF!</f>
        <v>#REF!</v>
      </c>
      <c r="H29" s="309"/>
      <c r="I29" s="40"/>
      <c r="J29" s="315" t="s">
        <v>59</v>
      </c>
      <c r="K29" s="510"/>
    </row>
    <row r="30" spans="2:11" ht="15" thickBot="1" x14ac:dyDescent="0.4">
      <c r="B30" s="42" t="s">
        <v>98</v>
      </c>
      <c r="C30" s="43"/>
      <c r="D30" s="43"/>
      <c r="E30" s="43"/>
      <c r="F30" s="44"/>
      <c r="G30" s="59">
        <f>SUM(G25:G28)</f>
        <v>0</v>
      </c>
      <c r="H30" s="46">
        <f>($G25*H25)+($G26*H26)+($G27*H27)+($G28*H28)</f>
        <v>0</v>
      </c>
      <c r="I30" s="46">
        <f>($G25*I25)+($G26*I26)+($G27*I27)+($G28*I28)</f>
        <v>0</v>
      </c>
      <c r="K30" s="510"/>
    </row>
    <row r="31" spans="2:11" ht="30.75" customHeight="1" thickBot="1" x14ac:dyDescent="0.4">
      <c r="B31" s="647" t="s">
        <v>99</v>
      </c>
      <c r="C31" s="648"/>
      <c r="D31" s="648"/>
      <c r="E31" s="648"/>
      <c r="F31" s="649"/>
      <c r="G31" s="60"/>
      <c r="H31" s="48">
        <f>IF(G30=0,0,H30/$G$30/2*100%*$I$21)</f>
        <v>0</v>
      </c>
      <c r="I31" s="49">
        <f>IF(G30=0,0,I30/$G$30/2*100%*$I$21)</f>
        <v>0</v>
      </c>
      <c r="K31" s="510"/>
    </row>
    <row r="32" spans="2:11" ht="15" customHeight="1" x14ac:dyDescent="0.35">
      <c r="B32" s="429" t="s">
        <v>320</v>
      </c>
      <c r="C32" s="430"/>
      <c r="D32" s="430"/>
      <c r="E32" s="430"/>
      <c r="F32" s="430"/>
      <c r="G32" s="430"/>
      <c r="H32" s="430"/>
      <c r="I32" s="431"/>
      <c r="J32" s="694" t="s">
        <v>88</v>
      </c>
      <c r="K32" s="510"/>
    </row>
    <row r="33" spans="2:11" ht="15.75" customHeight="1" thickBot="1" x14ac:dyDescent="0.4">
      <c r="B33" s="432" t="s">
        <v>387</v>
      </c>
      <c r="C33" s="433"/>
      <c r="D33" s="433"/>
      <c r="E33" s="433"/>
      <c r="F33" s="433"/>
      <c r="G33" s="433"/>
      <c r="H33" s="433"/>
      <c r="I33" s="434"/>
      <c r="J33" s="695"/>
      <c r="K33" s="510"/>
    </row>
    <row r="34" spans="2:11" ht="16" thickBot="1" x14ac:dyDescent="0.4">
      <c r="B34" s="550"/>
      <c r="C34" s="551"/>
      <c r="D34" s="551"/>
      <c r="E34" s="551"/>
      <c r="F34" s="551"/>
      <c r="G34" s="62" t="s">
        <v>117</v>
      </c>
      <c r="H34" s="62" t="s">
        <v>91</v>
      </c>
      <c r="I34" s="62" t="s">
        <v>92</v>
      </c>
      <c r="J34" s="296" t="s">
        <v>93</v>
      </c>
      <c r="K34" s="510"/>
    </row>
    <row r="35" spans="2:11" ht="29.25" customHeight="1" x14ac:dyDescent="0.35">
      <c r="B35" s="513" t="s">
        <v>359</v>
      </c>
      <c r="C35" s="514"/>
      <c r="D35" s="514"/>
      <c r="E35" s="514"/>
      <c r="F35" s="515"/>
      <c r="G35" s="286">
        <f>Supplier1!G34</f>
        <v>1</v>
      </c>
      <c r="H35" s="365"/>
      <c r="I35" s="365"/>
      <c r="J35" s="346"/>
      <c r="K35" s="510"/>
    </row>
    <row r="36" spans="2:11" ht="15.75" customHeight="1" x14ac:dyDescent="0.35">
      <c r="B36" s="513" t="s">
        <v>337</v>
      </c>
      <c r="C36" s="514"/>
      <c r="D36" s="514"/>
      <c r="E36" s="514"/>
      <c r="F36" s="515"/>
      <c r="G36" s="280">
        <f>Supplier1!G35</f>
        <v>1</v>
      </c>
      <c r="H36" s="366"/>
      <c r="I36" s="366"/>
      <c r="J36" s="348"/>
      <c r="K36" s="510"/>
    </row>
    <row r="37" spans="2:11" ht="15.75" customHeight="1" x14ac:dyDescent="0.35">
      <c r="B37" s="513" t="s">
        <v>335</v>
      </c>
      <c r="C37" s="514"/>
      <c r="D37" s="514"/>
      <c r="E37" s="514"/>
      <c r="F37" s="515"/>
      <c r="G37" s="280">
        <f>Supplier1!G36</f>
        <v>1</v>
      </c>
      <c r="H37" s="366"/>
      <c r="I37" s="366"/>
      <c r="J37" s="348"/>
      <c r="K37" s="510"/>
    </row>
    <row r="38" spans="2:11" ht="15.75" hidden="1" customHeight="1" x14ac:dyDescent="0.35">
      <c r="B38" s="513" t="s">
        <v>336</v>
      </c>
      <c r="C38" s="514"/>
      <c r="D38" s="514"/>
      <c r="E38" s="514"/>
      <c r="F38" s="515"/>
      <c r="G38" s="280">
        <f>Supplier1!G37</f>
        <v>0</v>
      </c>
      <c r="H38" s="366"/>
      <c r="I38" s="366"/>
      <c r="J38" s="348" t="s">
        <v>59</v>
      </c>
      <c r="K38" s="510"/>
    </row>
    <row r="39" spans="2:11" ht="15.75" customHeight="1" x14ac:dyDescent="0.35">
      <c r="B39" s="513" t="s">
        <v>395</v>
      </c>
      <c r="C39" s="514"/>
      <c r="D39" s="514"/>
      <c r="E39" s="514"/>
      <c r="F39" s="515"/>
      <c r="G39" s="280">
        <f>Supplier1!G38</f>
        <v>0</v>
      </c>
      <c r="H39" s="366"/>
      <c r="I39" s="366"/>
      <c r="J39" s="348" t="s">
        <v>59</v>
      </c>
      <c r="K39" s="510"/>
    </row>
    <row r="40" spans="2:11" ht="15.75" customHeight="1" x14ac:dyDescent="0.35">
      <c r="B40" s="513" t="s">
        <v>396</v>
      </c>
      <c r="C40" s="514"/>
      <c r="D40" s="514"/>
      <c r="E40" s="514"/>
      <c r="F40" s="515"/>
      <c r="G40" s="280">
        <f>Supplier1!G39</f>
        <v>0</v>
      </c>
      <c r="H40" s="366"/>
      <c r="I40" s="366"/>
      <c r="J40" s="348" t="s">
        <v>59</v>
      </c>
      <c r="K40" s="510"/>
    </row>
    <row r="41" spans="2:11" ht="15.75" customHeight="1" x14ac:dyDescent="0.35">
      <c r="B41" s="513" t="s">
        <v>397</v>
      </c>
      <c r="C41" s="514"/>
      <c r="D41" s="514"/>
      <c r="E41" s="514"/>
      <c r="F41" s="515"/>
      <c r="G41" s="280">
        <f>Supplier1!G40</f>
        <v>0</v>
      </c>
      <c r="H41" s="366"/>
      <c r="I41" s="366"/>
      <c r="J41" s="348" t="s">
        <v>59</v>
      </c>
      <c r="K41" s="510"/>
    </row>
    <row r="42" spans="2:11" ht="15.75" customHeight="1" thickBot="1" x14ac:dyDescent="0.4">
      <c r="B42" s="516" t="s">
        <v>398</v>
      </c>
      <c r="C42" s="517"/>
      <c r="D42" s="517"/>
      <c r="E42" s="517"/>
      <c r="F42" s="518"/>
      <c r="G42" s="283">
        <f>Supplier1!G41</f>
        <v>0</v>
      </c>
      <c r="H42" s="366"/>
      <c r="I42" s="366"/>
      <c r="J42" s="350"/>
      <c r="K42" s="511"/>
    </row>
    <row r="43" spans="2:11" ht="15" thickBot="1" x14ac:dyDescent="0.4">
      <c r="B43" s="491" t="s">
        <v>98</v>
      </c>
      <c r="C43" s="492"/>
      <c r="D43" s="492"/>
      <c r="E43" s="492"/>
      <c r="F43" s="493"/>
      <c r="G43" s="50">
        <f>SUM(G35:G42)</f>
        <v>3</v>
      </c>
      <c r="H43" s="46">
        <f>($G35*H35)+($G37*H37)+($G38*H38)+($G39*H39)+($G40*H40)+($G41*H41)+($G42*H42)+(G36*H36)</f>
        <v>0</v>
      </c>
      <c r="I43" s="46">
        <f>($G35*I35)+($G37*I37)+($G38*I38)+($G39*I39)+($G40*I40)+($G41*I41)+($G42*I42)+(G36*I36)</f>
        <v>0</v>
      </c>
    </row>
    <row r="44" spans="2:11" ht="33" customHeight="1" thickBot="1" x14ac:dyDescent="0.4">
      <c r="B44" s="494" t="s">
        <v>100</v>
      </c>
      <c r="C44" s="495"/>
      <c r="D44" s="495"/>
      <c r="E44" s="495"/>
      <c r="F44" s="496"/>
      <c r="G44" s="51"/>
      <c r="H44" s="48">
        <f>IF(G43=0,0,H43/$G$43/2*100%*$I$21)</f>
        <v>0</v>
      </c>
      <c r="I44" s="49">
        <f>IF(G43=0,0,I43/$G$43/2*100%*$I$21)</f>
        <v>0</v>
      </c>
    </row>
    <row r="45" spans="2:11" ht="15" thickBot="1" x14ac:dyDescent="0.4">
      <c r="B45" s="52"/>
      <c r="C45" s="52"/>
      <c r="D45" s="52"/>
      <c r="E45" s="52"/>
      <c r="F45" s="52"/>
      <c r="G45" s="52"/>
      <c r="H45" s="52"/>
      <c r="I45" s="52"/>
    </row>
    <row r="46" spans="2:11" ht="21.5" thickBot="1" x14ac:dyDescent="0.4">
      <c r="B46" s="53"/>
      <c r="C46" s="522" t="s">
        <v>360</v>
      </c>
      <c r="D46" s="523"/>
      <c r="E46" s="523"/>
      <c r="F46" s="523"/>
      <c r="G46" s="523"/>
      <c r="H46" s="523"/>
      <c r="I46" s="524"/>
      <c r="J46" s="694" t="s">
        <v>88</v>
      </c>
      <c r="K46" s="473" t="s">
        <v>316</v>
      </c>
    </row>
    <row r="47" spans="2:11" ht="19" thickBot="1" x14ac:dyDescent="0.4">
      <c r="B47" s="131" t="s">
        <v>388</v>
      </c>
      <c r="C47" s="132"/>
      <c r="D47" s="132"/>
      <c r="E47" s="132"/>
      <c r="F47" s="132"/>
      <c r="G47" s="132"/>
      <c r="H47" s="132"/>
      <c r="I47" s="159">
        <f>Supplier1!$I$46</f>
        <v>0.25</v>
      </c>
      <c r="J47" s="695"/>
      <c r="K47" s="474"/>
    </row>
    <row r="48" spans="2:11" ht="16" thickBot="1" x14ac:dyDescent="0.4">
      <c r="B48" s="525"/>
      <c r="C48" s="526"/>
      <c r="D48" s="526"/>
      <c r="E48" s="526"/>
      <c r="F48" s="527"/>
      <c r="G48" s="62" t="s">
        <v>117</v>
      </c>
      <c r="H48" s="62" t="s">
        <v>91</v>
      </c>
      <c r="I48" s="62" t="s">
        <v>92</v>
      </c>
      <c r="J48" s="277" t="s">
        <v>93</v>
      </c>
      <c r="K48" s="298" t="s">
        <v>315</v>
      </c>
    </row>
    <row r="49" spans="2:11" ht="15.75" customHeight="1" x14ac:dyDescent="0.35">
      <c r="B49" s="528" t="s">
        <v>338</v>
      </c>
      <c r="C49" s="529"/>
      <c r="D49" s="529"/>
      <c r="E49" s="529"/>
      <c r="F49" s="530"/>
      <c r="G49" s="282">
        <f>Supplier1!G48</f>
        <v>1</v>
      </c>
      <c r="H49" s="345"/>
      <c r="I49" s="345"/>
      <c r="J49" s="346"/>
      <c r="K49" s="509"/>
    </row>
    <row r="50" spans="2:11" ht="15.75" customHeight="1" x14ac:dyDescent="0.35">
      <c r="B50" s="513" t="s">
        <v>339</v>
      </c>
      <c r="C50" s="514"/>
      <c r="D50" s="514"/>
      <c r="E50" s="514"/>
      <c r="F50" s="515"/>
      <c r="G50" s="280">
        <f>Supplier1!G49</f>
        <v>1</v>
      </c>
      <c r="H50" s="347"/>
      <c r="I50" s="347"/>
      <c r="J50" s="348"/>
      <c r="K50" s="510"/>
    </row>
    <row r="51" spans="2:11" ht="31.5" customHeight="1" x14ac:dyDescent="0.35">
      <c r="B51" s="513" t="s">
        <v>340</v>
      </c>
      <c r="C51" s="514"/>
      <c r="D51" s="514"/>
      <c r="E51" s="514"/>
      <c r="F51" s="515"/>
      <c r="G51" s="280">
        <f>Supplier1!G50</f>
        <v>0</v>
      </c>
      <c r="H51" s="347"/>
      <c r="I51" s="347"/>
      <c r="J51" s="348"/>
      <c r="K51" s="510"/>
    </row>
    <row r="52" spans="2:11" ht="33" customHeight="1" x14ac:dyDescent="0.35">
      <c r="B52" s="513" t="s">
        <v>341</v>
      </c>
      <c r="C52" s="514"/>
      <c r="D52" s="514"/>
      <c r="E52" s="514"/>
      <c r="F52" s="515"/>
      <c r="G52" s="280">
        <f>Supplier1!G51</f>
        <v>0</v>
      </c>
      <c r="H52" s="347"/>
      <c r="I52" s="347"/>
      <c r="J52" s="348" t="s">
        <v>59</v>
      </c>
      <c r="K52" s="510"/>
    </row>
    <row r="53" spans="2:11" ht="30.75" customHeight="1" thickBot="1" x14ac:dyDescent="0.4">
      <c r="B53" s="505" t="str">
        <f>Cover!A63</f>
        <v>B.5 Records of Management Review meetings (minutes, attendance registers etc)</v>
      </c>
      <c r="C53" s="503"/>
      <c r="D53" s="503"/>
      <c r="E53" s="503"/>
      <c r="F53" s="503"/>
      <c r="G53" s="280">
        <f>Supplier1!G52</f>
        <v>0</v>
      </c>
      <c r="H53" s="347"/>
      <c r="I53" s="347"/>
      <c r="J53" s="348" t="s">
        <v>59</v>
      </c>
      <c r="K53" s="510"/>
    </row>
    <row r="54" spans="2:11" ht="15.75" hidden="1" customHeight="1" x14ac:dyDescent="0.35">
      <c r="B54" s="505"/>
      <c r="C54" s="503"/>
      <c r="D54" s="503"/>
      <c r="E54" s="503"/>
      <c r="F54" s="503"/>
      <c r="G54" s="280"/>
      <c r="H54" s="347"/>
      <c r="I54" s="347"/>
      <c r="J54" s="348" t="s">
        <v>59</v>
      </c>
      <c r="K54" s="510"/>
    </row>
    <row r="55" spans="2:11" ht="15.75" hidden="1" customHeight="1" x14ac:dyDescent="0.35">
      <c r="B55" s="505"/>
      <c r="C55" s="503"/>
      <c r="D55" s="503"/>
      <c r="E55" s="503"/>
      <c r="F55" s="503"/>
      <c r="G55" s="280"/>
      <c r="H55" s="347"/>
      <c r="I55" s="347"/>
      <c r="J55" s="348" t="s">
        <v>59</v>
      </c>
      <c r="K55" s="510"/>
    </row>
    <row r="56" spans="2:11" ht="15.75" hidden="1" customHeight="1" thickBot="1" x14ac:dyDescent="0.4">
      <c r="B56" s="505"/>
      <c r="C56" s="503"/>
      <c r="D56" s="503"/>
      <c r="E56" s="503"/>
      <c r="F56" s="503"/>
      <c r="G56" s="283"/>
      <c r="H56" s="349"/>
      <c r="I56" s="349"/>
      <c r="J56" s="350" t="s">
        <v>59</v>
      </c>
      <c r="K56" s="511"/>
    </row>
    <row r="57" spans="2:11" ht="15.75" hidden="1" customHeight="1" thickBot="1" x14ac:dyDescent="0.4">
      <c r="B57" s="505"/>
      <c r="C57" s="503"/>
      <c r="D57" s="503"/>
      <c r="E57" s="503"/>
      <c r="F57" s="504"/>
      <c r="G57" s="279"/>
      <c r="H57" s="309"/>
      <c r="I57" s="312"/>
      <c r="J57" s="58" t="s">
        <v>59</v>
      </c>
    </row>
    <row r="58" spans="2:11" ht="15.75" hidden="1" customHeight="1" thickBot="1" x14ac:dyDescent="0.4">
      <c r="B58" s="505"/>
      <c r="C58" s="503"/>
      <c r="D58" s="503"/>
      <c r="E58" s="503"/>
      <c r="F58" s="504"/>
      <c r="G58" s="133"/>
      <c r="H58" s="39"/>
      <c r="I58" s="40"/>
      <c r="J58" s="58" t="s">
        <v>59</v>
      </c>
    </row>
    <row r="59" spans="2:11" ht="15.75" hidden="1" customHeight="1" thickBot="1" x14ac:dyDescent="0.4">
      <c r="B59" s="505"/>
      <c r="C59" s="503"/>
      <c r="D59" s="503"/>
      <c r="E59" s="503"/>
      <c r="F59" s="504"/>
      <c r="G59" s="134"/>
      <c r="H59" s="39"/>
      <c r="I59" s="40"/>
      <c r="J59" s="58"/>
    </row>
    <row r="60" spans="2:11" ht="15" thickBot="1" x14ac:dyDescent="0.4">
      <c r="B60" s="491" t="s">
        <v>102</v>
      </c>
      <c r="C60" s="492"/>
      <c r="D60" s="492"/>
      <c r="E60" s="492"/>
      <c r="F60" s="493"/>
      <c r="G60" s="135">
        <f>SUM(G49:G59)</f>
        <v>2</v>
      </c>
      <c r="H60" s="46">
        <f>($G49*H49)+($G50*H50)+($G51*H51)+($G52*H52)+($G53*H53)+($G55*H55)+($G56*H56)+($G57*H57)+(G54*H54)</f>
        <v>0</v>
      </c>
      <c r="I60" s="46">
        <f>($G49*I49)+($G50*I50)+($G51*I51)+($G52*I52)+($G53*I53)+($G55*I55)+($G56*I56)+($G57*I57)+(G54*I54)</f>
        <v>0</v>
      </c>
      <c r="K60" s="158"/>
    </row>
    <row r="61" spans="2:11" ht="33" customHeight="1" thickBot="1" x14ac:dyDescent="0.4">
      <c r="B61" s="494" t="s">
        <v>103</v>
      </c>
      <c r="C61" s="495"/>
      <c r="D61" s="495"/>
      <c r="E61" s="495"/>
      <c r="F61" s="496"/>
      <c r="G61" s="51"/>
      <c r="H61" s="48">
        <f>IF(G60=0,0,H60/$G$60/2*100%*$I$47)</f>
        <v>0</v>
      </c>
      <c r="I61" s="49">
        <f>IF(G60=0,0,I60/$G$60/2*100%*$I$47)</f>
        <v>0</v>
      </c>
    </row>
    <row r="62" spans="2:11" ht="15" thickBot="1" x14ac:dyDescent="0.4"/>
    <row r="63" spans="2:11" ht="21.5" thickBot="1" x14ac:dyDescent="0.4">
      <c r="B63" s="37"/>
      <c r="C63" s="522" t="s">
        <v>345</v>
      </c>
      <c r="D63" s="523"/>
      <c r="E63" s="523"/>
      <c r="F63" s="523"/>
      <c r="G63" s="523"/>
      <c r="H63" s="523"/>
      <c r="I63" s="524"/>
    </row>
    <row r="64" spans="2:11" x14ac:dyDescent="0.35">
      <c r="B64" s="625" t="s">
        <v>389</v>
      </c>
      <c r="C64" s="626"/>
      <c r="D64" s="626"/>
      <c r="E64" s="626"/>
      <c r="F64" s="626"/>
      <c r="G64" s="626"/>
      <c r="H64" s="626"/>
      <c r="I64" s="645">
        <f>Supplier1!$I$59</f>
        <v>0.2</v>
      </c>
      <c r="J64" s="485" t="s">
        <v>88</v>
      </c>
      <c r="K64" s="473" t="s">
        <v>316</v>
      </c>
    </row>
    <row r="65" spans="2:11" ht="15" thickBot="1" x14ac:dyDescent="0.4">
      <c r="B65" s="497" t="s">
        <v>351</v>
      </c>
      <c r="C65" s="498"/>
      <c r="D65" s="498"/>
      <c r="E65" s="498"/>
      <c r="F65" s="498"/>
      <c r="G65" s="498"/>
      <c r="H65" s="498"/>
      <c r="I65" s="646"/>
      <c r="J65" s="487"/>
      <c r="K65" s="474"/>
    </row>
    <row r="66" spans="2:11" ht="16.5" customHeight="1" thickBot="1" x14ac:dyDescent="0.4">
      <c r="B66" s="499"/>
      <c r="C66" s="500"/>
      <c r="D66" s="500"/>
      <c r="E66" s="500"/>
      <c r="F66" s="501"/>
      <c r="G66" s="62" t="s">
        <v>117</v>
      </c>
      <c r="H66" s="62" t="s">
        <v>91</v>
      </c>
      <c r="I66" s="62" t="s">
        <v>92</v>
      </c>
      <c r="J66" s="277" t="s">
        <v>93</v>
      </c>
      <c r="K66" s="298" t="s">
        <v>315</v>
      </c>
    </row>
    <row r="67" spans="2:11" ht="15.75" customHeight="1" thickBot="1" x14ac:dyDescent="0.4">
      <c r="B67" s="502" t="s">
        <v>222</v>
      </c>
      <c r="C67" s="503"/>
      <c r="D67" s="503"/>
      <c r="E67" s="503"/>
      <c r="F67" s="504"/>
      <c r="G67" s="62">
        <f>Supplier1!G62</f>
        <v>0</v>
      </c>
      <c r="H67" s="352"/>
      <c r="I67" s="352"/>
      <c r="J67" s="353"/>
      <c r="K67" s="509"/>
    </row>
    <row r="68" spans="2:11" ht="15" thickBot="1" x14ac:dyDescent="0.4">
      <c r="B68" s="491" t="s">
        <v>104</v>
      </c>
      <c r="C68" s="492"/>
      <c r="D68" s="492"/>
      <c r="E68" s="492"/>
      <c r="F68" s="493"/>
      <c r="G68" s="62">
        <f>SUM(G67:G67)</f>
        <v>0</v>
      </c>
      <c r="H68" s="46">
        <f>($G67*H67)</f>
        <v>0</v>
      </c>
      <c r="I68" s="46">
        <f>($G67*I67)</f>
        <v>0</v>
      </c>
      <c r="K68" s="510"/>
    </row>
    <row r="69" spans="2:11" ht="33" customHeight="1" thickBot="1" x14ac:dyDescent="0.4">
      <c r="B69" s="494" t="s">
        <v>105</v>
      </c>
      <c r="C69" s="495"/>
      <c r="D69" s="495"/>
      <c r="E69" s="495"/>
      <c r="F69" s="496"/>
      <c r="G69" s="47"/>
      <c r="H69" s="48">
        <f>IF(G68=0,0,H68/$G$68/2*100%*$I$64)</f>
        <v>0</v>
      </c>
      <c r="I69" s="49">
        <f>IF(G68=0,0,I68/$G$68/2*100%*$I$64)</f>
        <v>0</v>
      </c>
      <c r="K69" s="511"/>
    </row>
    <row r="70" spans="2:11" ht="15" thickBot="1" x14ac:dyDescent="0.4"/>
    <row r="71" spans="2:11" ht="21.5" thickBot="1" x14ac:dyDescent="0.4">
      <c r="B71" s="37"/>
      <c r="C71" s="522" t="s">
        <v>346</v>
      </c>
      <c r="D71" s="523"/>
      <c r="E71" s="523"/>
      <c r="F71" s="523"/>
      <c r="G71" s="523"/>
      <c r="H71" s="523"/>
      <c r="I71" s="524"/>
    </row>
    <row r="72" spans="2:11" ht="18.75" customHeight="1" x14ac:dyDescent="0.35">
      <c r="B72" s="429" t="s">
        <v>369</v>
      </c>
      <c r="C72" s="430"/>
      <c r="D72" s="430"/>
      <c r="E72" s="430"/>
      <c r="F72" s="430"/>
      <c r="G72" s="430"/>
      <c r="H72" s="431"/>
      <c r="I72" s="634">
        <f>Supplier1!$I$67</f>
        <v>0.2</v>
      </c>
      <c r="J72" s="485" t="s">
        <v>88</v>
      </c>
      <c r="K72" s="473" t="s">
        <v>316</v>
      </c>
    </row>
    <row r="73" spans="2:11" ht="18.75" customHeight="1" x14ac:dyDescent="0.35">
      <c r="B73" s="629" t="s">
        <v>353</v>
      </c>
      <c r="C73" s="630"/>
      <c r="D73" s="630"/>
      <c r="E73" s="630"/>
      <c r="F73" s="630"/>
      <c r="G73" s="630"/>
      <c r="H73" s="642"/>
      <c r="I73" s="635"/>
      <c r="J73" s="486"/>
      <c r="K73" s="475"/>
    </row>
    <row r="74" spans="2:11" ht="19.5" customHeight="1" thickBot="1" x14ac:dyDescent="0.4">
      <c r="B74" s="432" t="s">
        <v>370</v>
      </c>
      <c r="C74" s="433"/>
      <c r="D74" s="433"/>
      <c r="E74" s="433"/>
      <c r="F74" s="433"/>
      <c r="G74" s="433"/>
      <c r="H74" s="434"/>
      <c r="I74" s="636"/>
      <c r="J74" s="487"/>
      <c r="K74" s="474"/>
    </row>
    <row r="75" spans="2:11" ht="16.5" customHeight="1" thickBot="1" x14ac:dyDescent="0.4">
      <c r="B75" s="488"/>
      <c r="C75" s="489"/>
      <c r="D75" s="489"/>
      <c r="E75" s="489"/>
      <c r="F75" s="490"/>
      <c r="G75" s="62" t="s">
        <v>117</v>
      </c>
      <c r="H75" s="62" t="s">
        <v>91</v>
      </c>
      <c r="I75" s="62" t="s">
        <v>92</v>
      </c>
      <c r="J75" s="278" t="s">
        <v>93</v>
      </c>
      <c r="K75" s="298" t="s">
        <v>315</v>
      </c>
    </row>
    <row r="76" spans="2:11" ht="15.75" customHeight="1" thickBot="1" x14ac:dyDescent="0.4">
      <c r="B76" s="502" t="s">
        <v>219</v>
      </c>
      <c r="C76" s="503"/>
      <c r="D76" s="503"/>
      <c r="E76" s="503"/>
      <c r="F76" s="504"/>
      <c r="G76" s="35">
        <f>Supplier1!G71</f>
        <v>0</v>
      </c>
      <c r="H76" s="358"/>
      <c r="I76" s="352"/>
      <c r="J76" s="353"/>
      <c r="K76" s="509"/>
    </row>
    <row r="77" spans="2:11" ht="15" thickBot="1" x14ac:dyDescent="0.4">
      <c r="B77" s="491" t="s">
        <v>106</v>
      </c>
      <c r="C77" s="492"/>
      <c r="D77" s="492"/>
      <c r="E77" s="492"/>
      <c r="F77" s="493"/>
      <c r="G77" s="61">
        <f>SUM(G76:G76)</f>
        <v>0</v>
      </c>
      <c r="H77" s="46">
        <f>($G76*H76)</f>
        <v>0</v>
      </c>
      <c r="I77" s="46">
        <f>($G76*I76)</f>
        <v>0</v>
      </c>
      <c r="K77" s="511"/>
    </row>
    <row r="78" spans="2:11" ht="30" customHeight="1" thickBot="1" x14ac:dyDescent="0.4">
      <c r="B78" s="494" t="s">
        <v>107</v>
      </c>
      <c r="C78" s="495"/>
      <c r="D78" s="495"/>
      <c r="E78" s="495"/>
      <c r="F78" s="496"/>
      <c r="G78" s="51"/>
      <c r="H78" s="48">
        <f>IF(G77=0,0,H77/$G$77/2*100%*$I$72)</f>
        <v>0</v>
      </c>
      <c r="I78" s="49">
        <f>IF(G77=0,0,I77/$G$77/2*100%*$I$72)</f>
        <v>0</v>
      </c>
    </row>
    <row r="79" spans="2:11" ht="15" thickBot="1" x14ac:dyDescent="0.4"/>
    <row r="80" spans="2:11" ht="21.5" thickBot="1" x14ac:dyDescent="0.4">
      <c r="B80" s="37"/>
      <c r="C80" s="522" t="s">
        <v>347</v>
      </c>
      <c r="D80" s="523"/>
      <c r="E80" s="523"/>
      <c r="F80" s="523"/>
      <c r="G80" s="523"/>
      <c r="H80" s="523"/>
      <c r="I80" s="524"/>
    </row>
    <row r="81" spans="2:11" ht="18.75" customHeight="1" x14ac:dyDescent="0.35">
      <c r="B81" s="429" t="s">
        <v>371</v>
      </c>
      <c r="C81" s="430"/>
      <c r="D81" s="430"/>
      <c r="E81" s="430"/>
      <c r="F81" s="430"/>
      <c r="G81" s="430"/>
      <c r="H81" s="431"/>
      <c r="I81" s="482">
        <f>1-I21-I47-I64-I72</f>
        <v>9.9999999999999978E-2</v>
      </c>
      <c r="J81" s="485" t="s">
        <v>88</v>
      </c>
      <c r="K81" s="473" t="s">
        <v>316</v>
      </c>
    </row>
    <row r="82" spans="2:11" ht="15.75" customHeight="1" thickBot="1" x14ac:dyDescent="0.4">
      <c r="B82" s="432" t="s">
        <v>361</v>
      </c>
      <c r="C82" s="433"/>
      <c r="D82" s="433"/>
      <c r="E82" s="433"/>
      <c r="F82" s="433"/>
      <c r="G82" s="433"/>
      <c r="H82" s="434"/>
      <c r="I82" s="484"/>
      <c r="J82" s="487"/>
      <c r="K82" s="474"/>
    </row>
    <row r="83" spans="2:11" ht="16" thickBot="1" x14ac:dyDescent="0.4">
      <c r="B83" s="631"/>
      <c r="C83" s="632"/>
      <c r="D83" s="632"/>
      <c r="E83" s="632"/>
      <c r="F83" s="633"/>
      <c r="G83" s="62" t="s">
        <v>117</v>
      </c>
      <c r="H83" s="62" t="s">
        <v>91</v>
      </c>
      <c r="I83" s="62" t="s">
        <v>92</v>
      </c>
      <c r="J83" s="278" t="s">
        <v>93</v>
      </c>
      <c r="K83" s="298" t="s">
        <v>315</v>
      </c>
    </row>
    <row r="84" spans="2:11" x14ac:dyDescent="0.35">
      <c r="B84" s="506" t="s">
        <v>293</v>
      </c>
      <c r="C84" s="507"/>
      <c r="D84" s="507"/>
      <c r="E84" s="507"/>
      <c r="F84" s="508"/>
      <c r="G84" s="286">
        <f>Supplier1!G79</f>
        <v>1</v>
      </c>
      <c r="H84" s="345"/>
      <c r="I84" s="365"/>
      <c r="J84" s="346"/>
      <c r="K84" s="509"/>
    </row>
    <row r="85" spans="2:11" ht="15.75" customHeight="1" thickBot="1" x14ac:dyDescent="0.4">
      <c r="B85" s="506" t="s">
        <v>349</v>
      </c>
      <c r="C85" s="507"/>
      <c r="D85" s="507"/>
      <c r="E85" s="507"/>
      <c r="F85" s="508"/>
      <c r="G85" s="283">
        <f>Supplier1!G80</f>
        <v>1</v>
      </c>
      <c r="H85" s="349"/>
      <c r="I85" s="366"/>
      <c r="J85" s="350"/>
      <c r="K85" s="511"/>
    </row>
    <row r="86" spans="2:11" ht="15" thickBot="1" x14ac:dyDescent="0.4">
      <c r="B86" s="491" t="s">
        <v>109</v>
      </c>
      <c r="C86" s="492"/>
      <c r="D86" s="492"/>
      <c r="E86" s="492"/>
      <c r="F86" s="493"/>
      <c r="G86" s="45">
        <f>SUM(G84:G85)</f>
        <v>2</v>
      </c>
      <c r="H86" s="55">
        <f>($G84*H84)+($G85*H85)</f>
        <v>0</v>
      </c>
      <c r="I86" s="46">
        <f>($G84*I84)+($G85*I85)</f>
        <v>0</v>
      </c>
    </row>
    <row r="87" spans="2:11" ht="30.75" customHeight="1" thickBot="1" x14ac:dyDescent="0.4">
      <c r="B87" s="494" t="s">
        <v>350</v>
      </c>
      <c r="C87" s="495"/>
      <c r="D87" s="495"/>
      <c r="E87" s="495"/>
      <c r="F87" s="496"/>
      <c r="G87" s="51"/>
      <c r="H87" s="48">
        <f>IF(G86=0,0,H86/$G$86/2*100%*$I$81)</f>
        <v>0</v>
      </c>
      <c r="I87" s="56">
        <f>IF(G86=0,0,I86/$G$86/2*100%*$I$81)</f>
        <v>0</v>
      </c>
    </row>
    <row r="88" spans="2:11" ht="15" thickBot="1" x14ac:dyDescent="0.4"/>
    <row r="89" spans="2:11" ht="15" thickBot="1" x14ac:dyDescent="0.4">
      <c r="B89" s="663" t="s">
        <v>328</v>
      </c>
      <c r="C89" s="664"/>
      <c r="D89" s="664"/>
      <c r="E89" s="664"/>
      <c r="F89" s="665"/>
    </row>
    <row r="90" spans="2:11" ht="201" customHeight="1" thickBot="1" x14ac:dyDescent="0.4">
      <c r="B90" s="616"/>
      <c r="C90" s="617"/>
      <c r="D90" s="617"/>
      <c r="E90" s="617"/>
      <c r="F90" s="618"/>
    </row>
  </sheetData>
  <sheetProtection formatRows="0"/>
  <protectedRanges>
    <protectedRange sqref="J84:J85" name="Clarification Sections_2"/>
    <protectedRange sqref="J67 J25:J29 J49:J59 J76 J35:J42" name="Clarification Sections"/>
    <protectedRange sqref="G15" name="Supplier QA person"/>
    <protectedRange sqref="D14:F15 D16" name="Supplier detail"/>
    <protectedRange sqref="I18" name="Report request"/>
    <protectedRange sqref="G18" name="QM28 request"/>
    <protectedRange sqref="D17 H17:I17" name="Tel nrs and email"/>
    <protectedRange sqref="H25:I29" name="Section A options_1"/>
    <protectedRange sqref="H35:I42" name="Section A options_2"/>
    <protectedRange sqref="H57:I59" name="Section B_1"/>
    <protectedRange sqref="H49:I56" name="Section A options_5"/>
    <protectedRange sqref="H67:I67" name="Section A options_6"/>
    <protectedRange sqref="H76:I76" name="Section A options_7_1"/>
    <protectedRange sqref="H84:I85" name="Section A options_9"/>
  </protectedRanges>
  <mergeCells count="119">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 ref="D8:F8"/>
    <mergeCell ref="B9:C9"/>
    <mergeCell ref="D9:I9"/>
    <mergeCell ref="B10:C12"/>
    <mergeCell ref="D10:I12"/>
    <mergeCell ref="G8:H8"/>
    <mergeCell ref="C19:I19"/>
    <mergeCell ref="B20:I20"/>
    <mergeCell ref="B21:E21"/>
    <mergeCell ref="F21:H21"/>
    <mergeCell ref="B22:I22"/>
    <mergeCell ref="J22:J23"/>
    <mergeCell ref="B23:I23"/>
    <mergeCell ref="B16:C16"/>
    <mergeCell ref="D16:I16"/>
    <mergeCell ref="B17:C17"/>
    <mergeCell ref="D17:E17"/>
    <mergeCell ref="F17:G17"/>
    <mergeCell ref="B18:C18"/>
    <mergeCell ref="B31:F31"/>
    <mergeCell ref="B32:I32"/>
    <mergeCell ref="J32:J33"/>
    <mergeCell ref="B33:I33"/>
    <mergeCell ref="B34:F34"/>
    <mergeCell ref="B35:F35"/>
    <mergeCell ref="B24:F24"/>
    <mergeCell ref="B25:F25"/>
    <mergeCell ref="B26:F26"/>
    <mergeCell ref="B27:F27"/>
    <mergeCell ref="B28:F28"/>
    <mergeCell ref="B29:F29"/>
    <mergeCell ref="B42:F42"/>
    <mergeCell ref="B43:F43"/>
    <mergeCell ref="B44:F44"/>
    <mergeCell ref="C46:I46"/>
    <mergeCell ref="J46:J47"/>
    <mergeCell ref="B48:F48"/>
    <mergeCell ref="B36:F36"/>
    <mergeCell ref="B37:F37"/>
    <mergeCell ref="B38:F38"/>
    <mergeCell ref="B39:F39"/>
    <mergeCell ref="B40:F40"/>
    <mergeCell ref="B41:F41"/>
    <mergeCell ref="B56:F56"/>
    <mergeCell ref="B57:F57"/>
    <mergeCell ref="B58:F58"/>
    <mergeCell ref="B59:F59"/>
    <mergeCell ref="B60:F60"/>
    <mergeCell ref="B61:F61"/>
    <mergeCell ref="B49:F49"/>
    <mergeCell ref="B50:F50"/>
    <mergeCell ref="B52:F52"/>
    <mergeCell ref="B53:F53"/>
    <mergeCell ref="B54:F54"/>
    <mergeCell ref="B55:F55"/>
    <mergeCell ref="B51:F51"/>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K22:K23"/>
    <mergeCell ref="K25:K42"/>
    <mergeCell ref="K49:K56"/>
    <mergeCell ref="K67:K69"/>
    <mergeCell ref="K76:K77"/>
    <mergeCell ref="K84:K85"/>
    <mergeCell ref="K81:K82"/>
    <mergeCell ref="K72:K74"/>
    <mergeCell ref="K64:K65"/>
    <mergeCell ref="K46:K47"/>
  </mergeCells>
  <dataValidations count="4">
    <dataValidation type="list" allowBlank="1" showInputMessage="1" showErrorMessage="1" sqref="G18 I18" xr:uid="{00000000-0002-0000-07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700-000001000000}">
      <formula1>$M$3:$M$8</formula1>
    </dataValidation>
    <dataValidation type="list" allowBlank="1" showInputMessage="1" showErrorMessage="1" prompt="Score ?_x000a_0 = No Submission_x000a_1 = Partially Compliant_x000a_2 = Fully Compliant_x000a__x000a_" sqref="H84:I85 H76:I76 H67:I67 H49:I56 H35:I42 H25:I28" xr:uid="{00000000-0002-0000-0700-000002000000}">
      <formula1>$M$2:$M$8</formula1>
    </dataValidation>
    <dataValidation allowBlank="1" showInputMessage="1" showErrorMessage="1" prompt="Rev 1 for 1st Desktop Evaluation_x000a_Rev 2 for 2nd Desktop Evaluation (Clarification)" sqref="I8" xr:uid="{00000000-0002-0000-0700-000003000000}"/>
  </dataValidations>
  <pageMargins left="0.7" right="0.7" top="0.75" bottom="0.75" header="0.3" footer="0.3"/>
  <pageSetup orientation="portrait" r:id="rId1"/>
  <drawing r:id="rId2"/>
  <legacyDrawing r:id="rId3"/>
  <oleObjects>
    <mc:AlternateContent xmlns:mc="http://schemas.openxmlformats.org/markup-compatibility/2006">
      <mc:Choice Requires="x14">
        <oleObject progId="Word.Picture.8" shapeId="6145" r:id="rId4">
          <objectPr defaultSize="0" autoPict="0" r:id="rId5">
            <anchor moveWithCells="1" sizeWithCells="1">
              <from>
                <xdr:col>1</xdr:col>
                <xdr:colOff>165100</xdr:colOff>
                <xdr:row>1</xdr:row>
                <xdr:rowOff>165100</xdr:rowOff>
              </from>
              <to>
                <xdr:col>1</xdr:col>
                <xdr:colOff>1289050</xdr:colOff>
                <xdr:row>4</xdr:row>
                <xdr:rowOff>165100</xdr:rowOff>
              </to>
            </anchor>
          </objectPr>
        </oleObject>
      </mc:Choice>
      <mc:Fallback>
        <oleObject progId="Word.Picture.8" shapeId="6145" r:id="rId4"/>
      </mc:Fallback>
    </mc:AlternateContent>
    <mc:AlternateContent xmlns:mc="http://schemas.openxmlformats.org/markup-compatibility/2006">
      <mc:Choice Requires="x14">
        <oleObject progId="Word.Picture.8" shapeId="6146" r:id="rId6">
          <objectPr defaultSize="0" autoPict="0" r:id="rId5">
            <anchor moveWithCells="1" sizeWithCells="1">
              <from>
                <xdr:col>1</xdr:col>
                <xdr:colOff>107950</xdr:colOff>
                <xdr:row>45</xdr:row>
                <xdr:rowOff>31750</xdr:rowOff>
              </from>
              <to>
                <xdr:col>1</xdr:col>
                <xdr:colOff>1270000</xdr:colOff>
                <xdr:row>46</xdr:row>
                <xdr:rowOff>0</xdr:rowOff>
              </to>
            </anchor>
          </objectPr>
        </oleObject>
      </mc:Choice>
      <mc:Fallback>
        <oleObject progId="Word.Picture.8" shapeId="6146" r:id="rId6"/>
      </mc:Fallback>
    </mc:AlternateContent>
    <mc:AlternateContent xmlns:mc="http://schemas.openxmlformats.org/markup-compatibility/2006">
      <mc:Choice Requires="x14">
        <oleObject progId="Word.Picture.8" shapeId="6147" r:id="rId7">
          <objectPr defaultSize="0" autoPict="0" r:id="rId5">
            <anchor moveWithCells="1" sizeWithCells="1">
              <from>
                <xdr:col>1</xdr:col>
                <xdr:colOff>107950</xdr:colOff>
                <xdr:row>18</xdr:row>
                <xdr:rowOff>31750</xdr:rowOff>
              </from>
              <to>
                <xdr:col>1</xdr:col>
                <xdr:colOff>1270000</xdr:colOff>
                <xdr:row>19</xdr:row>
                <xdr:rowOff>0</xdr:rowOff>
              </to>
            </anchor>
          </objectPr>
        </oleObject>
      </mc:Choice>
      <mc:Fallback>
        <oleObject progId="Word.Picture.8" shapeId="6147" r:id="rId7"/>
      </mc:Fallback>
    </mc:AlternateContent>
    <mc:AlternateContent xmlns:mc="http://schemas.openxmlformats.org/markup-compatibility/2006">
      <mc:Choice Requires="x14">
        <oleObject progId="Word.Picture.8" shapeId="6148" r:id="rId8">
          <objectPr defaultSize="0" autoPict="0" r:id="rId5">
            <anchor moveWithCells="1" sizeWithCells="1">
              <from>
                <xdr:col>1</xdr:col>
                <xdr:colOff>146050</xdr:colOff>
                <xdr:row>62</xdr:row>
                <xdr:rowOff>31750</xdr:rowOff>
              </from>
              <to>
                <xdr:col>1</xdr:col>
                <xdr:colOff>1308100</xdr:colOff>
                <xdr:row>63</xdr:row>
                <xdr:rowOff>0</xdr:rowOff>
              </to>
            </anchor>
          </objectPr>
        </oleObject>
      </mc:Choice>
      <mc:Fallback>
        <oleObject progId="Word.Picture.8" shapeId="6148" r:id="rId8"/>
      </mc:Fallback>
    </mc:AlternateContent>
    <mc:AlternateContent xmlns:mc="http://schemas.openxmlformats.org/markup-compatibility/2006">
      <mc:Choice Requires="x14">
        <oleObject progId="Word.Picture.8" shapeId="6149" r:id="rId9">
          <objectPr defaultSize="0" autoPict="0" r:id="rId5">
            <anchor moveWithCells="1" sizeWithCells="1">
              <from>
                <xdr:col>1</xdr:col>
                <xdr:colOff>146050</xdr:colOff>
                <xdr:row>70</xdr:row>
                <xdr:rowOff>31750</xdr:rowOff>
              </from>
              <to>
                <xdr:col>1</xdr:col>
                <xdr:colOff>1308100</xdr:colOff>
                <xdr:row>71</xdr:row>
                <xdr:rowOff>0</xdr:rowOff>
              </to>
            </anchor>
          </objectPr>
        </oleObject>
      </mc:Choice>
      <mc:Fallback>
        <oleObject progId="Word.Picture.8" shapeId="6149" r:id="rId9"/>
      </mc:Fallback>
    </mc:AlternateContent>
    <mc:AlternateContent xmlns:mc="http://schemas.openxmlformats.org/markup-compatibility/2006">
      <mc:Choice Requires="x14">
        <oleObject progId="Word.Picture.8" shapeId="6150" r:id="rId10">
          <objectPr defaultSize="0" autoPict="0" r:id="rId5">
            <anchor moveWithCells="1" sizeWithCells="1">
              <from>
                <xdr:col>1</xdr:col>
                <xdr:colOff>146050</xdr:colOff>
                <xdr:row>79</xdr:row>
                <xdr:rowOff>31750</xdr:rowOff>
              </from>
              <to>
                <xdr:col>1</xdr:col>
                <xdr:colOff>1308100</xdr:colOff>
                <xdr:row>80</xdr:row>
                <xdr:rowOff>0</xdr:rowOff>
              </to>
            </anchor>
          </objectPr>
        </oleObject>
      </mc:Choice>
      <mc:Fallback>
        <oleObject progId="Word.Picture.8" shapeId="6150" r:id="rId10"/>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M90"/>
  <sheetViews>
    <sheetView topLeftCell="G47" zoomScale="80" zoomScaleNormal="80" workbookViewId="0">
      <selection activeCell="E14" sqref="E14:J14"/>
    </sheetView>
  </sheetViews>
  <sheetFormatPr defaultRowHeight="14.5" x14ac:dyDescent="0.35"/>
  <cols>
    <col min="1" max="1" width="1" customWidth="1"/>
    <col min="2" max="2" width="20.1796875" customWidth="1"/>
    <col min="3" max="3" width="4.81640625" customWidth="1"/>
    <col min="4" max="4" width="29.54296875" customWidth="1"/>
    <col min="5" max="5" width="14.453125" customWidth="1"/>
    <col min="6" max="6" width="21.54296875" customWidth="1"/>
    <col min="7" max="7" width="12.453125" customWidth="1"/>
    <col min="8" max="8" width="10.54296875" bestFit="1" customWidth="1"/>
    <col min="9" max="9" width="27.1796875" bestFit="1" customWidth="1"/>
    <col min="10" max="10" width="46" customWidth="1"/>
    <col min="11" max="11" width="51.453125" customWidth="1"/>
    <col min="12" max="12" width="13.453125" customWidth="1"/>
  </cols>
  <sheetData>
    <row r="1" spans="2:13" ht="8.25" customHeight="1" thickBot="1" x14ac:dyDescent="0.4"/>
    <row r="2" spans="2:13" ht="13.5" customHeight="1" thickBot="1" x14ac:dyDescent="0.4">
      <c r="B2" s="576"/>
      <c r="C2" s="687"/>
      <c r="D2" s="582" t="s">
        <v>112</v>
      </c>
      <c r="E2" s="583"/>
      <c r="F2" s="584"/>
      <c r="G2" s="491" t="s">
        <v>52</v>
      </c>
      <c r="H2" s="493"/>
      <c r="I2" s="26" t="str">
        <f>Supplier5!I2</f>
        <v>240-12248652</v>
      </c>
      <c r="L2" s="27" t="s">
        <v>53</v>
      </c>
      <c r="M2" s="27" t="s">
        <v>54</v>
      </c>
    </row>
    <row r="3" spans="2:13" ht="13.5" customHeight="1" thickBot="1" x14ac:dyDescent="0.4">
      <c r="B3" s="578"/>
      <c r="C3" s="688"/>
      <c r="D3" s="585"/>
      <c r="E3" s="586"/>
      <c r="F3" s="587"/>
      <c r="G3" s="491" t="s">
        <v>300</v>
      </c>
      <c r="H3" s="493"/>
      <c r="I3" s="26" t="str">
        <f>Supplier5!I3</f>
        <v>240-105658000</v>
      </c>
      <c r="L3" s="27">
        <v>0</v>
      </c>
      <c r="M3" s="27">
        <v>0</v>
      </c>
    </row>
    <row r="4" spans="2:13" ht="31.5" thickBot="1" x14ac:dyDescent="0.4">
      <c r="B4" s="578"/>
      <c r="C4" s="688"/>
      <c r="D4" s="585" t="s">
        <v>284</v>
      </c>
      <c r="E4" s="586"/>
      <c r="F4" s="586"/>
      <c r="G4" s="666" t="str">
        <f>Supplier1!G4:H4</f>
        <v>Quality Scorecard
Rev 7</v>
      </c>
      <c r="H4" s="667"/>
      <c r="I4" s="26" t="str">
        <f>Supplier1!I4</f>
        <v>Effective Date 21/01/2022</v>
      </c>
      <c r="J4" s="354" t="s">
        <v>55</v>
      </c>
      <c r="L4" s="27">
        <v>1</v>
      </c>
      <c r="M4" s="27">
        <v>1</v>
      </c>
    </row>
    <row r="5" spans="2:13" ht="16.5" customHeight="1" thickBot="1" x14ac:dyDescent="0.4">
      <c r="B5" s="580"/>
      <c r="C5" s="689"/>
      <c r="D5" s="569" t="s">
        <v>113</v>
      </c>
      <c r="E5" s="570"/>
      <c r="F5" s="570"/>
      <c r="G5" s="494" t="s">
        <v>56</v>
      </c>
      <c r="H5" s="496"/>
      <c r="I5" s="369">
        <f>Supplier1!I5</f>
        <v>44573</v>
      </c>
      <c r="M5" s="27">
        <v>2</v>
      </c>
    </row>
    <row r="6" spans="2:13" ht="15" thickBot="1" x14ac:dyDescent="0.4">
      <c r="B6" s="588" t="s">
        <v>57</v>
      </c>
      <c r="C6" s="619"/>
      <c r="D6" s="355" t="str">
        <f>Supplier1!D6</f>
        <v>*</v>
      </c>
      <c r="E6" s="690" t="s">
        <v>58</v>
      </c>
      <c r="F6" s="691"/>
      <c r="G6" s="661" t="str">
        <f>Supplier1!G6</f>
        <v>*</v>
      </c>
      <c r="H6" s="661"/>
      <c r="I6" s="662"/>
      <c r="M6" s="27"/>
    </row>
    <row r="7" spans="2:13" ht="19" thickBot="1" x14ac:dyDescent="0.5">
      <c r="B7" s="588" t="s">
        <v>60</v>
      </c>
      <c r="C7" s="619"/>
      <c r="D7" s="590" t="str">
        <f>Supplier1!$D$7</f>
        <v>*</v>
      </c>
      <c r="E7" s="591"/>
      <c r="F7" s="592"/>
      <c r="G7" s="620" t="str">
        <f>Supplier5!G7</f>
        <v>eg: Senior Advisor: Supplier Quality Management</v>
      </c>
      <c r="H7" s="621"/>
      <c r="I7" s="622"/>
      <c r="J7" s="28" t="s">
        <v>61</v>
      </c>
      <c r="M7" s="27"/>
    </row>
    <row r="8" spans="2:13" ht="19" thickBot="1" x14ac:dyDescent="0.5">
      <c r="B8" s="588" t="s">
        <v>62</v>
      </c>
      <c r="C8" s="619"/>
      <c r="D8" s="590">
        <f>Supplier1!$D$8</f>
        <v>0</v>
      </c>
      <c r="E8" s="591"/>
      <c r="F8" s="592"/>
      <c r="G8" s="620" t="str">
        <f>Supplier5!G8</f>
        <v>Report Revision</v>
      </c>
      <c r="H8" s="622"/>
      <c r="I8" s="370">
        <f>Supplier5!I8</f>
        <v>1</v>
      </c>
      <c r="J8" s="29" t="s">
        <v>63</v>
      </c>
      <c r="M8" s="27"/>
    </row>
    <row r="9" spans="2:13" ht="19" thickBot="1" x14ac:dyDescent="0.5">
      <c r="B9" s="588" t="s">
        <v>64</v>
      </c>
      <c r="C9" s="589"/>
      <c r="D9" s="590" t="str">
        <f>Supplier1!$D$9</f>
        <v>*</v>
      </c>
      <c r="E9" s="591"/>
      <c r="F9" s="591"/>
      <c r="G9" s="591"/>
      <c r="H9" s="591"/>
      <c r="I9" s="592"/>
      <c r="J9" s="29" t="s">
        <v>65</v>
      </c>
    </row>
    <row r="10" spans="2:13" ht="21" x14ac:dyDescent="0.5">
      <c r="B10" s="593" t="s">
        <v>66</v>
      </c>
      <c r="C10" s="594"/>
      <c r="D10" s="670" t="str">
        <f>Supplier1!$D$10</f>
        <v>*</v>
      </c>
      <c r="E10" s="671"/>
      <c r="F10" s="671"/>
      <c r="G10" s="671"/>
      <c r="H10" s="671"/>
      <c r="I10" s="672"/>
      <c r="J10" s="30" t="s">
        <v>67</v>
      </c>
    </row>
    <row r="11" spans="2:13" ht="18.5" x14ac:dyDescent="0.45">
      <c r="B11" s="595"/>
      <c r="C11" s="596"/>
      <c r="D11" s="673"/>
      <c r="E11" s="674"/>
      <c r="F11" s="674"/>
      <c r="G11" s="674"/>
      <c r="H11" s="674"/>
      <c r="I11" s="675"/>
      <c r="J11" s="31" t="s">
        <v>68</v>
      </c>
    </row>
    <row r="12" spans="2:13" ht="19" thickBot="1" x14ac:dyDescent="0.5">
      <c r="B12" s="595"/>
      <c r="C12" s="596"/>
      <c r="D12" s="676"/>
      <c r="E12" s="677"/>
      <c r="F12" s="677"/>
      <c r="G12" s="677"/>
      <c r="H12" s="677"/>
      <c r="I12" s="678"/>
      <c r="J12" s="31" t="s">
        <v>69</v>
      </c>
    </row>
    <row r="13" spans="2:13" ht="19.5" customHeight="1" thickBot="1" x14ac:dyDescent="0.5">
      <c r="B13" s="457" t="s">
        <v>70</v>
      </c>
      <c r="C13" s="458"/>
      <c r="D13" s="458"/>
      <c r="E13" s="458"/>
      <c r="F13" s="458"/>
      <c r="G13" s="458"/>
      <c r="H13" s="458"/>
      <c r="I13" s="606"/>
      <c r="J13" s="31" t="s">
        <v>71</v>
      </c>
    </row>
    <row r="14" spans="2:13" ht="19.5" customHeight="1" thickBot="1" x14ac:dyDescent="0.5">
      <c r="B14" s="655" t="s">
        <v>114</v>
      </c>
      <c r="C14" s="656"/>
      <c r="D14" s="657"/>
      <c r="E14" s="658"/>
      <c r="F14" s="659"/>
      <c r="G14" s="494" t="s">
        <v>73</v>
      </c>
      <c r="H14" s="495"/>
      <c r="I14" s="496"/>
      <c r="J14" s="31" t="s">
        <v>74</v>
      </c>
    </row>
    <row r="15" spans="2:13" ht="18" customHeight="1" thickBot="1" x14ac:dyDescent="0.5">
      <c r="B15" s="611" t="s">
        <v>115</v>
      </c>
      <c r="C15" s="612"/>
      <c r="D15" s="590" t="s">
        <v>59</v>
      </c>
      <c r="E15" s="591"/>
      <c r="F15" s="592"/>
      <c r="G15" s="660"/>
      <c r="H15" s="661"/>
      <c r="I15" s="662"/>
      <c r="J15" s="31" t="s">
        <v>76</v>
      </c>
    </row>
    <row r="16" spans="2:13" ht="29.25" customHeight="1" thickBot="1" x14ac:dyDescent="0.5">
      <c r="B16" s="534" t="s">
        <v>77</v>
      </c>
      <c r="C16" s="535"/>
      <c r="D16" s="653" t="s">
        <v>59</v>
      </c>
      <c r="E16" s="623"/>
      <c r="F16" s="623"/>
      <c r="G16" s="623"/>
      <c r="H16" s="623"/>
      <c r="I16" s="624"/>
      <c r="J16" s="29"/>
    </row>
    <row r="17" spans="2:11" ht="27.75" customHeight="1" thickBot="1" x14ac:dyDescent="0.5">
      <c r="B17" s="539" t="s">
        <v>78</v>
      </c>
      <c r="C17" s="540"/>
      <c r="D17" s="654" t="s">
        <v>59</v>
      </c>
      <c r="E17" s="542"/>
      <c r="F17" s="543" t="s">
        <v>79</v>
      </c>
      <c r="G17" s="544"/>
      <c r="H17" s="373"/>
      <c r="I17" s="371"/>
      <c r="J17" s="29"/>
    </row>
    <row r="18" spans="2:11" ht="29.5" thickBot="1" x14ac:dyDescent="0.4">
      <c r="B18" s="545" t="s">
        <v>80</v>
      </c>
      <c r="C18" s="546"/>
      <c r="D18" s="34" t="s">
        <v>81</v>
      </c>
      <c r="E18" s="35">
        <f>Supplier5!E18</f>
        <v>0</v>
      </c>
      <c r="F18" s="36" t="s">
        <v>82</v>
      </c>
      <c r="G18" s="343" t="s">
        <v>116</v>
      </c>
      <c r="H18" s="35" t="s">
        <v>84</v>
      </c>
      <c r="I18" s="344" t="s">
        <v>83</v>
      </c>
    </row>
    <row r="19" spans="2:11" ht="21.5" thickBot="1" x14ac:dyDescent="0.4">
      <c r="B19" s="37"/>
      <c r="C19" s="522" t="s">
        <v>334</v>
      </c>
      <c r="D19" s="523"/>
      <c r="E19" s="523"/>
      <c r="F19" s="523"/>
      <c r="G19" s="523"/>
      <c r="H19" s="523"/>
      <c r="I19" s="524"/>
    </row>
    <row r="20" spans="2:11" ht="32.25" customHeight="1" thickBot="1" x14ac:dyDescent="0.4">
      <c r="B20" s="494" t="s">
        <v>85</v>
      </c>
      <c r="C20" s="495"/>
      <c r="D20" s="495"/>
      <c r="E20" s="495"/>
      <c r="F20" s="495"/>
      <c r="G20" s="495"/>
      <c r="H20" s="495"/>
      <c r="I20" s="496"/>
    </row>
    <row r="21" spans="2:11" ht="19" thickBot="1" x14ac:dyDescent="0.4">
      <c r="B21" s="457" t="s">
        <v>86</v>
      </c>
      <c r="C21" s="458"/>
      <c r="D21" s="458"/>
      <c r="E21" s="606"/>
      <c r="F21" s="458" t="s">
        <v>87</v>
      </c>
      <c r="G21" s="458"/>
      <c r="H21" s="458"/>
      <c r="I21" s="57">
        <f>Supplier1!$I$21</f>
        <v>0.25</v>
      </c>
    </row>
    <row r="22" spans="2:11" ht="15" customHeight="1" x14ac:dyDescent="0.35">
      <c r="B22" s="429" t="s">
        <v>320</v>
      </c>
      <c r="C22" s="430"/>
      <c r="D22" s="430"/>
      <c r="E22" s="430"/>
      <c r="F22" s="430"/>
      <c r="G22" s="430"/>
      <c r="H22" s="430"/>
      <c r="I22" s="431"/>
      <c r="J22" s="643" t="s">
        <v>88</v>
      </c>
      <c r="K22" s="473" t="s">
        <v>316</v>
      </c>
    </row>
    <row r="23" spans="2:11" ht="15" thickBot="1" x14ac:dyDescent="0.4">
      <c r="B23" s="432" t="s">
        <v>89</v>
      </c>
      <c r="C23" s="433"/>
      <c r="D23" s="433"/>
      <c r="E23" s="433"/>
      <c r="F23" s="433"/>
      <c r="G23" s="433"/>
      <c r="H23" s="433"/>
      <c r="I23" s="434"/>
      <c r="J23" s="644"/>
      <c r="K23" s="474"/>
    </row>
    <row r="24" spans="2:11" ht="16" thickBot="1" x14ac:dyDescent="0.4">
      <c r="B24" s="650"/>
      <c r="C24" s="651"/>
      <c r="D24" s="651"/>
      <c r="E24" s="651"/>
      <c r="F24" s="651"/>
      <c r="G24" s="62" t="s">
        <v>117</v>
      </c>
      <c r="H24" s="62" t="s">
        <v>91</v>
      </c>
      <c r="I24" s="62" t="s">
        <v>92</v>
      </c>
      <c r="J24" s="277" t="s">
        <v>93</v>
      </c>
      <c r="K24" s="298" t="s">
        <v>315</v>
      </c>
    </row>
    <row r="25" spans="2:11" ht="15" customHeight="1" x14ac:dyDescent="0.35">
      <c r="B25" s="557" t="s">
        <v>94</v>
      </c>
      <c r="C25" s="558"/>
      <c r="D25" s="558"/>
      <c r="E25" s="558"/>
      <c r="F25" s="652"/>
      <c r="G25" s="286">
        <f>Supplier1!G25</f>
        <v>0</v>
      </c>
      <c r="H25" s="345"/>
      <c r="I25" s="345"/>
      <c r="J25" s="346"/>
      <c r="K25" s="509"/>
    </row>
    <row r="26" spans="2:11" ht="15" customHeight="1" x14ac:dyDescent="0.35">
      <c r="B26" s="557" t="s">
        <v>95</v>
      </c>
      <c r="C26" s="558"/>
      <c r="D26" s="558"/>
      <c r="E26" s="558"/>
      <c r="F26" s="652"/>
      <c r="G26" s="280">
        <f>Supplier1!G26</f>
        <v>0</v>
      </c>
      <c r="H26" s="347"/>
      <c r="I26" s="347"/>
      <c r="J26" s="348"/>
      <c r="K26" s="510"/>
    </row>
    <row r="27" spans="2:11" ht="15" customHeight="1" x14ac:dyDescent="0.35">
      <c r="B27" s="557" t="s">
        <v>223</v>
      </c>
      <c r="C27" s="558"/>
      <c r="D27" s="558"/>
      <c r="E27" s="558"/>
      <c r="F27" s="652"/>
      <c r="G27" s="280">
        <f>Supplier1!G27</f>
        <v>0</v>
      </c>
      <c r="H27" s="347"/>
      <c r="I27" s="347"/>
      <c r="J27" s="348"/>
      <c r="K27" s="510"/>
    </row>
    <row r="28" spans="2:11" ht="15" customHeight="1" thickBot="1" x14ac:dyDescent="0.4">
      <c r="B28" s="557" t="s">
        <v>96</v>
      </c>
      <c r="C28" s="558"/>
      <c r="D28" s="558"/>
      <c r="E28" s="558"/>
      <c r="F28" s="652"/>
      <c r="G28" s="283">
        <f>Supplier1!G28</f>
        <v>0</v>
      </c>
      <c r="H28" s="349"/>
      <c r="I28" s="349"/>
      <c r="J28" s="350"/>
      <c r="K28" s="510"/>
    </row>
    <row r="29" spans="2:11" ht="15.75" hidden="1" customHeight="1" thickBot="1" x14ac:dyDescent="0.4">
      <c r="B29" s="684" t="s">
        <v>97</v>
      </c>
      <c r="C29" s="685"/>
      <c r="D29" s="685"/>
      <c r="E29" s="685"/>
      <c r="F29" s="686"/>
      <c r="G29" s="288" t="e">
        <f>Supplier1!#REF!</f>
        <v>#REF!</v>
      </c>
      <c r="H29" s="309"/>
      <c r="I29" s="312"/>
      <c r="J29" s="315"/>
      <c r="K29" s="510"/>
    </row>
    <row r="30" spans="2:11" ht="15" thickBot="1" x14ac:dyDescent="0.4">
      <c r="B30" s="42" t="s">
        <v>98</v>
      </c>
      <c r="C30" s="43"/>
      <c r="D30" s="43"/>
      <c r="E30" s="43"/>
      <c r="F30" s="44"/>
      <c r="G30" s="45">
        <f>SUM(G25:G28)</f>
        <v>0</v>
      </c>
      <c r="H30" s="46">
        <f>($G25*H25)+($G26*H26)+($G27*H27)+($G28*H28)</f>
        <v>0</v>
      </c>
      <c r="I30" s="46">
        <f>($G25*I25)+($G26*I26)+($G27*I27)+($G28*I28)</f>
        <v>0</v>
      </c>
      <c r="K30" s="510"/>
    </row>
    <row r="31" spans="2:11" ht="30" customHeight="1" thickBot="1" x14ac:dyDescent="0.4">
      <c r="B31" s="647" t="s">
        <v>99</v>
      </c>
      <c r="C31" s="648"/>
      <c r="D31" s="648"/>
      <c r="E31" s="648"/>
      <c r="F31" s="649"/>
      <c r="G31" s="60"/>
      <c r="H31" s="48">
        <f>IF(G30=0,0,H30/$G$30/2*100%*$I$21)</f>
        <v>0</v>
      </c>
      <c r="I31" s="49">
        <f>IF(G30=0,0,I30/$G$30/2*100%*$I$21)</f>
        <v>0</v>
      </c>
      <c r="K31" s="510"/>
    </row>
    <row r="32" spans="2:11" ht="15" customHeight="1" x14ac:dyDescent="0.35">
      <c r="B32" s="429" t="s">
        <v>320</v>
      </c>
      <c r="C32" s="430"/>
      <c r="D32" s="430"/>
      <c r="E32" s="430"/>
      <c r="F32" s="430"/>
      <c r="G32" s="430"/>
      <c r="H32" s="430"/>
      <c r="I32" s="431"/>
      <c r="J32" s="681" t="s">
        <v>88</v>
      </c>
      <c r="K32" s="510"/>
    </row>
    <row r="33" spans="2:11" ht="15.75" customHeight="1" thickBot="1" x14ac:dyDescent="0.4">
      <c r="B33" s="432" t="s">
        <v>387</v>
      </c>
      <c r="C33" s="433"/>
      <c r="D33" s="433"/>
      <c r="E33" s="433"/>
      <c r="F33" s="433"/>
      <c r="G33" s="433"/>
      <c r="H33" s="433"/>
      <c r="I33" s="434"/>
      <c r="J33" s="682"/>
      <c r="K33" s="510"/>
    </row>
    <row r="34" spans="2:11" ht="16" thickBot="1" x14ac:dyDescent="0.4">
      <c r="B34" s="550"/>
      <c r="C34" s="551"/>
      <c r="D34" s="551"/>
      <c r="E34" s="551"/>
      <c r="F34" s="551"/>
      <c r="G34" s="197" t="s">
        <v>117</v>
      </c>
      <c r="H34" s="62" t="s">
        <v>91</v>
      </c>
      <c r="I34" s="62" t="s">
        <v>92</v>
      </c>
      <c r="J34" s="302" t="s">
        <v>93</v>
      </c>
      <c r="K34" s="510"/>
    </row>
    <row r="35" spans="2:11" ht="29.25" customHeight="1" x14ac:dyDescent="0.35">
      <c r="B35" s="513" t="s">
        <v>359</v>
      </c>
      <c r="C35" s="514"/>
      <c r="D35" s="514"/>
      <c r="E35" s="514"/>
      <c r="F35" s="515"/>
      <c r="G35" s="282">
        <f>Supplier1!G34</f>
        <v>1</v>
      </c>
      <c r="H35" s="345"/>
      <c r="I35" s="345"/>
      <c r="J35" s="346"/>
      <c r="K35" s="510"/>
    </row>
    <row r="36" spans="2:11" ht="15.75" customHeight="1" x14ac:dyDescent="0.35">
      <c r="B36" s="513" t="s">
        <v>337</v>
      </c>
      <c r="C36" s="514"/>
      <c r="D36" s="514"/>
      <c r="E36" s="514"/>
      <c r="F36" s="515"/>
      <c r="G36" s="280">
        <f>Supplier1!G35</f>
        <v>1</v>
      </c>
      <c r="H36" s="347"/>
      <c r="I36" s="347"/>
      <c r="J36" s="348"/>
      <c r="K36" s="510"/>
    </row>
    <row r="37" spans="2:11" ht="15.75" customHeight="1" x14ac:dyDescent="0.35">
      <c r="B37" s="513" t="s">
        <v>335</v>
      </c>
      <c r="C37" s="514"/>
      <c r="D37" s="514"/>
      <c r="E37" s="514"/>
      <c r="F37" s="515"/>
      <c r="G37" s="280">
        <f>Supplier1!G36</f>
        <v>1</v>
      </c>
      <c r="H37" s="347"/>
      <c r="I37" s="347"/>
      <c r="J37" s="348"/>
      <c r="K37" s="510"/>
    </row>
    <row r="38" spans="2:11" ht="15.75" hidden="1" customHeight="1" x14ac:dyDescent="0.35">
      <c r="B38" s="513" t="s">
        <v>336</v>
      </c>
      <c r="C38" s="514"/>
      <c r="D38" s="514"/>
      <c r="E38" s="514"/>
      <c r="F38" s="515"/>
      <c r="G38" s="280">
        <f>Supplier1!G37</f>
        <v>0</v>
      </c>
      <c r="H38" s="347"/>
      <c r="I38" s="347"/>
      <c r="J38" s="348"/>
      <c r="K38" s="510"/>
    </row>
    <row r="39" spans="2:11" ht="15.75" customHeight="1" x14ac:dyDescent="0.35">
      <c r="B39" s="513" t="s">
        <v>395</v>
      </c>
      <c r="C39" s="514"/>
      <c r="D39" s="514"/>
      <c r="E39" s="514"/>
      <c r="F39" s="515"/>
      <c r="G39" s="280">
        <f>Supplier1!G38</f>
        <v>0</v>
      </c>
      <c r="H39" s="347"/>
      <c r="I39" s="347"/>
      <c r="J39" s="348"/>
      <c r="K39" s="510"/>
    </row>
    <row r="40" spans="2:11" ht="15.75" customHeight="1" x14ac:dyDescent="0.35">
      <c r="B40" s="513" t="s">
        <v>396</v>
      </c>
      <c r="C40" s="514"/>
      <c r="D40" s="514"/>
      <c r="E40" s="514"/>
      <c r="F40" s="515"/>
      <c r="G40" s="280">
        <f>Supplier1!G39</f>
        <v>0</v>
      </c>
      <c r="H40" s="347"/>
      <c r="I40" s="347"/>
      <c r="J40" s="348"/>
      <c r="K40" s="510"/>
    </row>
    <row r="41" spans="2:11" ht="15.75" customHeight="1" x14ac:dyDescent="0.35">
      <c r="B41" s="513" t="s">
        <v>397</v>
      </c>
      <c r="C41" s="514"/>
      <c r="D41" s="514"/>
      <c r="E41" s="514"/>
      <c r="F41" s="515"/>
      <c r="G41" s="280">
        <f>Supplier1!G40</f>
        <v>0</v>
      </c>
      <c r="H41" s="347"/>
      <c r="I41" s="347"/>
      <c r="J41" s="348"/>
      <c r="K41" s="510"/>
    </row>
    <row r="42" spans="2:11" ht="15.75" customHeight="1" thickBot="1" x14ac:dyDescent="0.4">
      <c r="B42" s="516" t="s">
        <v>398</v>
      </c>
      <c r="C42" s="517"/>
      <c r="D42" s="517"/>
      <c r="E42" s="517"/>
      <c r="F42" s="518"/>
      <c r="G42" s="283">
        <f>Supplier1!G41</f>
        <v>0</v>
      </c>
      <c r="H42" s="349"/>
      <c r="I42" s="349"/>
      <c r="J42" s="350"/>
      <c r="K42" s="511"/>
    </row>
    <row r="43" spans="2:11" ht="15" thickBot="1" x14ac:dyDescent="0.4">
      <c r="B43" s="491" t="s">
        <v>98</v>
      </c>
      <c r="C43" s="492"/>
      <c r="D43" s="492"/>
      <c r="E43" s="492"/>
      <c r="F43" s="493"/>
      <c r="G43" s="50">
        <f>SUM(G35:G42)</f>
        <v>3</v>
      </c>
      <c r="H43" s="46">
        <f>($G35*H35)+($G37*H37)+($G38*H38)+($G39*H39)+($G40*H40)+($G41*H41)+($G42*H42)+(G36*H36)</f>
        <v>0</v>
      </c>
      <c r="I43" s="46">
        <f>($G35*I35)+($G37*I37)+($G38*I38)+($G39*I39)+($G40*I40)+($G41*I41)+($G42*I42)+(G36*I36)</f>
        <v>0</v>
      </c>
    </row>
    <row r="44" spans="2:11" ht="31.5" customHeight="1" thickBot="1" x14ac:dyDescent="0.4">
      <c r="B44" s="494" t="s">
        <v>100</v>
      </c>
      <c r="C44" s="495"/>
      <c r="D44" s="495"/>
      <c r="E44" s="495"/>
      <c r="F44" s="496"/>
      <c r="G44" s="51"/>
      <c r="H44" s="48">
        <f>IF(G43=0,0,H43/$G$43/2*100%*$I$21)</f>
        <v>0</v>
      </c>
      <c r="I44" s="49">
        <f>IF(G43=0,0,I43/$G$43/2*100%*$I$21)</f>
        <v>0</v>
      </c>
    </row>
    <row r="45" spans="2:11" ht="15" thickBot="1" x14ac:dyDescent="0.4">
      <c r="B45" s="52"/>
      <c r="C45" s="52"/>
      <c r="D45" s="52"/>
      <c r="E45" s="52"/>
      <c r="F45" s="52"/>
      <c r="G45" s="52"/>
      <c r="H45" s="52"/>
      <c r="I45" s="52"/>
    </row>
    <row r="46" spans="2:11" ht="21.5" thickBot="1" x14ac:dyDescent="0.4">
      <c r="B46" s="53"/>
      <c r="C46" s="522" t="s">
        <v>360</v>
      </c>
      <c r="D46" s="523"/>
      <c r="E46" s="523"/>
      <c r="F46" s="523"/>
      <c r="G46" s="523"/>
      <c r="H46" s="523"/>
      <c r="I46" s="524"/>
      <c r="J46" s="694" t="s">
        <v>88</v>
      </c>
      <c r="K46" s="473" t="s">
        <v>316</v>
      </c>
    </row>
    <row r="47" spans="2:11" ht="19" thickBot="1" x14ac:dyDescent="0.4">
      <c r="B47" s="131" t="s">
        <v>388</v>
      </c>
      <c r="C47" s="132"/>
      <c r="D47" s="132"/>
      <c r="E47" s="132"/>
      <c r="F47" s="132"/>
      <c r="G47" s="132"/>
      <c r="H47" s="132"/>
      <c r="I47" s="159">
        <f>Supplier1!$I$46</f>
        <v>0.25</v>
      </c>
      <c r="J47" s="695"/>
      <c r="K47" s="474"/>
    </row>
    <row r="48" spans="2:11" ht="16" thickBot="1" x14ac:dyDescent="0.4">
      <c r="B48" s="525"/>
      <c r="C48" s="526"/>
      <c r="D48" s="526"/>
      <c r="E48" s="526"/>
      <c r="F48" s="526"/>
      <c r="G48" s="62" t="s">
        <v>117</v>
      </c>
      <c r="H48" s="62" t="s">
        <v>91</v>
      </c>
      <c r="I48" s="62" t="s">
        <v>92</v>
      </c>
      <c r="J48" s="300" t="s">
        <v>93</v>
      </c>
      <c r="K48" s="298" t="s">
        <v>315</v>
      </c>
    </row>
    <row r="49" spans="2:11" ht="15.75" customHeight="1" x14ac:dyDescent="0.35">
      <c r="B49" s="528" t="s">
        <v>338</v>
      </c>
      <c r="C49" s="529"/>
      <c r="D49" s="529"/>
      <c r="E49" s="529"/>
      <c r="F49" s="530"/>
      <c r="G49" s="286">
        <f>Supplier1!G48</f>
        <v>1</v>
      </c>
      <c r="H49" s="351"/>
      <c r="I49" s="365"/>
      <c r="J49" s="346"/>
      <c r="K49" s="509"/>
    </row>
    <row r="50" spans="2:11" ht="15.75" customHeight="1" x14ac:dyDescent="0.35">
      <c r="B50" s="513" t="s">
        <v>339</v>
      </c>
      <c r="C50" s="514"/>
      <c r="D50" s="514"/>
      <c r="E50" s="514"/>
      <c r="F50" s="515"/>
      <c r="G50" s="280">
        <f>Supplier1!G49</f>
        <v>1</v>
      </c>
      <c r="H50" s="347"/>
      <c r="I50" s="366"/>
      <c r="J50" s="348"/>
      <c r="K50" s="510"/>
    </row>
    <row r="51" spans="2:11" ht="30.75" customHeight="1" x14ac:dyDescent="0.35">
      <c r="B51" s="513" t="s">
        <v>340</v>
      </c>
      <c r="C51" s="514"/>
      <c r="D51" s="514"/>
      <c r="E51" s="514"/>
      <c r="F51" s="515"/>
      <c r="G51" s="280">
        <f>Supplier1!G50</f>
        <v>0</v>
      </c>
      <c r="H51" s="347"/>
      <c r="I51" s="366"/>
      <c r="J51" s="348"/>
      <c r="K51" s="510"/>
    </row>
    <row r="52" spans="2:11" ht="33" customHeight="1" x14ac:dyDescent="0.35">
      <c r="B52" s="513" t="s">
        <v>341</v>
      </c>
      <c r="C52" s="514"/>
      <c r="D52" s="514"/>
      <c r="E52" s="514"/>
      <c r="F52" s="515"/>
      <c r="G52" s="280">
        <f>Supplier1!G51</f>
        <v>0</v>
      </c>
      <c r="H52" s="347"/>
      <c r="I52" s="366"/>
      <c r="J52" s="348"/>
      <c r="K52" s="510"/>
    </row>
    <row r="53" spans="2:11" ht="31.5" customHeight="1" thickBot="1" x14ac:dyDescent="0.4">
      <c r="B53" s="505" t="str">
        <f>Cover!A63</f>
        <v>B.5 Records of Management Review meetings (minutes, attendance registers etc)</v>
      </c>
      <c r="C53" s="503"/>
      <c r="D53" s="503"/>
      <c r="E53" s="503"/>
      <c r="F53" s="503"/>
      <c r="G53" s="280">
        <f>Supplier1!G52</f>
        <v>0</v>
      </c>
      <c r="H53" s="347"/>
      <c r="I53" s="366"/>
      <c r="J53" s="348"/>
      <c r="K53" s="510"/>
    </row>
    <row r="54" spans="2:11" ht="15.75" hidden="1" customHeight="1" x14ac:dyDescent="0.35">
      <c r="B54" s="505"/>
      <c r="C54" s="503"/>
      <c r="D54" s="503"/>
      <c r="E54" s="503"/>
      <c r="F54" s="503"/>
      <c r="G54" s="280"/>
      <c r="H54" s="347"/>
      <c r="I54" s="366"/>
      <c r="J54" s="348"/>
      <c r="K54" s="510"/>
    </row>
    <row r="55" spans="2:11" ht="15.75" hidden="1" customHeight="1" x14ac:dyDescent="0.35">
      <c r="B55" s="505"/>
      <c r="C55" s="503"/>
      <c r="D55" s="503"/>
      <c r="E55" s="503"/>
      <c r="F55" s="503"/>
      <c r="G55" s="280"/>
      <c r="H55" s="347"/>
      <c r="I55" s="366"/>
      <c r="J55" s="348"/>
      <c r="K55" s="510"/>
    </row>
    <row r="56" spans="2:11" ht="15.75" hidden="1" customHeight="1" thickBot="1" x14ac:dyDescent="0.4">
      <c r="B56" s="505"/>
      <c r="C56" s="503"/>
      <c r="D56" s="503"/>
      <c r="E56" s="503"/>
      <c r="F56" s="503"/>
      <c r="G56" s="283"/>
      <c r="H56" s="349"/>
      <c r="I56" s="366"/>
      <c r="J56" s="350"/>
      <c r="K56" s="511"/>
    </row>
    <row r="57" spans="2:11" ht="15.75" hidden="1" customHeight="1" thickBot="1" x14ac:dyDescent="0.4">
      <c r="B57" s="505"/>
      <c r="C57" s="503"/>
      <c r="D57" s="503"/>
      <c r="E57" s="503"/>
      <c r="F57" s="504"/>
      <c r="G57" s="279"/>
      <c r="H57" s="309"/>
      <c r="I57" s="40"/>
      <c r="J57" s="58" t="s">
        <v>59</v>
      </c>
    </row>
    <row r="58" spans="2:11" ht="15.75" hidden="1" customHeight="1" thickBot="1" x14ac:dyDescent="0.4">
      <c r="B58" s="505"/>
      <c r="C58" s="503"/>
      <c r="D58" s="503"/>
      <c r="E58" s="503"/>
      <c r="F58" s="504"/>
      <c r="G58" s="133"/>
      <c r="H58" s="39"/>
      <c r="I58" s="40"/>
      <c r="J58" s="58" t="s">
        <v>59</v>
      </c>
    </row>
    <row r="59" spans="2:11" ht="15.75" hidden="1" customHeight="1" thickBot="1" x14ac:dyDescent="0.4">
      <c r="B59" s="505"/>
      <c r="C59" s="503"/>
      <c r="D59" s="503"/>
      <c r="E59" s="503"/>
      <c r="F59" s="504"/>
      <c r="G59" s="134"/>
      <c r="H59" s="39"/>
      <c r="I59" s="40"/>
      <c r="J59" s="58"/>
    </row>
    <row r="60" spans="2:11" ht="15" thickBot="1" x14ac:dyDescent="0.4">
      <c r="B60" s="491" t="s">
        <v>102</v>
      </c>
      <c r="C60" s="492"/>
      <c r="D60" s="492"/>
      <c r="E60" s="492"/>
      <c r="F60" s="493"/>
      <c r="G60" s="135">
        <f>SUM(G49:G59)</f>
        <v>2</v>
      </c>
      <c r="H60" s="46">
        <f>($G49*H49)+($G50*H50)+($G51*H51)+($G52*H52)+($G53*H53)+($G55*H55)+($G56*H56)+($G57*H57)+(G54*H54)</f>
        <v>0</v>
      </c>
      <c r="I60" s="46">
        <f>($G49*I49)+($G50*I50)+($G51*I51)+($G52*I52)+($G53*I53)+($G55*I55)+($G56*I56)+($G57*I57)+(G54*I54)</f>
        <v>0</v>
      </c>
      <c r="K60" s="158"/>
    </row>
    <row r="61" spans="2:11" ht="30.75" customHeight="1" thickBot="1" x14ac:dyDescent="0.4">
      <c r="B61" s="494" t="s">
        <v>103</v>
      </c>
      <c r="C61" s="495"/>
      <c r="D61" s="495"/>
      <c r="E61" s="495"/>
      <c r="F61" s="496"/>
      <c r="G61" s="51"/>
      <c r="H61" s="48">
        <f>IF(G60=0,0,H60/$G$60/2*100%*$I$47)</f>
        <v>0</v>
      </c>
      <c r="I61" s="49">
        <f>IF(G60=0,0,I60/$G$60/2*100%*$I$47)</f>
        <v>0</v>
      </c>
    </row>
    <row r="62" spans="2:11" ht="15" thickBot="1" x14ac:dyDescent="0.4"/>
    <row r="63" spans="2:11" ht="21.5" thickBot="1" x14ac:dyDescent="0.4">
      <c r="B63" s="37"/>
      <c r="C63" s="522" t="s">
        <v>345</v>
      </c>
      <c r="D63" s="523"/>
      <c r="E63" s="523"/>
      <c r="F63" s="523"/>
      <c r="G63" s="523"/>
      <c r="H63" s="523"/>
      <c r="I63" s="524"/>
    </row>
    <row r="64" spans="2:11" x14ac:dyDescent="0.35">
      <c r="B64" s="625" t="s">
        <v>389</v>
      </c>
      <c r="C64" s="626"/>
      <c r="D64" s="626"/>
      <c r="E64" s="626"/>
      <c r="F64" s="626"/>
      <c r="G64" s="626"/>
      <c r="H64" s="626"/>
      <c r="I64" s="645">
        <f>Supplier1!$I$59</f>
        <v>0.2</v>
      </c>
      <c r="J64" s="643" t="s">
        <v>88</v>
      </c>
      <c r="K64" s="473" t="s">
        <v>316</v>
      </c>
    </row>
    <row r="65" spans="2:11" ht="15" thickBot="1" x14ac:dyDescent="0.4">
      <c r="B65" s="497" t="s">
        <v>351</v>
      </c>
      <c r="C65" s="498"/>
      <c r="D65" s="498"/>
      <c r="E65" s="498"/>
      <c r="F65" s="498"/>
      <c r="G65" s="498"/>
      <c r="H65" s="498"/>
      <c r="I65" s="646"/>
      <c r="J65" s="644"/>
      <c r="K65" s="474"/>
    </row>
    <row r="66" spans="2:11" ht="16.5" customHeight="1" thickBot="1" x14ac:dyDescent="0.4">
      <c r="B66" s="499"/>
      <c r="C66" s="500"/>
      <c r="D66" s="500"/>
      <c r="E66" s="500"/>
      <c r="F66" s="501"/>
      <c r="G66" s="62" t="s">
        <v>117</v>
      </c>
      <c r="H66" s="62" t="s">
        <v>91</v>
      </c>
      <c r="I66" s="62" t="s">
        <v>92</v>
      </c>
      <c r="J66" s="277" t="s">
        <v>93</v>
      </c>
      <c r="K66" s="298" t="s">
        <v>315</v>
      </c>
    </row>
    <row r="67" spans="2:11" ht="15.75" customHeight="1" thickBot="1" x14ac:dyDescent="0.4">
      <c r="B67" s="502" t="s">
        <v>222</v>
      </c>
      <c r="C67" s="503"/>
      <c r="D67" s="503"/>
      <c r="E67" s="503"/>
      <c r="F67" s="504"/>
      <c r="G67" s="35">
        <f>Supplier1!G62</f>
        <v>0</v>
      </c>
      <c r="H67" s="352"/>
      <c r="I67" s="365"/>
      <c r="J67" s="353"/>
      <c r="K67" s="509"/>
    </row>
    <row r="68" spans="2:11" ht="15" thickBot="1" x14ac:dyDescent="0.4">
      <c r="B68" s="491" t="s">
        <v>104</v>
      </c>
      <c r="C68" s="492"/>
      <c r="D68" s="492"/>
      <c r="E68" s="492"/>
      <c r="F68" s="493"/>
      <c r="G68" s="62">
        <f>SUM(G67:G67)</f>
        <v>0</v>
      </c>
      <c r="H68" s="46">
        <f>($G67*H67)</f>
        <v>0</v>
      </c>
      <c r="I68" s="46">
        <f>($G67*I67)</f>
        <v>0</v>
      </c>
      <c r="K68" s="510"/>
    </row>
    <row r="69" spans="2:11" ht="30.75" customHeight="1" thickBot="1" x14ac:dyDescent="0.4">
      <c r="B69" s="494" t="s">
        <v>105</v>
      </c>
      <c r="C69" s="495"/>
      <c r="D69" s="495"/>
      <c r="E69" s="495"/>
      <c r="F69" s="496"/>
      <c r="G69" s="47"/>
      <c r="H69" s="48">
        <f>IF(G68=0,0,H68/$G$68/2*100%*$I$64)</f>
        <v>0</v>
      </c>
      <c r="I69" s="49">
        <f>IF(G68=0,0,I68/$G$68/2*100%*$I$64)</f>
        <v>0</v>
      </c>
      <c r="K69" s="511"/>
    </row>
    <row r="70" spans="2:11" ht="15" thickBot="1" x14ac:dyDescent="0.4"/>
    <row r="71" spans="2:11" ht="21.5" thickBot="1" x14ac:dyDescent="0.4">
      <c r="B71" s="37"/>
      <c r="C71" s="522" t="s">
        <v>346</v>
      </c>
      <c r="D71" s="523"/>
      <c r="E71" s="523"/>
      <c r="F71" s="523"/>
      <c r="G71" s="523"/>
      <c r="H71" s="523"/>
      <c r="I71" s="524"/>
    </row>
    <row r="72" spans="2:11" ht="18.75" customHeight="1" x14ac:dyDescent="0.35">
      <c r="B72" s="429" t="s">
        <v>369</v>
      </c>
      <c r="C72" s="430"/>
      <c r="D72" s="430"/>
      <c r="E72" s="430"/>
      <c r="F72" s="430"/>
      <c r="G72" s="430"/>
      <c r="H72" s="431"/>
      <c r="I72" s="634">
        <f>Supplier1!$I$67</f>
        <v>0.2</v>
      </c>
      <c r="J72" s="681" t="s">
        <v>88</v>
      </c>
      <c r="K72" s="473" t="s">
        <v>316</v>
      </c>
    </row>
    <row r="73" spans="2:11" ht="18.75" customHeight="1" x14ac:dyDescent="0.35">
      <c r="B73" s="629" t="s">
        <v>353</v>
      </c>
      <c r="C73" s="630"/>
      <c r="D73" s="630"/>
      <c r="E73" s="630"/>
      <c r="F73" s="630"/>
      <c r="G73" s="630"/>
      <c r="H73" s="642"/>
      <c r="I73" s="635"/>
      <c r="J73" s="683"/>
      <c r="K73" s="475"/>
    </row>
    <row r="74" spans="2:11" ht="19.5" customHeight="1" thickBot="1" x14ac:dyDescent="0.4">
      <c r="B74" s="432" t="s">
        <v>370</v>
      </c>
      <c r="C74" s="433"/>
      <c r="D74" s="433"/>
      <c r="E74" s="433"/>
      <c r="F74" s="433"/>
      <c r="G74" s="433"/>
      <c r="H74" s="434"/>
      <c r="I74" s="636"/>
      <c r="J74" s="682"/>
      <c r="K74" s="474"/>
    </row>
    <row r="75" spans="2:11" ht="16.5" customHeight="1" thickBot="1" x14ac:dyDescent="0.4">
      <c r="B75" s="488"/>
      <c r="C75" s="489"/>
      <c r="D75" s="489"/>
      <c r="E75" s="489"/>
      <c r="F75" s="490"/>
      <c r="G75" s="62" t="s">
        <v>117</v>
      </c>
      <c r="H75" s="62" t="s">
        <v>91</v>
      </c>
      <c r="I75" s="62" t="s">
        <v>92</v>
      </c>
      <c r="J75" s="278" t="s">
        <v>93</v>
      </c>
      <c r="K75" s="298" t="s">
        <v>315</v>
      </c>
    </row>
    <row r="76" spans="2:11" ht="15.75" customHeight="1" thickBot="1" x14ac:dyDescent="0.4">
      <c r="B76" s="502" t="s">
        <v>219</v>
      </c>
      <c r="C76" s="503"/>
      <c r="D76" s="503"/>
      <c r="E76" s="503"/>
      <c r="F76" s="504"/>
      <c r="G76" s="286">
        <f>Supplier1!G71</f>
        <v>0</v>
      </c>
      <c r="H76" s="352"/>
      <c r="I76" s="365"/>
      <c r="J76" s="353"/>
      <c r="K76" s="509"/>
    </row>
    <row r="77" spans="2:11" ht="15" thickBot="1" x14ac:dyDescent="0.4">
      <c r="B77" s="491" t="s">
        <v>106</v>
      </c>
      <c r="C77" s="492"/>
      <c r="D77" s="492"/>
      <c r="E77" s="492"/>
      <c r="F77" s="493"/>
      <c r="G77" s="62">
        <f>SUM(G76:G76)</f>
        <v>0</v>
      </c>
      <c r="H77" s="284">
        <f>($G76*H76)</f>
        <v>0</v>
      </c>
      <c r="I77" s="46">
        <f>($G76*I76)</f>
        <v>0</v>
      </c>
      <c r="K77" s="511"/>
    </row>
    <row r="78" spans="2:11" ht="31.5" customHeight="1" thickBot="1" x14ac:dyDescent="0.4">
      <c r="B78" s="494" t="s">
        <v>107</v>
      </c>
      <c r="C78" s="495"/>
      <c r="D78" s="495"/>
      <c r="E78" s="495"/>
      <c r="F78" s="496"/>
      <c r="G78" s="51"/>
      <c r="H78" s="48">
        <f>IF(G77=0,0,H77/$G$77/2*100%*$I$72)</f>
        <v>0</v>
      </c>
      <c r="I78" s="49">
        <f>IF(G77=0,0,I77/$G$77/2*100%*$I$72)</f>
        <v>0</v>
      </c>
    </row>
    <row r="79" spans="2:11" ht="15" thickBot="1" x14ac:dyDescent="0.4"/>
    <row r="80" spans="2:11" ht="21.5" thickBot="1" x14ac:dyDescent="0.4">
      <c r="B80" s="37"/>
      <c r="C80" s="522" t="s">
        <v>347</v>
      </c>
      <c r="D80" s="523"/>
      <c r="E80" s="523"/>
      <c r="F80" s="523"/>
      <c r="G80" s="523"/>
      <c r="H80" s="523"/>
      <c r="I80" s="524"/>
    </row>
    <row r="81" spans="2:11" ht="18.75" customHeight="1" x14ac:dyDescent="0.35">
      <c r="B81" s="429" t="s">
        <v>371</v>
      </c>
      <c r="C81" s="430"/>
      <c r="D81" s="430"/>
      <c r="E81" s="430"/>
      <c r="F81" s="430"/>
      <c r="G81" s="430"/>
      <c r="H81" s="431"/>
      <c r="I81" s="482">
        <f>1-I21-I47-I64-I72</f>
        <v>9.9999999999999978E-2</v>
      </c>
      <c r="J81" s="639" t="s">
        <v>88</v>
      </c>
      <c r="K81" s="473" t="s">
        <v>316</v>
      </c>
    </row>
    <row r="82" spans="2:11" ht="15.75" customHeight="1" thickBot="1" x14ac:dyDescent="0.4">
      <c r="B82" s="432" t="s">
        <v>361</v>
      </c>
      <c r="C82" s="433"/>
      <c r="D82" s="433"/>
      <c r="E82" s="433"/>
      <c r="F82" s="433"/>
      <c r="G82" s="433"/>
      <c r="H82" s="434"/>
      <c r="I82" s="484"/>
      <c r="J82" s="640"/>
      <c r="K82" s="474"/>
    </row>
    <row r="83" spans="2:11" ht="16" thickBot="1" x14ac:dyDescent="0.4">
      <c r="B83" s="631"/>
      <c r="C83" s="632"/>
      <c r="D83" s="632"/>
      <c r="E83" s="632"/>
      <c r="F83" s="633"/>
      <c r="G83" s="62" t="s">
        <v>117</v>
      </c>
      <c r="H83" s="285" t="s">
        <v>91</v>
      </c>
      <c r="I83" s="62" t="s">
        <v>92</v>
      </c>
      <c r="J83" s="278" t="s">
        <v>93</v>
      </c>
      <c r="K83" s="298" t="s">
        <v>315</v>
      </c>
    </row>
    <row r="84" spans="2:11" x14ac:dyDescent="0.35">
      <c r="B84" s="506" t="s">
        <v>293</v>
      </c>
      <c r="C84" s="507"/>
      <c r="D84" s="507"/>
      <c r="E84" s="507"/>
      <c r="F84" s="508"/>
      <c r="G84" s="286">
        <f>Supplier1!G79</f>
        <v>1</v>
      </c>
      <c r="H84" s="351"/>
      <c r="I84" s="365"/>
      <c r="J84" s="346"/>
      <c r="K84" s="509"/>
    </row>
    <row r="85" spans="2:11" ht="15.75" customHeight="1" thickBot="1" x14ac:dyDescent="0.4">
      <c r="B85" s="506" t="s">
        <v>349</v>
      </c>
      <c r="C85" s="507"/>
      <c r="D85" s="507"/>
      <c r="E85" s="507"/>
      <c r="F85" s="508"/>
      <c r="G85" s="283">
        <f>Supplier1!G80</f>
        <v>1</v>
      </c>
      <c r="H85" s="349"/>
      <c r="I85" s="366"/>
      <c r="J85" s="350"/>
      <c r="K85" s="511"/>
    </row>
    <row r="86" spans="2:11" ht="15" thickBot="1" x14ac:dyDescent="0.4">
      <c r="B86" s="491" t="s">
        <v>109</v>
      </c>
      <c r="C86" s="492"/>
      <c r="D86" s="492"/>
      <c r="E86" s="492"/>
      <c r="F86" s="493"/>
      <c r="G86" s="45">
        <f>SUM(G84:G85)</f>
        <v>2</v>
      </c>
      <c r="H86" s="55">
        <f>($G84*H84)+($G85*H85)</f>
        <v>0</v>
      </c>
      <c r="I86" s="46">
        <f>($G84*I84)+($G85*I85)</f>
        <v>0</v>
      </c>
    </row>
    <row r="87" spans="2:11" ht="30.75" customHeight="1" thickBot="1" x14ac:dyDescent="0.4">
      <c r="B87" s="494" t="s">
        <v>350</v>
      </c>
      <c r="C87" s="495"/>
      <c r="D87" s="495"/>
      <c r="E87" s="495"/>
      <c r="F87" s="496"/>
      <c r="G87" s="51"/>
      <c r="H87" s="48">
        <f>IF(G86=0,0,H86/$G$86/2*100%*$I$81)</f>
        <v>0</v>
      </c>
      <c r="I87" s="56">
        <f>IF(G86=0,0,I86/$G$86/2*100%*$I$81)</f>
        <v>0</v>
      </c>
    </row>
    <row r="88" spans="2:11" ht="15" thickBot="1" x14ac:dyDescent="0.4"/>
    <row r="89" spans="2:11" ht="15" thickBot="1" x14ac:dyDescent="0.4">
      <c r="B89" s="663" t="s">
        <v>328</v>
      </c>
      <c r="C89" s="664"/>
      <c r="D89" s="664"/>
      <c r="E89" s="664"/>
      <c r="F89" s="665"/>
    </row>
    <row r="90" spans="2:11" ht="203.25" customHeight="1" thickBot="1" x14ac:dyDescent="0.4">
      <c r="B90" s="616"/>
      <c r="C90" s="617"/>
      <c r="D90" s="617"/>
      <c r="E90" s="617"/>
      <c r="F90" s="618"/>
    </row>
  </sheetData>
  <sheetProtection formatRows="0"/>
  <protectedRanges>
    <protectedRange sqref="J84:J85" name="Clarification Sections_2"/>
    <protectedRange sqref="J67 J25:J29 J49:J59 J76 J35:J42" name="Clarification Sections"/>
    <protectedRange sqref="G15" name="Supplier QA person"/>
    <protectedRange sqref="D14:F15 D16" name="Supplier detail"/>
    <protectedRange sqref="I18" name="Report request"/>
    <protectedRange sqref="G18" name="QM28 request"/>
    <protectedRange sqref="D17 H17:I17" name="Tel nrs and email"/>
    <protectedRange sqref="H25:I29" name="Section A options_1"/>
    <protectedRange sqref="H35:I42" name="Section A options_2"/>
    <protectedRange sqref="H57:I59" name="Section B_1"/>
    <protectedRange sqref="H49:I56" name="Section A options_5"/>
    <protectedRange sqref="H67:I67" name="Section A options_6"/>
    <protectedRange sqref="H76:I76" name="Section A options_7"/>
    <protectedRange sqref="H84:I85" name="Section A options_9"/>
  </protectedRanges>
  <mergeCells count="119">
    <mergeCell ref="B89:F89"/>
    <mergeCell ref="B90:F90"/>
    <mergeCell ref="B6:C6"/>
    <mergeCell ref="B7:C7"/>
    <mergeCell ref="D7:F7"/>
    <mergeCell ref="B2:C5"/>
    <mergeCell ref="G2:H2"/>
    <mergeCell ref="D4:F4"/>
    <mergeCell ref="G4:H4"/>
    <mergeCell ref="D5:F5"/>
    <mergeCell ref="G5:H5"/>
    <mergeCell ref="G3:H3"/>
    <mergeCell ref="D2:F3"/>
    <mergeCell ref="E6:F6"/>
    <mergeCell ref="G6:I6"/>
    <mergeCell ref="G7:I7"/>
    <mergeCell ref="B13:I13"/>
    <mergeCell ref="B14:C14"/>
    <mergeCell ref="D14:F14"/>
    <mergeCell ref="G14:I14"/>
    <mergeCell ref="B15:C15"/>
    <mergeCell ref="D15:F15"/>
    <mergeCell ref="G15:I15"/>
    <mergeCell ref="B8:C8"/>
    <mergeCell ref="D8:F8"/>
    <mergeCell ref="B9:C9"/>
    <mergeCell ref="D9:I9"/>
    <mergeCell ref="B10:C12"/>
    <mergeCell ref="D10:I12"/>
    <mergeCell ref="G8:H8"/>
    <mergeCell ref="C19:I19"/>
    <mergeCell ref="B20:I20"/>
    <mergeCell ref="B21:E21"/>
    <mergeCell ref="F21:H21"/>
    <mergeCell ref="B22:I22"/>
    <mergeCell ref="J22:J23"/>
    <mergeCell ref="B23:I23"/>
    <mergeCell ref="B16:C16"/>
    <mergeCell ref="D16:I16"/>
    <mergeCell ref="B17:C17"/>
    <mergeCell ref="D17:E17"/>
    <mergeCell ref="F17:G17"/>
    <mergeCell ref="B18:C18"/>
    <mergeCell ref="B31:F31"/>
    <mergeCell ref="B32:I32"/>
    <mergeCell ref="J32:J33"/>
    <mergeCell ref="B33:I33"/>
    <mergeCell ref="B34:F34"/>
    <mergeCell ref="B35:F35"/>
    <mergeCell ref="B24:F24"/>
    <mergeCell ref="B25:F25"/>
    <mergeCell ref="B26:F26"/>
    <mergeCell ref="B27:F27"/>
    <mergeCell ref="B28:F28"/>
    <mergeCell ref="B29:F29"/>
    <mergeCell ref="B42:F42"/>
    <mergeCell ref="B43:F43"/>
    <mergeCell ref="B44:F44"/>
    <mergeCell ref="C46:I46"/>
    <mergeCell ref="J46:J47"/>
    <mergeCell ref="B48:F48"/>
    <mergeCell ref="B36:F36"/>
    <mergeCell ref="B37:F37"/>
    <mergeCell ref="B38:F38"/>
    <mergeCell ref="B39:F39"/>
    <mergeCell ref="B40:F40"/>
    <mergeCell ref="B41:F41"/>
    <mergeCell ref="B56:F56"/>
    <mergeCell ref="B57:F57"/>
    <mergeCell ref="B58:F58"/>
    <mergeCell ref="B59:F59"/>
    <mergeCell ref="B60:F60"/>
    <mergeCell ref="B61:F61"/>
    <mergeCell ref="B49:F49"/>
    <mergeCell ref="B50:F50"/>
    <mergeCell ref="B52:F52"/>
    <mergeCell ref="B53:F53"/>
    <mergeCell ref="B54:F54"/>
    <mergeCell ref="B55:F55"/>
    <mergeCell ref="B51:F51"/>
    <mergeCell ref="C63:I63"/>
    <mergeCell ref="I64:I65"/>
    <mergeCell ref="J64:J65"/>
    <mergeCell ref="B66:F66"/>
    <mergeCell ref="B67:F67"/>
    <mergeCell ref="B64:H64"/>
    <mergeCell ref="B65:H65"/>
    <mergeCell ref="J72:J74"/>
    <mergeCell ref="B74:H74"/>
    <mergeCell ref="B68:F68"/>
    <mergeCell ref="B69:F69"/>
    <mergeCell ref="C71:I71"/>
    <mergeCell ref="B72:H72"/>
    <mergeCell ref="I72:I74"/>
    <mergeCell ref="B73:H73"/>
    <mergeCell ref="B86:F86"/>
    <mergeCell ref="B87:F87"/>
    <mergeCell ref="B85:F85"/>
    <mergeCell ref="B76:F76"/>
    <mergeCell ref="B81:H81"/>
    <mergeCell ref="I81:I82"/>
    <mergeCell ref="J81:J82"/>
    <mergeCell ref="B82:H82"/>
    <mergeCell ref="B75:F75"/>
    <mergeCell ref="B83:F83"/>
    <mergeCell ref="B84:F84"/>
    <mergeCell ref="B77:F77"/>
    <mergeCell ref="B78:F78"/>
    <mergeCell ref="C80:I80"/>
    <mergeCell ref="K25:K42"/>
    <mergeCell ref="K49:K56"/>
    <mergeCell ref="K67:K69"/>
    <mergeCell ref="K76:K77"/>
    <mergeCell ref="K84:K85"/>
    <mergeCell ref="K22:K23"/>
    <mergeCell ref="K46:K47"/>
    <mergeCell ref="K64:K65"/>
    <mergeCell ref="K72:K74"/>
    <mergeCell ref="K81:K82"/>
  </mergeCells>
  <dataValidations count="4">
    <dataValidation type="list" allowBlank="1" showInputMessage="1" showErrorMessage="1" sqref="G18 I18" xr:uid="{00000000-0002-0000-0800-000000000000}">
      <formula1>"Y,N"</formula1>
    </dataValidation>
    <dataValidation type="list" allowBlank="1" showInputMessage="1" showErrorMessage="1" prompt="Score ?_x000a_0 = no submission_x000a_1 = Data insufficient _x000a_2 = Fail major risks_x000a_3 = Fail minor risks_x000a_4 = Comply (qualified)_x000a_5 = Comply_x000a_" sqref="H29:I29 H57:I59" xr:uid="{00000000-0002-0000-0800-000001000000}">
      <formula1>$M$3:$M$8</formula1>
    </dataValidation>
    <dataValidation type="list" allowBlank="1" showInputMessage="1" showErrorMessage="1" prompt="Score ?_x000a_0 = No Submission_x000a_1 = Partially Compliant_x000a_2 = Fully Compliant_x000a__x000a_" sqref="H84:I85 H76:I76 H67:I67 H49:I56 H35:I42 H25:I28" xr:uid="{00000000-0002-0000-0800-000002000000}">
      <formula1>$M$2:$M$8</formula1>
    </dataValidation>
    <dataValidation allowBlank="1" showInputMessage="1" showErrorMessage="1" prompt="Rev 1 for 1st Desktop Evaluation_x000a_Rev 2 for 2nd Desktop Evaluation (Clarification)" sqref="I8" xr:uid="{00000000-0002-0000-0800-000003000000}"/>
  </dataValidations>
  <pageMargins left="0.7" right="0.7" top="0.75" bottom="0.75" header="0.3" footer="0.3"/>
  <drawing r:id="rId1"/>
  <legacyDrawing r:id="rId2"/>
  <oleObjects>
    <mc:AlternateContent xmlns:mc="http://schemas.openxmlformats.org/markup-compatibility/2006">
      <mc:Choice Requires="x14">
        <oleObject progId="Word.Picture.8" shapeId="7169" r:id="rId3">
          <objectPr defaultSize="0" autoPict="0" r:id="rId4">
            <anchor moveWithCells="1" sizeWithCells="1">
              <from>
                <xdr:col>1</xdr:col>
                <xdr:colOff>146050</xdr:colOff>
                <xdr:row>1</xdr:row>
                <xdr:rowOff>146050</xdr:rowOff>
              </from>
              <to>
                <xdr:col>1</xdr:col>
                <xdr:colOff>1257300</xdr:colOff>
                <xdr:row>4</xdr:row>
                <xdr:rowOff>165100</xdr:rowOff>
              </to>
            </anchor>
          </objectPr>
        </oleObject>
      </mc:Choice>
      <mc:Fallback>
        <oleObject progId="Word.Picture.8" shapeId="7169" r:id="rId3"/>
      </mc:Fallback>
    </mc:AlternateContent>
    <mc:AlternateContent xmlns:mc="http://schemas.openxmlformats.org/markup-compatibility/2006">
      <mc:Choice Requires="x14">
        <oleObject progId="Word.Picture.8" shapeId="7170" r:id="rId5">
          <objectPr defaultSize="0" autoPict="0" r:id="rId4">
            <anchor moveWithCells="1" sizeWithCells="1">
              <from>
                <xdr:col>1</xdr:col>
                <xdr:colOff>107950</xdr:colOff>
                <xdr:row>45</xdr:row>
                <xdr:rowOff>31750</xdr:rowOff>
              </from>
              <to>
                <xdr:col>1</xdr:col>
                <xdr:colOff>1270000</xdr:colOff>
                <xdr:row>46</xdr:row>
                <xdr:rowOff>0</xdr:rowOff>
              </to>
            </anchor>
          </objectPr>
        </oleObject>
      </mc:Choice>
      <mc:Fallback>
        <oleObject progId="Word.Picture.8" shapeId="7170" r:id="rId5"/>
      </mc:Fallback>
    </mc:AlternateContent>
    <mc:AlternateContent xmlns:mc="http://schemas.openxmlformats.org/markup-compatibility/2006">
      <mc:Choice Requires="x14">
        <oleObject progId="Word.Picture.8" shapeId="7171" r:id="rId6">
          <objectPr defaultSize="0" autoPict="0" r:id="rId4">
            <anchor moveWithCells="1" sizeWithCells="1">
              <from>
                <xdr:col>1</xdr:col>
                <xdr:colOff>107950</xdr:colOff>
                <xdr:row>18</xdr:row>
                <xdr:rowOff>31750</xdr:rowOff>
              </from>
              <to>
                <xdr:col>1</xdr:col>
                <xdr:colOff>1270000</xdr:colOff>
                <xdr:row>19</xdr:row>
                <xdr:rowOff>0</xdr:rowOff>
              </to>
            </anchor>
          </objectPr>
        </oleObject>
      </mc:Choice>
      <mc:Fallback>
        <oleObject progId="Word.Picture.8" shapeId="7171" r:id="rId6"/>
      </mc:Fallback>
    </mc:AlternateContent>
    <mc:AlternateContent xmlns:mc="http://schemas.openxmlformats.org/markup-compatibility/2006">
      <mc:Choice Requires="x14">
        <oleObject progId="Word.Picture.8" shapeId="7172" r:id="rId7">
          <objectPr defaultSize="0" autoPict="0" r:id="rId4">
            <anchor moveWithCells="1" sizeWithCells="1">
              <from>
                <xdr:col>1</xdr:col>
                <xdr:colOff>146050</xdr:colOff>
                <xdr:row>62</xdr:row>
                <xdr:rowOff>31750</xdr:rowOff>
              </from>
              <to>
                <xdr:col>1</xdr:col>
                <xdr:colOff>1308100</xdr:colOff>
                <xdr:row>63</xdr:row>
                <xdr:rowOff>0</xdr:rowOff>
              </to>
            </anchor>
          </objectPr>
        </oleObject>
      </mc:Choice>
      <mc:Fallback>
        <oleObject progId="Word.Picture.8" shapeId="7172" r:id="rId7"/>
      </mc:Fallback>
    </mc:AlternateContent>
    <mc:AlternateContent xmlns:mc="http://schemas.openxmlformats.org/markup-compatibility/2006">
      <mc:Choice Requires="x14">
        <oleObject progId="Word.Picture.8" shapeId="7173" r:id="rId8">
          <objectPr defaultSize="0" autoPict="0" r:id="rId4">
            <anchor moveWithCells="1" sizeWithCells="1">
              <from>
                <xdr:col>1</xdr:col>
                <xdr:colOff>146050</xdr:colOff>
                <xdr:row>70</xdr:row>
                <xdr:rowOff>31750</xdr:rowOff>
              </from>
              <to>
                <xdr:col>1</xdr:col>
                <xdr:colOff>1308100</xdr:colOff>
                <xdr:row>71</xdr:row>
                <xdr:rowOff>0</xdr:rowOff>
              </to>
            </anchor>
          </objectPr>
        </oleObject>
      </mc:Choice>
      <mc:Fallback>
        <oleObject progId="Word.Picture.8" shapeId="7173" r:id="rId8"/>
      </mc:Fallback>
    </mc:AlternateContent>
    <mc:AlternateContent xmlns:mc="http://schemas.openxmlformats.org/markup-compatibility/2006">
      <mc:Choice Requires="x14">
        <oleObject progId="Word.Picture.8" shapeId="7174" r:id="rId9">
          <objectPr defaultSize="0" autoPict="0" r:id="rId4">
            <anchor moveWithCells="1" sizeWithCells="1">
              <from>
                <xdr:col>1</xdr:col>
                <xdr:colOff>146050</xdr:colOff>
                <xdr:row>79</xdr:row>
                <xdr:rowOff>31750</xdr:rowOff>
              </from>
              <to>
                <xdr:col>1</xdr:col>
                <xdr:colOff>1308100</xdr:colOff>
                <xdr:row>80</xdr:row>
                <xdr:rowOff>0</xdr:rowOff>
              </to>
            </anchor>
          </objectPr>
        </oleObject>
      </mc:Choice>
      <mc:Fallback>
        <oleObject progId="Word.Picture.8" shapeId="7174" r:id="rId9"/>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6</vt:i4>
      </vt:variant>
    </vt:vector>
  </HeadingPairs>
  <TitlesOfParts>
    <vt:vector size="26" baseType="lpstr">
      <vt:lpstr>Info</vt:lpstr>
      <vt:lpstr>Cover</vt:lpstr>
      <vt:lpstr>Sheet3</vt:lpstr>
      <vt:lpstr>Supplier1</vt:lpstr>
      <vt:lpstr>Supplier2</vt:lpstr>
      <vt:lpstr>Supplier3</vt:lpstr>
      <vt:lpstr>Supplier4</vt:lpstr>
      <vt:lpstr>Supplier5</vt:lpstr>
      <vt:lpstr>Supplier6</vt:lpstr>
      <vt:lpstr>Supplier7</vt:lpstr>
      <vt:lpstr>Supplier8</vt:lpstr>
      <vt:lpstr>Supplier9</vt:lpstr>
      <vt:lpstr>Supplier10</vt:lpstr>
      <vt:lpstr>Scorecard</vt:lpstr>
      <vt:lpstr>Evaluation Report</vt:lpstr>
      <vt:lpstr>Requirements</vt:lpstr>
      <vt:lpstr>Re-Evaluation </vt:lpstr>
      <vt:lpstr>Returnables</vt:lpstr>
      <vt:lpstr>Sheet1</vt:lpstr>
      <vt:lpstr>Sheet2</vt:lpstr>
      <vt:lpstr>Cover!Print_Area</vt:lpstr>
      <vt:lpstr>'Evaluation Report'!Print_Area</vt:lpstr>
      <vt:lpstr>'Re-Evaluation '!Print_Area</vt:lpstr>
      <vt:lpstr>Returnables!Print_Area</vt:lpstr>
      <vt:lpstr>Scorecard!Print_Area</vt:lpstr>
      <vt:lpstr>Supplier1!Print_Area</vt:lpstr>
    </vt:vector>
  </TitlesOfParts>
  <Manager>Fiona Havenga</Manager>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Sipho A Sambo</dc:creator>
  <cp:lastModifiedBy>Basi Jonas</cp:lastModifiedBy>
  <cp:revision>1</cp:revision>
  <cp:lastPrinted>2022-01-26T15:41:53Z</cp:lastPrinted>
  <dcterms:created xsi:type="dcterms:W3CDTF">2013-05-17T06:28:21Z</dcterms:created>
  <dcterms:modified xsi:type="dcterms:W3CDTF">2026-02-11T12:30:34Z</dcterms:modified>
  <cp:contentStatus>Active</cp:contentStatus>
  <cp:version>240-12248652</cp:version>
</cp:coreProperties>
</file>