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xr:revisionPtr revIDLastSave="0" documentId="8_{358E41E2-3E9F-49C2-B63A-FF2043167CC0}" xr6:coauthVersionLast="47" xr6:coauthVersionMax="47" xr10:uidLastSave="{00000000-0000-0000-0000-000000000000}"/>
  <bookViews>
    <workbookView xWindow="-110" yWindow="-110" windowWidth="19420" windowHeight="10560" xr2:uid="{00000000-000D-0000-FFFF-FFFF00000000}"/>
  </bookViews>
  <sheets>
    <sheet name="Estimate - Option A" sheetId="21" r:id="rId1"/>
    <sheet name="Estimate - Option B" sheetId="25" state="hidden" r:id="rId2"/>
    <sheet name="Spares" sheetId="23" state="hidden" r:id="rId3"/>
  </sheets>
  <definedNames>
    <definedName name="_xlnm.Print_Area" localSheetId="0">'Estimate - Option A'!$A$1:$I$61</definedName>
    <definedName name="_xlnm.Print_Area" localSheetId="1">'Estimate - Option B'!$A$1:$I$62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7" i="25" l="1"/>
  <c r="I57" i="25" s="1"/>
  <c r="I59" i="25" s="1"/>
  <c r="F57" i="25"/>
  <c r="F49" i="25"/>
  <c r="G49" i="25" s="1"/>
  <c r="I49" i="25" s="1"/>
  <c r="G48" i="25"/>
  <c r="I48" i="25" s="1"/>
  <c r="F48" i="25"/>
  <c r="A48" i="25"/>
  <c r="A49" i="25" s="1"/>
  <c r="F47" i="25"/>
  <c r="G47" i="25" s="1"/>
  <c r="I47" i="25" s="1"/>
  <c r="F42" i="25"/>
  <c r="G42" i="25" s="1"/>
  <c r="I42" i="25" s="1"/>
  <c r="F41" i="25"/>
  <c r="G41" i="25" s="1"/>
  <c r="I41" i="25" s="1"/>
  <c r="A41" i="25"/>
  <c r="A42" i="25" s="1"/>
  <c r="F40" i="25"/>
  <c r="G40" i="25" s="1"/>
  <c r="I40" i="25" s="1"/>
  <c r="E31" i="25"/>
  <c r="G31" i="25" s="1"/>
  <c r="I31" i="25" s="1"/>
  <c r="A31" i="25"/>
  <c r="E30" i="25"/>
  <c r="G30" i="25" s="1"/>
  <c r="I30" i="25" s="1"/>
  <c r="A30" i="25"/>
  <c r="E29" i="25"/>
  <c r="G29" i="25" s="1"/>
  <c r="I29" i="25" s="1"/>
  <c r="G22" i="25"/>
  <c r="I22" i="25" s="1"/>
  <c r="F21" i="25"/>
  <c r="G21" i="25" s="1"/>
  <c r="I21" i="25" s="1"/>
  <c r="G20" i="25"/>
  <c r="I20" i="25" s="1"/>
  <c r="J22" i="25" s="1"/>
  <c r="D20" i="25"/>
  <c r="I16" i="25"/>
  <c r="G16" i="25"/>
  <c r="G15" i="25"/>
  <c r="I15" i="25" s="1"/>
  <c r="G14" i="25"/>
  <c r="I14" i="25" s="1"/>
  <c r="F14" i="25"/>
  <c r="G13" i="25"/>
  <c r="I13" i="25" s="1"/>
  <c r="F13" i="25"/>
  <c r="G12" i="25"/>
  <c r="I12" i="25" s="1"/>
  <c r="G54" i="21"/>
  <c r="I54" i="21" s="1"/>
  <c r="I56" i="21" s="1"/>
  <c r="G47" i="21"/>
  <c r="I47" i="21" s="1"/>
  <c r="G46" i="21"/>
  <c r="I46" i="21" s="1"/>
  <c r="G41" i="21"/>
  <c r="I41" i="21" s="1"/>
  <c r="A41" i="21"/>
  <c r="A46" i="21" s="1"/>
  <c r="A47" i="21" s="1"/>
  <c r="G40" i="21"/>
  <c r="I40" i="21" s="1"/>
  <c r="E31" i="21"/>
  <c r="G31" i="21" s="1"/>
  <c r="I31" i="21" s="1"/>
  <c r="A31" i="21"/>
  <c r="G30" i="21"/>
  <c r="I30" i="21" s="1"/>
  <c r="G23" i="21"/>
  <c r="I23" i="21" s="1"/>
  <c r="G22" i="21"/>
  <c r="I22" i="21" s="1"/>
  <c r="G21" i="21"/>
  <c r="I21" i="21" s="1"/>
  <c r="G20" i="21"/>
  <c r="I20" i="21" s="1"/>
  <c r="D19" i="21"/>
  <c r="G19" i="21" s="1"/>
  <c r="I19" i="21" s="1"/>
  <c r="G15" i="21"/>
  <c r="I15" i="21" s="1"/>
  <c r="G14" i="21"/>
  <c r="I14" i="21" s="1"/>
  <c r="G13" i="21"/>
  <c r="I13" i="21" s="1"/>
  <c r="G12" i="21"/>
  <c r="I12" i="21" s="1"/>
  <c r="G11" i="21"/>
  <c r="I11" i="21" s="1"/>
  <c r="A11" i="21"/>
  <c r="A12" i="21" s="1"/>
  <c r="A13" i="21" s="1"/>
  <c r="A14" i="21" s="1"/>
  <c r="A15" i="21" s="1"/>
  <c r="A19" i="21" s="1"/>
  <c r="G10" i="21"/>
  <c r="I10" i="21" s="1"/>
  <c r="I33" i="21" l="1"/>
  <c r="J16" i="25"/>
  <c r="I24" i="25"/>
  <c r="I61" i="25" s="1"/>
  <c r="I25" i="21"/>
  <c r="A21" i="21"/>
  <c r="A22" i="21" s="1"/>
  <c r="A23" i="21" s="1"/>
  <c r="A20" i="21"/>
  <c r="I49" i="21"/>
  <c r="I51" i="25"/>
  <c r="I33" i="25"/>
  <c r="I58" i="21" l="1"/>
</calcChain>
</file>

<file path=xl/sharedStrings.xml><?xml version="1.0" encoding="utf-8"?>
<sst xmlns="http://schemas.openxmlformats.org/spreadsheetml/2006/main" count="156" uniqueCount="80">
  <si>
    <t>Total</t>
  </si>
  <si>
    <t>Section 1</t>
  </si>
  <si>
    <t>Quantity</t>
  </si>
  <si>
    <t>Description</t>
  </si>
  <si>
    <t>Item</t>
  </si>
  <si>
    <t>Unit</t>
  </si>
  <si>
    <t>Rate</t>
  </si>
  <si>
    <t>Safety file</t>
  </si>
  <si>
    <t>Sum</t>
  </si>
  <si>
    <t>Section 2</t>
  </si>
  <si>
    <t>Section 3</t>
  </si>
  <si>
    <t>Sub Total</t>
  </si>
  <si>
    <t>km</t>
  </si>
  <si>
    <t>hr</t>
  </si>
  <si>
    <t>Monthly</t>
  </si>
  <si>
    <t>Technician</t>
  </si>
  <si>
    <t>Assistant Technician</t>
  </si>
  <si>
    <t>Engineer</t>
  </si>
  <si>
    <t>MEDUPI POWER STATION</t>
  </si>
  <si>
    <t xml:space="preserve">QUANTITY SURVEYING </t>
  </si>
  <si>
    <t>Prelimnaries and General</t>
  </si>
  <si>
    <t>Medical Clearance (entry and exit)</t>
  </si>
  <si>
    <t>Safety PPE (issued annually)</t>
  </si>
  <si>
    <t>Site de-establishment</t>
  </si>
  <si>
    <t>Prelimnaries and General - Fixed related items</t>
  </si>
  <si>
    <t>Prelimnaries and General - Time related items</t>
  </si>
  <si>
    <t>months</t>
  </si>
  <si>
    <t>Site establishment - Once off</t>
  </si>
  <si>
    <t>Labour</t>
  </si>
  <si>
    <t>No. of Month</t>
  </si>
  <si>
    <t>Estimated hours</t>
  </si>
  <si>
    <t>Travelling - site visit by engineer</t>
  </si>
  <si>
    <t>Accommodation for Engineer</t>
  </si>
  <si>
    <t>day</t>
  </si>
  <si>
    <t>Consumables - office running cost e.g coffee, ststionery and cleaning staff</t>
  </si>
  <si>
    <t>Overtime</t>
  </si>
  <si>
    <t>Overtime @ 1.5 factor (Weekly and Saturday) as an when required</t>
  </si>
  <si>
    <t>Overtime @ 2 factor (Weekly and Saturday) as an when required</t>
  </si>
  <si>
    <t>Section 4</t>
  </si>
  <si>
    <t>Section 5</t>
  </si>
  <si>
    <t>ESTIMATE REPORT: PROVISION OF MAINTENANCE, REPAIR AND SERVICES FOR MEDUPI POWER STATION FOR 36 MONTHS</t>
  </si>
  <si>
    <t>Spares</t>
  </si>
  <si>
    <t xml:space="preserve">Accommodation </t>
  </si>
  <si>
    <t>TOTAL</t>
  </si>
  <si>
    <t xml:space="preserve">Travelling </t>
  </si>
  <si>
    <t>Material (Cat6 cables, Fibre optic cables, Hard Drivers,CCTV Cameras contact Cleaners, Proforma coating, Power cables, Power supply, solar system equipment for portable cameras including all the CCTV faulty equipment’s that need to be replace with a brand new one</t>
  </si>
  <si>
    <t>Dell Microsoft Windows Server 2013 License 623-BBDB</t>
  </si>
  <si>
    <t>Dell Windows Server 2019 CAL 623-BBCY</t>
  </si>
  <si>
    <t>UNV-Ultra H,265-128 Channel NVR with 16 SATA HDD up to 6TB (Smart Analytics</t>
  </si>
  <si>
    <t>UNV-Seagate SkyHawk 6TB Surveillance Hard Drive</t>
  </si>
  <si>
    <t>UNV-EZStation 3,0 Video Management Software &amp; License</t>
  </si>
  <si>
    <t>(Uniview 3 years Software upgrade Plan 1CH)</t>
  </si>
  <si>
    <t>Eight Info trend ESDS S16S-J2000-R</t>
  </si>
  <si>
    <t>Dallmieir Panamera SeMSy Compact Workstation 3 Rack-Mount</t>
  </si>
  <si>
    <t>Dallmieir Panamera SeMSy Compact (Licenses for SeMSy Compact Workstation</t>
  </si>
  <si>
    <t>(Licenses for Dallmeier recording system and firmware upgrade)</t>
  </si>
  <si>
    <t>Seagate Skyhawk 4Tb 3,5" Hdd Surveillance Drives, Sata 6Gb/S Interface:</t>
  </si>
  <si>
    <t>64Mb Cache: Rpm: 5400</t>
  </si>
  <si>
    <t>Aruba 2620-24-PoE+ Switch Managed 24 x RJ45 Autosensing 10/100 PoE+ ports</t>
  </si>
  <si>
    <t>2 x RJ45 Autosensing 10/100/1000 ports 2 x open minin-GBIC slots Lifetime Warrantly 2,0</t>
  </si>
  <si>
    <t>Dual Cable / Duplex Single Mode UPC LC-LC Fiber Cable /</t>
  </si>
  <si>
    <t>Various Lenghts Fiber Patch Leads-1,5 Meters</t>
  </si>
  <si>
    <t>CCTV 9 Channel 10A PSU Power Supply -120W</t>
  </si>
  <si>
    <t>Axis Communications P32 Series P3227-LV 5MP Network Dome Camera With Nigh Vision</t>
  </si>
  <si>
    <t>Axis Communications Q6042-E PTZ Outdoor IP Dome Camera With 36x Optical Zoom</t>
  </si>
  <si>
    <t>Solar 275W PV Module</t>
  </si>
  <si>
    <t>Morningstar PS-30M 30A Solar Charge Controller</t>
  </si>
  <si>
    <t>Gel Oliter 200ah Solar Battery</t>
  </si>
  <si>
    <t>Ubiquiti AirMax NanoStation M2:2,4GHz Hi Power 2x2 MIMO AirMax TDMA</t>
  </si>
  <si>
    <t>Dell Latitude E5540 9 Cell Battery</t>
  </si>
  <si>
    <t>Windows 10 Pro-Licence</t>
  </si>
  <si>
    <t>Storage container</t>
  </si>
  <si>
    <t>Site office Containers with furniture</t>
  </si>
  <si>
    <t>Month</t>
  </si>
  <si>
    <t>Accommodation (2 people)</t>
  </si>
  <si>
    <t xml:space="preserve">Transport </t>
  </si>
  <si>
    <t>Consumables - office running cost e.g coffee, stastionery and cleaning staff</t>
  </si>
  <si>
    <t>PRICING SCHEDULE :PROVISION OF CCTV MAINTENANCE, REPAIR AND SERVICES FOR MEDUPI POWER STATION FOR 36 MONTHS</t>
  </si>
  <si>
    <t>ENQUIRY NUMBER: LPMED0078GX</t>
  </si>
  <si>
    <r>
      <rPr>
        <b/>
        <u/>
        <sz val="11"/>
        <rFont val="Calibri"/>
        <family val="2"/>
        <scheme val="minor"/>
      </rPr>
      <t>VALUE ADDED TAX</t>
    </r>
    <r>
      <rPr>
        <u/>
        <sz val="11"/>
        <color theme="10"/>
        <rFont val="Calibri"/>
        <family val="2"/>
        <scheme val="minor"/>
      </rPr>
      <t xml:space="preserve">                                                                                                                                                                                                                                      </t>
    </r>
    <r>
      <rPr>
        <b/>
        <u/>
        <sz val="11"/>
        <rFont val="Calibri"/>
        <family val="2"/>
        <scheme val="minor"/>
      </rPr>
      <t xml:space="preserve">   @15%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</si>
</sst>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 #,##0.00_ ;_ * \-#,##0.00_ ;_ * &quot;-&quot;??_ ;_ @_ "/>
    <numFmt numFmtId="165" formatCode="_ * #,##0_ ;_ * \-#,##0_ ;_ * &quot;-&quot;??_ ;_ @_ "/>
  </numFmts>
  <fonts count="13"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family val="2"/>
    </font>
    <font>
      <sz val="10"/>
      <name val="Arial"/>
      <family val="2"/>
    </font>
    <font>
      <b/>
      <u/>
      <sz val="11"/>
      <color theme="1"/>
      <name val="Calibri"/>
      <family val="2"/>
      <scheme val="minor"/>
    </font>
    <font>
      <sz val="12"/>
      <color theme="1"/>
      <name val="Calibri"/>
      <family val="2"/>
      <scheme val="minor"/>
    </font>
    <font>
      <u/>
      <sz val="11"/>
      <color theme="10"/>
      <name val="Calibri"/>
      <family val="2"/>
      <scheme val="minor"/>
    </font>
    <font>
      <sz val="11"/>
      <color rgb="FFFF0000"/>
      <name val="Calibri"/>
      <family val="2"/>
      <scheme val="minor"/>
    </font>
    <font>
      <sz val="10"/>
      <name val="Calibri"/>
      <family val="2"/>
    </font>
    <font>
      <sz val="11"/>
      <name val="Calibri"/>
      <family val="2"/>
    </font>
    <font>
      <sz val="11"/>
      <name val="Calibri"/>
      <family val="2"/>
      <scheme val="minor"/>
    </font>
    <font>
      <b/>
      <u/>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top/>
      <bottom/>
      <diagonal/>
    </border>
  </borders>
  <cellStyleXfs count="8">
    <xf numFmtId="0" fontId="0" fillId="0" borderId="0"/>
    <xf numFmtId="164" fontId="2" fillId="0" borderId="0" applyFont="0" applyFill="0" applyBorder="0" applyAlignment="0" applyProtection="0"/>
    <xf numFmtId="0" fontId="4" fillId="0" borderId="0"/>
    <xf numFmtId="0" fontId="3" fillId="0" borderId="0"/>
    <xf numFmtId="0" fontId="6"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47">
    <xf numFmtId="0" fontId="0" fillId="0" borderId="0" xfId="0"/>
    <xf numFmtId="0" fontId="0" fillId="0" borderId="0" xfId="0"/>
    <xf numFmtId="0" fontId="1" fillId="0" borderId="0" xfId="0" applyFont="1"/>
    <xf numFmtId="164" fontId="0" fillId="0" borderId="5" xfId="1" applyFont="1" applyBorder="1"/>
    <xf numFmtId="164" fontId="0" fillId="0" borderId="0" xfId="1" applyFont="1"/>
    <xf numFmtId="0" fontId="5" fillId="0" borderId="5" xfId="0" applyFont="1" applyBorder="1"/>
    <xf numFmtId="0" fontId="0" fillId="0" borderId="3" xfId="0" applyBorder="1"/>
    <xf numFmtId="0" fontId="0" fillId="0" borderId="5" xfId="0" applyBorder="1"/>
    <xf numFmtId="0" fontId="0" fillId="0" borderId="5" xfId="0" applyBorder="1" applyAlignment="1">
      <alignment wrapText="1"/>
    </xf>
    <xf numFmtId="0" fontId="9" fillId="0" borderId="0" xfId="0" applyFont="1" applyAlignment="1">
      <alignment horizontal="left" vertical="top"/>
    </xf>
    <xf numFmtId="0" fontId="9" fillId="0" borderId="7" xfId="0" applyFont="1" applyBorder="1" applyAlignment="1">
      <alignment horizontal="left" vertical="top"/>
    </xf>
    <xf numFmtId="0" fontId="0" fillId="0" borderId="7" xfId="0" applyFont="1" applyBorder="1"/>
    <xf numFmtId="0" fontId="10" fillId="0" borderId="5" xfId="0" applyFont="1" applyBorder="1"/>
    <xf numFmtId="0" fontId="3" fillId="0" borderId="5" xfId="0" applyFont="1" applyBorder="1"/>
    <xf numFmtId="164" fontId="0" fillId="0" borderId="3" xfId="1" applyFont="1" applyBorder="1"/>
    <xf numFmtId="165" fontId="0" fillId="0" borderId="5" xfId="1" applyNumberFormat="1" applyFont="1" applyBorder="1"/>
    <xf numFmtId="164" fontId="1" fillId="0" borderId="0" xfId="1" applyFont="1"/>
    <xf numFmtId="15" fontId="1" fillId="0" borderId="0" xfId="1" applyNumberFormat="1" applyFont="1"/>
    <xf numFmtId="0" fontId="1" fillId="2" borderId="1" xfId="0" applyFont="1" applyFill="1" applyBorder="1"/>
    <xf numFmtId="164" fontId="1" fillId="2" borderId="1" xfId="1" applyFont="1" applyFill="1" applyBorder="1"/>
    <xf numFmtId="0" fontId="8" fillId="0" borderId="5" xfId="0" applyFont="1" applyBorder="1"/>
    <xf numFmtId="164" fontId="8" fillId="0" borderId="5" xfId="1" applyFont="1" applyBorder="1"/>
    <xf numFmtId="165" fontId="8" fillId="0" borderId="5" xfId="1" applyNumberFormat="1" applyFont="1" applyBorder="1"/>
    <xf numFmtId="0" fontId="8" fillId="0" borderId="0" xfId="0" applyFont="1"/>
    <xf numFmtId="0" fontId="1" fillId="2" borderId="2" xfId="0" applyFont="1" applyFill="1" applyBorder="1"/>
    <xf numFmtId="0" fontId="1" fillId="2" borderId="6" xfId="0" applyFont="1" applyFill="1" applyBorder="1"/>
    <xf numFmtId="164" fontId="1" fillId="2" borderId="6" xfId="1" applyFont="1" applyFill="1" applyBorder="1"/>
    <xf numFmtId="164" fontId="1" fillId="2" borderId="4" xfId="1" applyFont="1" applyFill="1" applyBorder="1"/>
    <xf numFmtId="164" fontId="1" fillId="2" borderId="1" xfId="1" applyFont="1" applyFill="1" applyBorder="1" applyAlignment="1">
      <alignment horizontal="center"/>
    </xf>
    <xf numFmtId="0" fontId="1" fillId="2" borderId="1" xfId="0" applyFont="1" applyFill="1" applyBorder="1" applyAlignment="1">
      <alignment horizontal="center" wrapText="1"/>
    </xf>
    <xf numFmtId="0" fontId="0" fillId="0" borderId="0" xfId="0" applyBorder="1"/>
    <xf numFmtId="0" fontId="11" fillId="0" borderId="5" xfId="0" applyFont="1" applyBorder="1"/>
    <xf numFmtId="164" fontId="11" fillId="0" borderId="5" xfId="1" applyFont="1" applyBorder="1"/>
    <xf numFmtId="165" fontId="11" fillId="0" borderId="5" xfId="1" applyNumberFormat="1" applyFont="1" applyBorder="1"/>
    <xf numFmtId="0" fontId="11" fillId="0" borderId="0" xfId="0" applyFont="1"/>
    <xf numFmtId="0" fontId="12" fillId="0" borderId="5" xfId="0" applyFont="1" applyBorder="1"/>
    <xf numFmtId="43" fontId="11" fillId="0" borderId="0" xfId="0" applyNumberFormat="1" applyFont="1"/>
    <xf numFmtId="164" fontId="0" fillId="0" borderId="0" xfId="0" applyNumberFormat="1"/>
    <xf numFmtId="0" fontId="0" fillId="0" borderId="5" xfId="0" applyFill="1" applyBorder="1"/>
    <xf numFmtId="0" fontId="10" fillId="0" borderId="5" xfId="0" applyFont="1" applyFill="1" applyBorder="1"/>
    <xf numFmtId="0" fontId="0" fillId="0" borderId="0" xfId="0" applyFill="1" applyBorder="1"/>
    <xf numFmtId="164" fontId="0" fillId="0" borderId="5" xfId="1" applyFont="1" applyFill="1" applyBorder="1"/>
    <xf numFmtId="165" fontId="0" fillId="0" borderId="5" xfId="1" applyNumberFormat="1" applyFont="1" applyFill="1" applyBorder="1"/>
    <xf numFmtId="0" fontId="0" fillId="0" borderId="0" xfId="0" applyFill="1"/>
    <xf numFmtId="0" fontId="7" fillId="0" borderId="0" xfId="7"/>
    <xf numFmtId="164" fontId="0" fillId="0" borderId="1" xfId="1" applyFont="1" applyBorder="1"/>
    <xf numFmtId="0" fontId="0" fillId="0" borderId="1" xfId="0" applyBorder="1"/>
  </cellXfs>
  <cellStyles count="8">
    <cellStyle name="Comma" xfId="1" builtinId="3"/>
    <cellStyle name="Hyperlink" xfId="7" builtinId="8"/>
    <cellStyle name="Hyperlink 2" xfId="6" xr:uid="{00000000-0005-0000-0000-000001000000}"/>
    <cellStyle name="Normal" xfId="0" builtinId="0"/>
    <cellStyle name="Normal 12 2 2" xfId="5" xr:uid="{00000000-0005-0000-0000-000003000000}"/>
    <cellStyle name="Normal 14 2" xfId="2" xr:uid="{00000000-0005-0000-0000-000004000000}"/>
    <cellStyle name="Normal 16 2" xfId="3" xr:uid="{00000000-0005-0000-0000-000005000000}"/>
    <cellStyle name="Normal 7"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AT@%2015%20%2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CFD66-B152-41B8-90AE-3EAFF5CF0CF4}">
  <sheetPr>
    <tabColor rgb="FF92D050"/>
  </sheetPr>
  <dimension ref="A1:K58"/>
  <sheetViews>
    <sheetView tabSelected="1" view="pageBreakPreview" topLeftCell="A43" zoomScaleNormal="100" zoomScaleSheetLayoutView="100" workbookViewId="0">
      <selection activeCell="B4" sqref="B4"/>
    </sheetView>
  </sheetViews>
  <sheetFormatPr defaultColWidth="9.1796875" defaultRowHeight="14.5" x14ac:dyDescent="0.35"/>
  <cols>
    <col min="1" max="1" width="9.1796875" style="1"/>
    <col min="2" max="2" width="68.26953125" style="1" customWidth="1"/>
    <col min="3" max="3" width="10.453125" style="1" customWidth="1"/>
    <col min="4" max="5" width="12.54296875" style="1" customWidth="1"/>
    <col min="6" max="6" width="15" style="4" customWidth="1"/>
    <col min="7" max="7" width="19.7265625" style="4" customWidth="1"/>
    <col min="8" max="8" width="13.81640625" style="4" customWidth="1"/>
    <col min="9" max="9" width="19.7265625" style="4" customWidth="1"/>
    <col min="10" max="10" width="18.54296875" style="1" customWidth="1"/>
    <col min="11" max="11" width="27.54296875" style="1" customWidth="1"/>
    <col min="12" max="16384" width="9.1796875" style="1"/>
  </cols>
  <sheetData>
    <row r="1" spans="1:10" s="2" customFormat="1" ht="19.5" customHeight="1" x14ac:dyDescent="0.35">
      <c r="A1" s="2" t="s">
        <v>18</v>
      </c>
      <c r="F1" s="16"/>
      <c r="H1" s="16"/>
      <c r="I1" s="17">
        <v>45056</v>
      </c>
    </row>
    <row r="2" spans="1:10" ht="18" customHeight="1" x14ac:dyDescent="0.35">
      <c r="A2" s="2" t="s">
        <v>77</v>
      </c>
    </row>
    <row r="3" spans="1:10" ht="16.5" customHeight="1" x14ac:dyDescent="0.35">
      <c r="A3" s="2" t="s">
        <v>78</v>
      </c>
    </row>
    <row r="4" spans="1:10" s="2" customFormat="1" ht="30" customHeight="1" x14ac:dyDescent="0.35">
      <c r="A4" s="18" t="s">
        <v>4</v>
      </c>
      <c r="B4" s="18" t="s">
        <v>3</v>
      </c>
      <c r="C4" s="18" t="s">
        <v>5</v>
      </c>
      <c r="D4" s="18" t="s">
        <v>2</v>
      </c>
      <c r="E4" s="29" t="s">
        <v>30</v>
      </c>
      <c r="F4" s="19" t="s">
        <v>6</v>
      </c>
      <c r="G4" s="19" t="s">
        <v>0</v>
      </c>
      <c r="H4" s="19" t="s">
        <v>29</v>
      </c>
      <c r="I4" s="28" t="s">
        <v>0</v>
      </c>
    </row>
    <row r="5" spans="1:10" x14ac:dyDescent="0.35">
      <c r="A5" s="6"/>
      <c r="B5" s="6"/>
      <c r="C5" s="6"/>
      <c r="D5" s="6"/>
      <c r="E5" s="6"/>
      <c r="F5" s="14"/>
      <c r="G5" s="14"/>
      <c r="H5" s="14"/>
      <c r="I5" s="14"/>
    </row>
    <row r="6" spans="1:10" x14ac:dyDescent="0.35">
      <c r="A6" s="7"/>
      <c r="B6" s="5" t="s">
        <v>1</v>
      </c>
      <c r="C6" s="7"/>
      <c r="D6" s="7"/>
      <c r="E6" s="7"/>
      <c r="F6" s="3"/>
      <c r="G6" s="3"/>
      <c r="H6" s="3"/>
      <c r="I6" s="3"/>
    </row>
    <row r="7" spans="1:10" x14ac:dyDescent="0.35">
      <c r="A7" s="7"/>
      <c r="B7" s="5" t="s">
        <v>20</v>
      </c>
      <c r="C7" s="7"/>
      <c r="D7" s="7"/>
      <c r="E7" s="7"/>
      <c r="F7" s="3"/>
      <c r="G7" s="3"/>
      <c r="H7" s="3"/>
      <c r="I7" s="3"/>
    </row>
    <row r="8" spans="1:10" x14ac:dyDescent="0.35">
      <c r="A8" s="7"/>
      <c r="B8" s="5"/>
      <c r="C8" s="7"/>
      <c r="D8" s="7"/>
      <c r="E8" s="7"/>
      <c r="F8" s="3"/>
      <c r="G8" s="3"/>
      <c r="H8" s="3"/>
      <c r="I8" s="3"/>
    </row>
    <row r="9" spans="1:10" x14ac:dyDescent="0.35">
      <c r="A9" s="7"/>
      <c r="B9" s="5" t="s">
        <v>24</v>
      </c>
      <c r="C9" s="7"/>
      <c r="D9" s="7"/>
      <c r="E9" s="7"/>
      <c r="F9" s="3"/>
      <c r="G9" s="3"/>
      <c r="H9" s="3"/>
      <c r="I9" s="3"/>
    </row>
    <row r="10" spans="1:10" x14ac:dyDescent="0.35">
      <c r="A10" s="7">
        <v>1</v>
      </c>
      <c r="B10" s="11" t="s">
        <v>72</v>
      </c>
      <c r="C10" s="7" t="s">
        <v>8</v>
      </c>
      <c r="D10" s="7">
        <v>1</v>
      </c>
      <c r="E10" s="7"/>
      <c r="F10" s="3"/>
      <c r="G10" s="3">
        <f>D10*F10</f>
        <v>0</v>
      </c>
      <c r="H10" s="15">
        <v>1</v>
      </c>
      <c r="I10" s="3">
        <f>G10*H10</f>
        <v>0</v>
      </c>
    </row>
    <row r="11" spans="1:10" x14ac:dyDescent="0.35">
      <c r="A11" s="7">
        <f>A10+1</f>
        <v>2</v>
      </c>
      <c r="B11" s="11" t="s">
        <v>71</v>
      </c>
      <c r="C11" s="7" t="s">
        <v>8</v>
      </c>
      <c r="D11" s="7">
        <v>1</v>
      </c>
      <c r="E11" s="7"/>
      <c r="F11" s="3"/>
      <c r="G11" s="3">
        <f>D11*F11</f>
        <v>0</v>
      </c>
      <c r="H11" s="15">
        <v>1</v>
      </c>
      <c r="I11" s="3">
        <f>G11*H11</f>
        <v>0</v>
      </c>
    </row>
    <row r="12" spans="1:10" x14ac:dyDescent="0.35">
      <c r="A12" s="7">
        <f t="shared" ref="A12:A15" si="0">A11+1</f>
        <v>3</v>
      </c>
      <c r="B12" s="10" t="s">
        <v>21</v>
      </c>
      <c r="C12" s="7" t="s">
        <v>8</v>
      </c>
      <c r="D12" s="7">
        <v>1</v>
      </c>
      <c r="E12" s="7"/>
      <c r="F12" s="3"/>
      <c r="G12" s="3">
        <f t="shared" ref="G12:G14" si="1">D12*F12</f>
        <v>0</v>
      </c>
      <c r="H12" s="15">
        <v>3</v>
      </c>
      <c r="I12" s="3">
        <f t="shared" ref="I12:I15" si="2">G12*H12</f>
        <v>0</v>
      </c>
    </row>
    <row r="13" spans="1:10" x14ac:dyDescent="0.35">
      <c r="A13" s="7">
        <f t="shared" si="0"/>
        <v>4</v>
      </c>
      <c r="B13" s="9" t="s">
        <v>22</v>
      </c>
      <c r="C13" s="7" t="s">
        <v>8</v>
      </c>
      <c r="D13" s="7">
        <v>1</v>
      </c>
      <c r="E13" s="7"/>
      <c r="F13" s="3"/>
      <c r="G13" s="3">
        <f t="shared" si="1"/>
        <v>0</v>
      </c>
      <c r="H13" s="15">
        <v>3</v>
      </c>
      <c r="I13" s="3">
        <f t="shared" si="2"/>
        <v>0</v>
      </c>
    </row>
    <row r="14" spans="1:10" x14ac:dyDescent="0.35">
      <c r="A14" s="7">
        <f t="shared" si="0"/>
        <v>5</v>
      </c>
      <c r="B14" s="12" t="s">
        <v>7</v>
      </c>
      <c r="C14" s="7" t="s">
        <v>4</v>
      </c>
      <c r="D14" s="7">
        <v>1</v>
      </c>
      <c r="E14" s="7"/>
      <c r="F14" s="3"/>
      <c r="G14" s="3">
        <f t="shared" si="1"/>
        <v>0</v>
      </c>
      <c r="H14" s="15">
        <v>1</v>
      </c>
      <c r="I14" s="3">
        <f t="shared" si="2"/>
        <v>0</v>
      </c>
    </row>
    <row r="15" spans="1:10" x14ac:dyDescent="0.35">
      <c r="A15" s="7">
        <f t="shared" si="0"/>
        <v>6</v>
      </c>
      <c r="B15" s="13" t="s">
        <v>23</v>
      </c>
      <c r="C15" s="7" t="s">
        <v>8</v>
      </c>
      <c r="D15" s="7">
        <v>1</v>
      </c>
      <c r="E15" s="7"/>
      <c r="F15" s="3"/>
      <c r="G15" s="3">
        <f>D15*F15</f>
        <v>0</v>
      </c>
      <c r="H15" s="15">
        <v>1</v>
      </c>
      <c r="I15" s="3">
        <f t="shared" si="2"/>
        <v>0</v>
      </c>
      <c r="J15" s="37"/>
    </row>
    <row r="16" spans="1:10" x14ac:dyDescent="0.35">
      <c r="A16" s="7"/>
      <c r="B16" s="5"/>
      <c r="C16" s="7"/>
      <c r="D16" s="7"/>
      <c r="E16" s="7"/>
      <c r="F16" s="3"/>
      <c r="G16" s="3"/>
      <c r="H16" s="3"/>
      <c r="I16" s="3"/>
    </row>
    <row r="17" spans="1:11" x14ac:dyDescent="0.35">
      <c r="A17" s="7"/>
      <c r="B17" s="5" t="s">
        <v>25</v>
      </c>
      <c r="C17" s="7"/>
      <c r="D17" s="7"/>
      <c r="E17" s="7"/>
      <c r="F17" s="3"/>
      <c r="G17" s="3"/>
      <c r="H17" s="3"/>
      <c r="I17" s="3"/>
    </row>
    <row r="18" spans="1:11" x14ac:dyDescent="0.35">
      <c r="A18" s="7"/>
      <c r="B18" s="5"/>
      <c r="C18" s="7"/>
      <c r="D18" s="7"/>
      <c r="E18" s="7"/>
      <c r="F18" s="3"/>
      <c r="G18" s="3"/>
      <c r="H18" s="3"/>
      <c r="I18" s="3"/>
    </row>
    <row r="19" spans="1:11" x14ac:dyDescent="0.35">
      <c r="A19" s="7">
        <f>A15+1</f>
        <v>7</v>
      </c>
      <c r="B19" s="12" t="s">
        <v>31</v>
      </c>
      <c r="C19" s="7" t="s">
        <v>12</v>
      </c>
      <c r="D19" s="30">
        <f>(357*2)*4</f>
        <v>2856</v>
      </c>
      <c r="E19" s="7"/>
      <c r="F19" s="3"/>
      <c r="G19" s="3">
        <f>D19*F19</f>
        <v>0</v>
      </c>
      <c r="H19" s="15">
        <v>36</v>
      </c>
      <c r="I19" s="3">
        <f t="shared" ref="I19:I22" si="3">G19*H19</f>
        <v>0</v>
      </c>
    </row>
    <row r="20" spans="1:11" x14ac:dyDescent="0.35">
      <c r="A20" s="7">
        <f>A19+1</f>
        <v>8</v>
      </c>
      <c r="B20" s="12" t="s">
        <v>75</v>
      </c>
      <c r="C20" s="7" t="s">
        <v>73</v>
      </c>
      <c r="D20" s="1">
        <v>1</v>
      </c>
      <c r="E20" s="7"/>
      <c r="F20" s="3"/>
      <c r="G20" s="3">
        <f t="shared" ref="G20" si="4">D20*F20</f>
        <v>0</v>
      </c>
      <c r="H20" s="15">
        <v>36</v>
      </c>
      <c r="I20" s="3">
        <f t="shared" ref="I20" si="5">G20*H20</f>
        <v>0</v>
      </c>
    </row>
    <row r="21" spans="1:11" x14ac:dyDescent="0.35">
      <c r="A21" s="7">
        <f>A19+1</f>
        <v>8</v>
      </c>
      <c r="B21" s="12" t="s">
        <v>74</v>
      </c>
      <c r="C21" s="7" t="s">
        <v>73</v>
      </c>
      <c r="D21" s="1">
        <v>1</v>
      </c>
      <c r="E21" s="7"/>
      <c r="F21" s="3"/>
      <c r="G21" s="3">
        <f t="shared" ref="G21:G22" si="6">D21*F21</f>
        <v>0</v>
      </c>
      <c r="H21" s="15">
        <v>36</v>
      </c>
      <c r="I21" s="3">
        <f t="shared" si="3"/>
        <v>0</v>
      </c>
    </row>
    <row r="22" spans="1:11" x14ac:dyDescent="0.35">
      <c r="A22" s="7">
        <f>A21+1</f>
        <v>9</v>
      </c>
      <c r="B22" s="12" t="s">
        <v>32</v>
      </c>
      <c r="C22" s="7" t="s">
        <v>33</v>
      </c>
      <c r="D22" s="1">
        <v>5</v>
      </c>
      <c r="E22" s="7"/>
      <c r="F22" s="1"/>
      <c r="G22" s="3">
        <f t="shared" si="6"/>
        <v>0</v>
      </c>
      <c r="H22" s="15">
        <v>36</v>
      </c>
      <c r="I22" s="3">
        <f t="shared" si="3"/>
        <v>0</v>
      </c>
    </row>
    <row r="23" spans="1:11" ht="16.5" customHeight="1" x14ac:dyDescent="0.35">
      <c r="A23" s="7">
        <f>A22+1</f>
        <v>10</v>
      </c>
      <c r="B23" s="12" t="s">
        <v>76</v>
      </c>
      <c r="C23" s="7" t="s">
        <v>26</v>
      </c>
      <c r="D23" s="1">
        <v>1</v>
      </c>
      <c r="E23" s="7"/>
      <c r="F23" s="3"/>
      <c r="G23" s="3">
        <f t="shared" ref="G23" si="7">D23*F23</f>
        <v>0</v>
      </c>
      <c r="H23" s="15">
        <v>36</v>
      </c>
      <c r="I23" s="3">
        <f t="shared" ref="I23" si="8">G23*H23</f>
        <v>0</v>
      </c>
      <c r="J23" s="37"/>
    </row>
    <row r="24" spans="1:11" x14ac:dyDescent="0.35">
      <c r="A24" s="7"/>
      <c r="B24" s="7"/>
      <c r="C24" s="7"/>
      <c r="D24" s="7"/>
      <c r="E24" s="7"/>
      <c r="F24" s="3"/>
      <c r="G24" s="3"/>
      <c r="H24" s="3"/>
      <c r="I24" s="3"/>
    </row>
    <row r="25" spans="1:11" s="2" customFormat="1" x14ac:dyDescent="0.35">
      <c r="A25" s="18"/>
      <c r="B25" s="18" t="s">
        <v>11</v>
      </c>
      <c r="C25" s="18"/>
      <c r="D25" s="18"/>
      <c r="E25" s="18"/>
      <c r="F25" s="19"/>
      <c r="G25" s="19"/>
      <c r="H25" s="19"/>
      <c r="I25" s="19">
        <f>SUM(I10:I24)</f>
        <v>0</v>
      </c>
    </row>
    <row r="26" spans="1:11" x14ac:dyDescent="0.35">
      <c r="A26" s="7"/>
      <c r="B26" s="7"/>
      <c r="C26" s="7"/>
      <c r="D26" s="7"/>
      <c r="E26" s="7"/>
      <c r="F26" s="3"/>
      <c r="G26" s="3"/>
      <c r="H26" s="3"/>
      <c r="I26" s="3"/>
    </row>
    <row r="27" spans="1:11" x14ac:dyDescent="0.35">
      <c r="A27" s="7"/>
      <c r="B27" s="5" t="s">
        <v>9</v>
      </c>
      <c r="C27" s="7"/>
      <c r="D27" s="7"/>
      <c r="E27" s="7"/>
      <c r="F27" s="3"/>
      <c r="G27" s="3"/>
      <c r="H27" s="3"/>
      <c r="I27" s="3"/>
    </row>
    <row r="28" spans="1:11" x14ac:dyDescent="0.35">
      <c r="A28" s="7"/>
      <c r="B28" s="5" t="s">
        <v>28</v>
      </c>
      <c r="C28" s="7"/>
      <c r="D28" s="7"/>
      <c r="E28" s="7"/>
      <c r="F28" s="3"/>
      <c r="G28" s="3"/>
      <c r="H28" s="3"/>
      <c r="I28" s="3"/>
    </row>
    <row r="29" spans="1:11" x14ac:dyDescent="0.35">
      <c r="A29" s="7"/>
      <c r="B29" s="7"/>
      <c r="C29" s="7"/>
      <c r="D29" s="7"/>
      <c r="E29" s="7"/>
      <c r="F29" s="3"/>
      <c r="G29" s="3"/>
      <c r="H29" s="3"/>
      <c r="I29" s="3"/>
    </row>
    <row r="30" spans="1:11" s="34" customFormat="1" x14ac:dyDescent="0.35">
      <c r="A30" s="31">
        <v>1</v>
      </c>
      <c r="B30" s="31" t="s">
        <v>15</v>
      </c>
      <c r="C30" s="31" t="s">
        <v>13</v>
      </c>
      <c r="D30" s="31">
        <v>2</v>
      </c>
      <c r="E30" s="31">
        <v>173</v>
      </c>
      <c r="F30" s="32"/>
      <c r="G30" s="32">
        <f>D30*E30*F30</f>
        <v>0</v>
      </c>
      <c r="H30" s="33">
        <v>36</v>
      </c>
      <c r="I30" s="32">
        <f t="shared" ref="I30:I31" si="9">G30*H30</f>
        <v>0</v>
      </c>
      <c r="K30" s="36"/>
    </row>
    <row r="31" spans="1:11" s="34" customFormat="1" x14ac:dyDescent="0.35">
      <c r="A31" s="31">
        <f>A30+1</f>
        <v>2</v>
      </c>
      <c r="B31" s="31" t="s">
        <v>17</v>
      </c>
      <c r="C31" s="31" t="s">
        <v>13</v>
      </c>
      <c r="D31" s="31">
        <v>1</v>
      </c>
      <c r="E31" s="31">
        <f>8*4</f>
        <v>32</v>
      </c>
      <c r="F31" s="32"/>
      <c r="G31" s="32">
        <f t="shared" ref="G31" si="10">D31*E31*F31</f>
        <v>0</v>
      </c>
      <c r="H31" s="33">
        <v>36</v>
      </c>
      <c r="I31" s="32">
        <f t="shared" si="9"/>
        <v>0</v>
      </c>
    </row>
    <row r="32" spans="1:11" s="23" customFormat="1" x14ac:dyDescent="0.35">
      <c r="A32" s="20"/>
      <c r="B32" s="20"/>
      <c r="C32" s="20"/>
      <c r="D32" s="20"/>
      <c r="E32" s="20"/>
      <c r="F32" s="21"/>
      <c r="G32" s="21"/>
      <c r="H32" s="22"/>
      <c r="I32" s="21"/>
    </row>
    <row r="33" spans="1:11" s="2" customFormat="1" x14ac:dyDescent="0.35">
      <c r="A33" s="18"/>
      <c r="B33" s="18" t="s">
        <v>11</v>
      </c>
      <c r="C33" s="18"/>
      <c r="D33" s="18"/>
      <c r="E33" s="18"/>
      <c r="F33" s="19"/>
      <c r="G33" s="19"/>
      <c r="H33" s="19"/>
      <c r="I33" s="19">
        <f>SUM(I30:I32)</f>
        <v>0</v>
      </c>
    </row>
    <row r="34" spans="1:11" s="23" customFormat="1" x14ac:dyDescent="0.35">
      <c r="A34" s="20"/>
      <c r="B34" s="20"/>
      <c r="C34" s="20"/>
      <c r="D34" s="20"/>
      <c r="E34" s="20"/>
      <c r="F34" s="21"/>
      <c r="G34" s="21"/>
      <c r="H34" s="22"/>
      <c r="I34" s="21"/>
    </row>
    <row r="35" spans="1:11" s="34" customFormat="1" x14ac:dyDescent="0.35">
      <c r="A35" s="31"/>
      <c r="B35" s="35" t="s">
        <v>10</v>
      </c>
      <c r="C35" s="31"/>
      <c r="D35" s="31"/>
      <c r="E35" s="31"/>
      <c r="F35" s="32"/>
      <c r="G35" s="32"/>
      <c r="H35" s="33"/>
      <c r="I35" s="32"/>
    </row>
    <row r="36" spans="1:11" s="34" customFormat="1" x14ac:dyDescent="0.35">
      <c r="A36" s="31"/>
      <c r="B36" s="35" t="s">
        <v>35</v>
      </c>
      <c r="C36" s="31"/>
      <c r="D36" s="31"/>
      <c r="E36" s="31"/>
      <c r="F36" s="32"/>
      <c r="G36" s="32"/>
      <c r="H36" s="33"/>
      <c r="I36" s="32"/>
    </row>
    <row r="37" spans="1:11" s="34" customFormat="1" x14ac:dyDescent="0.35">
      <c r="A37" s="31"/>
      <c r="B37" s="31"/>
      <c r="C37" s="31"/>
      <c r="D37" s="31"/>
      <c r="E37" s="31"/>
      <c r="F37" s="32"/>
      <c r="G37" s="32"/>
      <c r="H37" s="33"/>
      <c r="I37" s="32"/>
    </row>
    <row r="38" spans="1:11" s="34" customFormat="1" x14ac:dyDescent="0.35">
      <c r="A38" s="31"/>
      <c r="B38" s="35" t="s">
        <v>36</v>
      </c>
      <c r="C38" s="31"/>
      <c r="D38" s="31"/>
      <c r="E38" s="31"/>
      <c r="F38" s="32"/>
      <c r="G38" s="32"/>
      <c r="H38" s="33"/>
      <c r="I38" s="32"/>
    </row>
    <row r="39" spans="1:11" s="34" customFormat="1" x14ac:dyDescent="0.35">
      <c r="A39" s="31"/>
      <c r="B39" s="31"/>
      <c r="C39" s="31"/>
      <c r="D39" s="31"/>
      <c r="E39" s="31"/>
      <c r="F39" s="32"/>
      <c r="G39" s="32"/>
      <c r="H39" s="33"/>
      <c r="I39" s="32"/>
    </row>
    <row r="40" spans="1:11" s="34" customFormat="1" x14ac:dyDescent="0.35">
      <c r="A40" s="31">
        <v>1</v>
      </c>
      <c r="B40" s="31" t="s">
        <v>15</v>
      </c>
      <c r="C40" s="31" t="s">
        <v>13</v>
      </c>
      <c r="D40" s="31">
        <v>2</v>
      </c>
      <c r="E40" s="31">
        <v>20</v>
      </c>
      <c r="F40" s="32"/>
      <c r="G40" s="32">
        <f>D40*E40*F40</f>
        <v>0</v>
      </c>
      <c r="H40" s="33">
        <v>36</v>
      </c>
      <c r="I40" s="32">
        <f t="shared" ref="I40:I41" si="11">G40*H40</f>
        <v>0</v>
      </c>
      <c r="K40" s="36"/>
    </row>
    <row r="41" spans="1:11" s="34" customFormat="1" x14ac:dyDescent="0.35">
      <c r="A41" s="31">
        <f>A40+1</f>
        <v>2</v>
      </c>
      <c r="B41" s="31" t="s">
        <v>17</v>
      </c>
      <c r="C41" s="31" t="s">
        <v>13</v>
      </c>
      <c r="D41" s="31">
        <v>1</v>
      </c>
      <c r="E41" s="31">
        <v>10</v>
      </c>
      <c r="F41" s="32"/>
      <c r="G41" s="32">
        <f t="shared" ref="G41" si="12">D41*E41*F41</f>
        <v>0</v>
      </c>
      <c r="H41" s="33">
        <v>36</v>
      </c>
      <c r="I41" s="32">
        <f t="shared" si="11"/>
        <v>0</v>
      </c>
    </row>
    <row r="42" spans="1:11" s="34" customFormat="1" x14ac:dyDescent="0.35">
      <c r="A42" s="31"/>
      <c r="B42" s="31"/>
      <c r="C42" s="31"/>
      <c r="D42" s="31"/>
      <c r="E42" s="31"/>
      <c r="F42" s="32"/>
      <c r="G42" s="32"/>
      <c r="H42" s="33"/>
      <c r="I42" s="32"/>
    </row>
    <row r="43" spans="1:11" s="34" customFormat="1" x14ac:dyDescent="0.35">
      <c r="A43" s="31"/>
      <c r="B43" s="31"/>
      <c r="C43" s="31"/>
      <c r="D43" s="31"/>
      <c r="E43" s="31"/>
      <c r="F43" s="32"/>
      <c r="G43" s="32"/>
      <c r="H43" s="33"/>
      <c r="I43" s="32"/>
    </row>
    <row r="44" spans="1:11" s="34" customFormat="1" x14ac:dyDescent="0.35">
      <c r="A44" s="31"/>
      <c r="B44" s="35" t="s">
        <v>37</v>
      </c>
      <c r="C44" s="31"/>
      <c r="D44" s="31"/>
      <c r="E44" s="31"/>
      <c r="F44" s="32"/>
      <c r="G44" s="32"/>
      <c r="H44" s="33"/>
      <c r="I44" s="32"/>
    </row>
    <row r="45" spans="1:11" s="34" customFormat="1" x14ac:dyDescent="0.35">
      <c r="A45" s="31"/>
      <c r="B45" s="31"/>
      <c r="C45" s="31"/>
      <c r="D45" s="31"/>
      <c r="E45" s="31"/>
      <c r="F45" s="32"/>
      <c r="G45" s="32"/>
      <c r="H45" s="33"/>
      <c r="I45" s="32"/>
    </row>
    <row r="46" spans="1:11" s="34" customFormat="1" x14ac:dyDescent="0.35">
      <c r="A46" s="31">
        <f>A41+1</f>
        <v>3</v>
      </c>
      <c r="B46" s="31" t="s">
        <v>15</v>
      </c>
      <c r="C46" s="31" t="s">
        <v>13</v>
      </c>
      <c r="D46" s="31">
        <v>2</v>
      </c>
      <c r="E46" s="31">
        <v>20</v>
      </c>
      <c r="F46" s="32"/>
      <c r="G46" s="32">
        <f>D46*E46*F46</f>
        <v>0</v>
      </c>
      <c r="H46" s="33">
        <v>36</v>
      </c>
      <c r="I46" s="32">
        <f t="shared" ref="I46:I47" si="13">G46*H46</f>
        <v>0</v>
      </c>
      <c r="K46" s="36"/>
    </row>
    <row r="47" spans="1:11" s="34" customFormat="1" x14ac:dyDescent="0.35">
      <c r="A47" s="31">
        <f>A46+1</f>
        <v>4</v>
      </c>
      <c r="B47" s="31" t="s">
        <v>17</v>
      </c>
      <c r="C47" s="31" t="s">
        <v>13</v>
      </c>
      <c r="D47" s="31">
        <v>1</v>
      </c>
      <c r="E47" s="31">
        <v>10</v>
      </c>
      <c r="F47" s="32"/>
      <c r="G47" s="32">
        <f t="shared" ref="G47" si="14">D47*E47*F47</f>
        <v>0</v>
      </c>
      <c r="H47" s="33">
        <v>36</v>
      </c>
      <c r="I47" s="32">
        <f t="shared" si="13"/>
        <v>0</v>
      </c>
    </row>
    <row r="48" spans="1:11" s="34" customFormat="1" x14ac:dyDescent="0.35">
      <c r="A48" s="31"/>
      <c r="B48" s="31"/>
      <c r="C48" s="31"/>
      <c r="D48" s="31"/>
      <c r="E48" s="31"/>
      <c r="F48" s="32"/>
      <c r="G48" s="32"/>
      <c r="H48" s="33"/>
      <c r="I48" s="32"/>
    </row>
    <row r="49" spans="1:9" s="2" customFormat="1" x14ac:dyDescent="0.35">
      <c r="A49" s="18"/>
      <c r="B49" s="18" t="s">
        <v>11</v>
      </c>
      <c r="C49" s="18"/>
      <c r="D49" s="18"/>
      <c r="E49" s="18"/>
      <c r="F49" s="19"/>
      <c r="G49" s="19"/>
      <c r="H49" s="19"/>
      <c r="I49" s="19">
        <f>SUM(I40:I48)</f>
        <v>0</v>
      </c>
    </row>
    <row r="50" spans="1:9" x14ac:dyDescent="0.35">
      <c r="A50" s="7"/>
      <c r="B50" s="7"/>
      <c r="C50" s="7"/>
      <c r="D50" s="7"/>
      <c r="E50" s="7"/>
      <c r="F50" s="3"/>
      <c r="G50" s="3"/>
      <c r="H50" s="3"/>
      <c r="I50" s="3"/>
    </row>
    <row r="51" spans="1:9" x14ac:dyDescent="0.35">
      <c r="A51" s="7"/>
      <c r="B51" s="5" t="s">
        <v>39</v>
      </c>
      <c r="C51" s="7"/>
      <c r="D51" s="7"/>
      <c r="E51" s="7"/>
      <c r="F51" s="3"/>
      <c r="G51" s="3"/>
      <c r="H51" s="3"/>
      <c r="I51" s="3"/>
    </row>
    <row r="52" spans="1:9" x14ac:dyDescent="0.35">
      <c r="A52" s="7"/>
      <c r="B52" s="5" t="s">
        <v>41</v>
      </c>
      <c r="C52" s="7"/>
      <c r="D52" s="7"/>
      <c r="E52" s="7"/>
      <c r="F52" s="3"/>
      <c r="G52" s="3"/>
      <c r="H52" s="3"/>
      <c r="I52" s="3"/>
    </row>
    <row r="53" spans="1:9" x14ac:dyDescent="0.35">
      <c r="A53" s="7"/>
      <c r="B53" s="5"/>
      <c r="C53" s="7"/>
      <c r="D53" s="7"/>
      <c r="E53" s="7"/>
      <c r="F53" s="3"/>
      <c r="G53" s="3"/>
      <c r="H53" s="3"/>
      <c r="I53" s="3"/>
    </row>
    <row r="54" spans="1:9" ht="77.25" customHeight="1" x14ac:dyDescent="0.35">
      <c r="A54" s="7">
        <v>1</v>
      </c>
      <c r="B54" s="8" t="s">
        <v>45</v>
      </c>
      <c r="C54" s="7" t="s">
        <v>14</v>
      </c>
      <c r="D54" s="7">
        <v>1</v>
      </c>
      <c r="E54" s="7"/>
      <c r="F54" s="3"/>
      <c r="G54" s="3">
        <f>D54*F54</f>
        <v>0</v>
      </c>
      <c r="H54" s="15">
        <v>36</v>
      </c>
      <c r="I54" s="3">
        <f t="shared" ref="I54" si="15">G54*H54</f>
        <v>0</v>
      </c>
    </row>
    <row r="55" spans="1:9" x14ac:dyDescent="0.35">
      <c r="A55" s="7"/>
      <c r="B55" s="7"/>
      <c r="C55" s="7"/>
      <c r="D55" s="7"/>
      <c r="E55" s="7"/>
      <c r="F55" s="3"/>
      <c r="G55" s="3"/>
      <c r="H55" s="3"/>
      <c r="I55" s="3"/>
    </row>
    <row r="56" spans="1:9" s="2" customFormat="1" x14ac:dyDescent="0.35">
      <c r="A56" s="18"/>
      <c r="B56" s="18" t="s">
        <v>11</v>
      </c>
      <c r="C56" s="18"/>
      <c r="D56" s="18"/>
      <c r="E56" s="18"/>
      <c r="F56" s="19"/>
      <c r="G56" s="19"/>
      <c r="H56" s="19"/>
      <c r="I56" s="19">
        <f>SUM(I54:I55)</f>
        <v>0</v>
      </c>
    </row>
    <row r="57" spans="1:9" ht="15.5" customHeight="1" x14ac:dyDescent="0.35">
      <c r="B57" s="44" t="s">
        <v>79</v>
      </c>
      <c r="C57" s="46"/>
      <c r="E57" s="46"/>
      <c r="F57" s="45"/>
      <c r="G57" s="45"/>
      <c r="H57" s="45"/>
    </row>
    <row r="58" spans="1:9" s="2" customFormat="1" x14ac:dyDescent="0.35">
      <c r="A58" s="24"/>
      <c r="B58" s="25" t="s">
        <v>0</v>
      </c>
      <c r="C58" s="25"/>
      <c r="D58" s="25"/>
      <c r="E58" s="25"/>
      <c r="F58" s="26"/>
      <c r="G58" s="26"/>
      <c r="H58" s="26"/>
      <c r="I58" s="27">
        <f>I25+I33+I49+I56</f>
        <v>0</v>
      </c>
    </row>
  </sheetData>
  <hyperlinks>
    <hyperlink ref="B57" r:id="rId1" display="VAT@ 15 %" xr:uid="{D47A465C-EF56-44B4-A67F-E18C43C70652}"/>
  </hyperlinks>
  <pageMargins left="0.7" right="0.7" top="0.75" bottom="0.75" header="0.3" footer="0.3"/>
  <pageSetup scale="4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0B179-B62F-4A64-8439-867D2B86A7A6}">
  <sheetPr>
    <tabColor rgb="FFFFFF00"/>
  </sheetPr>
  <dimension ref="A1:K61"/>
  <sheetViews>
    <sheetView view="pageBreakPreview" topLeftCell="A40" zoomScale="90" zoomScaleNormal="100" zoomScaleSheetLayoutView="90" workbookViewId="0">
      <selection activeCell="B57" sqref="B57"/>
    </sheetView>
  </sheetViews>
  <sheetFormatPr defaultColWidth="9.1796875" defaultRowHeight="14.5" x14ac:dyDescent="0.35"/>
  <cols>
    <col min="1" max="1" width="9.1796875" style="1"/>
    <col min="2" max="2" width="65.54296875" style="1" customWidth="1"/>
    <col min="3" max="3" width="10.453125" style="1" customWidth="1"/>
    <col min="4" max="5" width="12.54296875" style="1" customWidth="1"/>
    <col min="6" max="6" width="15" style="4" customWidth="1"/>
    <col min="7" max="7" width="19.7265625" style="4" customWidth="1"/>
    <col min="8" max="8" width="13.81640625" style="4" customWidth="1"/>
    <col min="9" max="9" width="19.7265625" style="4" customWidth="1"/>
    <col min="10" max="10" width="18.54296875" style="1" customWidth="1"/>
    <col min="11" max="11" width="27.54296875" style="1" customWidth="1"/>
    <col min="12" max="16384" width="9.1796875" style="1"/>
  </cols>
  <sheetData>
    <row r="1" spans="1:10" s="2" customFormat="1" x14ac:dyDescent="0.35">
      <c r="A1" s="2" t="s">
        <v>18</v>
      </c>
      <c r="F1" s="16"/>
      <c r="H1" s="16"/>
      <c r="I1" s="17">
        <v>44690</v>
      </c>
    </row>
    <row r="2" spans="1:10" s="2" customFormat="1" x14ac:dyDescent="0.35">
      <c r="A2" s="2" t="s">
        <v>19</v>
      </c>
      <c r="F2" s="16"/>
      <c r="G2" s="16"/>
      <c r="H2" s="16"/>
      <c r="I2" s="16"/>
    </row>
    <row r="3" spans="1:10" x14ac:dyDescent="0.35">
      <c r="A3" s="2" t="s">
        <v>40</v>
      </c>
    </row>
    <row r="6" spans="1:10" s="2" customFormat="1" ht="30" customHeight="1" x14ac:dyDescent="0.35">
      <c r="A6" s="18" t="s">
        <v>4</v>
      </c>
      <c r="B6" s="18" t="s">
        <v>3</v>
      </c>
      <c r="C6" s="18" t="s">
        <v>5</v>
      </c>
      <c r="D6" s="18" t="s">
        <v>2</v>
      </c>
      <c r="E6" s="29" t="s">
        <v>30</v>
      </c>
      <c r="F6" s="19" t="s">
        <v>6</v>
      </c>
      <c r="G6" s="19" t="s">
        <v>0</v>
      </c>
      <c r="H6" s="19" t="s">
        <v>29</v>
      </c>
      <c r="I6" s="28" t="s">
        <v>0</v>
      </c>
    </row>
    <row r="7" spans="1:10" x14ac:dyDescent="0.35">
      <c r="A7" s="6"/>
      <c r="B7" s="6"/>
      <c r="C7" s="6"/>
      <c r="D7" s="6"/>
      <c r="E7" s="6"/>
      <c r="F7" s="14"/>
      <c r="G7" s="14"/>
      <c r="H7" s="14"/>
      <c r="I7" s="14"/>
    </row>
    <row r="8" spans="1:10" x14ac:dyDescent="0.35">
      <c r="A8" s="7"/>
      <c r="B8" s="5" t="s">
        <v>1</v>
      </c>
      <c r="C8" s="7"/>
      <c r="D8" s="7"/>
      <c r="E8" s="7"/>
      <c r="F8" s="3"/>
      <c r="G8" s="3"/>
      <c r="H8" s="3"/>
      <c r="I8" s="3"/>
    </row>
    <row r="9" spans="1:10" x14ac:dyDescent="0.35">
      <c r="A9" s="7"/>
      <c r="B9" s="5" t="s">
        <v>20</v>
      </c>
      <c r="C9" s="7"/>
      <c r="D9" s="7"/>
      <c r="E9" s="7"/>
      <c r="F9" s="3"/>
      <c r="G9" s="3"/>
      <c r="H9" s="3"/>
      <c r="I9" s="3"/>
    </row>
    <row r="10" spans="1:10" x14ac:dyDescent="0.35">
      <c r="A10" s="7"/>
      <c r="B10" s="5"/>
      <c r="C10" s="7"/>
      <c r="D10" s="7"/>
      <c r="E10" s="7"/>
      <c r="F10" s="3"/>
      <c r="G10" s="3"/>
      <c r="H10" s="3"/>
      <c r="I10" s="3"/>
    </row>
    <row r="11" spans="1:10" x14ac:dyDescent="0.35">
      <c r="A11" s="7"/>
      <c r="B11" s="5" t="s">
        <v>24</v>
      </c>
      <c r="C11" s="7"/>
      <c r="D11" s="7"/>
      <c r="E11" s="7"/>
      <c r="F11" s="3"/>
      <c r="G11" s="3"/>
      <c r="H11" s="3"/>
      <c r="I11" s="3"/>
    </row>
    <row r="12" spans="1:10" x14ac:dyDescent="0.35">
      <c r="A12" s="7">
        <v>1</v>
      </c>
      <c r="B12" s="11" t="s">
        <v>27</v>
      </c>
      <c r="C12" s="7" t="s">
        <v>8</v>
      </c>
      <c r="D12" s="7">
        <v>1</v>
      </c>
      <c r="E12" s="7"/>
      <c r="F12" s="3">
        <v>185000</v>
      </c>
      <c r="G12" s="3">
        <f>D12*F12</f>
        <v>185000</v>
      </c>
      <c r="H12" s="15">
        <v>1</v>
      </c>
      <c r="I12" s="3">
        <f>G12*H12</f>
        <v>185000</v>
      </c>
    </row>
    <row r="13" spans="1:10" x14ac:dyDescent="0.35">
      <c r="A13" s="7">
        <v>2</v>
      </c>
      <c r="B13" s="10" t="s">
        <v>21</v>
      </c>
      <c r="C13" s="7" t="s">
        <v>8</v>
      </c>
      <c r="D13" s="7">
        <v>1</v>
      </c>
      <c r="E13" s="7"/>
      <c r="F13" s="3">
        <f>900*3</f>
        <v>2700</v>
      </c>
      <c r="G13" s="3">
        <f t="shared" ref="G13:G15" si="0">D13*F13</f>
        <v>2700</v>
      </c>
      <c r="H13" s="15">
        <v>3</v>
      </c>
      <c r="I13" s="3">
        <f t="shared" ref="I13:I16" si="1">G13*H13</f>
        <v>8100</v>
      </c>
    </row>
    <row r="14" spans="1:10" x14ac:dyDescent="0.35">
      <c r="A14" s="7">
        <v>3</v>
      </c>
      <c r="B14" s="9" t="s">
        <v>22</v>
      </c>
      <c r="C14" s="7" t="s">
        <v>8</v>
      </c>
      <c r="D14" s="7">
        <v>1</v>
      </c>
      <c r="E14" s="7"/>
      <c r="F14" s="3">
        <f>8500*3</f>
        <v>25500</v>
      </c>
      <c r="G14" s="3">
        <f t="shared" si="0"/>
        <v>25500</v>
      </c>
      <c r="H14" s="15">
        <v>3</v>
      </c>
      <c r="I14" s="3">
        <f t="shared" si="1"/>
        <v>76500</v>
      </c>
    </row>
    <row r="15" spans="1:10" x14ac:dyDescent="0.35">
      <c r="A15" s="7">
        <v>4</v>
      </c>
      <c r="B15" s="12" t="s">
        <v>7</v>
      </c>
      <c r="C15" s="7" t="s">
        <v>4</v>
      </c>
      <c r="D15" s="7">
        <v>1</v>
      </c>
      <c r="E15" s="7"/>
      <c r="F15" s="3">
        <v>15000</v>
      </c>
      <c r="G15" s="3">
        <f t="shared" si="0"/>
        <v>15000</v>
      </c>
      <c r="H15" s="15">
        <v>1</v>
      </c>
      <c r="I15" s="3">
        <f t="shared" si="1"/>
        <v>15000</v>
      </c>
    </row>
    <row r="16" spans="1:10" x14ac:dyDescent="0.35">
      <c r="A16" s="7">
        <v>5</v>
      </c>
      <c r="B16" s="13" t="s">
        <v>23</v>
      </c>
      <c r="C16" s="7" t="s">
        <v>8</v>
      </c>
      <c r="D16" s="7">
        <v>1</v>
      </c>
      <c r="E16" s="7"/>
      <c r="F16" s="3">
        <v>104000</v>
      </c>
      <c r="G16" s="3">
        <f>D16*F16</f>
        <v>104000</v>
      </c>
      <c r="H16" s="15">
        <v>1</v>
      </c>
      <c r="I16" s="3">
        <f t="shared" si="1"/>
        <v>104000</v>
      </c>
      <c r="J16" s="37">
        <f>SUM(I12:I16)</f>
        <v>388600</v>
      </c>
    </row>
    <row r="17" spans="1:11" x14ac:dyDescent="0.35">
      <c r="A17" s="7"/>
      <c r="B17" s="5"/>
      <c r="C17" s="7"/>
      <c r="D17" s="7"/>
      <c r="E17" s="7"/>
      <c r="F17" s="3"/>
      <c r="G17" s="3"/>
      <c r="H17" s="3"/>
      <c r="I17" s="3"/>
    </row>
    <row r="18" spans="1:11" x14ac:dyDescent="0.35">
      <c r="A18" s="7"/>
      <c r="B18" s="5" t="s">
        <v>25</v>
      </c>
      <c r="C18" s="7"/>
      <c r="D18" s="7"/>
      <c r="E18" s="7"/>
      <c r="F18" s="3"/>
      <c r="G18" s="3"/>
      <c r="H18" s="3"/>
      <c r="I18" s="3"/>
    </row>
    <row r="19" spans="1:11" x14ac:dyDescent="0.35">
      <c r="A19" s="7"/>
      <c r="B19" s="5"/>
      <c r="C19" s="7"/>
      <c r="D19" s="7"/>
      <c r="E19" s="7"/>
      <c r="F19" s="3"/>
      <c r="G19" s="3"/>
      <c r="H19" s="3"/>
      <c r="I19" s="3"/>
    </row>
    <row r="20" spans="1:11" s="43" customFormat="1" x14ac:dyDescent="0.35">
      <c r="A20" s="38">
        <v>7</v>
      </c>
      <c r="B20" s="39" t="s">
        <v>44</v>
      </c>
      <c r="C20" s="38" t="s">
        <v>12</v>
      </c>
      <c r="D20" s="40">
        <f>(357*2)*2*4.33</f>
        <v>6183.24</v>
      </c>
      <c r="E20" s="38"/>
      <c r="F20" s="41">
        <v>9.8000000000000007</v>
      </c>
      <c r="G20" s="41">
        <f>D20*F20</f>
        <v>60595.752</v>
      </c>
      <c r="H20" s="42">
        <v>36</v>
      </c>
      <c r="I20" s="41">
        <f t="shared" ref="I20:I22" si="2">G20*H20</f>
        <v>2181447.0720000002</v>
      </c>
    </row>
    <row r="21" spans="1:11" s="43" customFormat="1" x14ac:dyDescent="0.35">
      <c r="A21" s="38">
        <v>9</v>
      </c>
      <c r="B21" s="39" t="s">
        <v>42</v>
      </c>
      <c r="C21" s="38" t="s">
        <v>33</v>
      </c>
      <c r="D21" s="43">
        <v>2</v>
      </c>
      <c r="E21" s="38"/>
      <c r="F21" s="43">
        <f>(1500*5)*1.25</f>
        <v>9375</v>
      </c>
      <c r="G21" s="41">
        <f t="shared" ref="G21:G22" si="3">D21*F21</f>
        <v>18750</v>
      </c>
      <c r="H21" s="42">
        <v>36</v>
      </c>
      <c r="I21" s="41">
        <f t="shared" si="2"/>
        <v>675000</v>
      </c>
    </row>
    <row r="22" spans="1:11" x14ac:dyDescent="0.35">
      <c r="A22" s="7">
        <v>10</v>
      </c>
      <c r="B22" s="12" t="s">
        <v>34</v>
      </c>
      <c r="C22" s="7" t="s">
        <v>26</v>
      </c>
      <c r="D22" s="1">
        <v>1</v>
      </c>
      <c r="E22" s="7"/>
      <c r="F22" s="3">
        <v>5000</v>
      </c>
      <c r="G22" s="3">
        <f t="shared" si="3"/>
        <v>5000</v>
      </c>
      <c r="H22" s="15">
        <v>36</v>
      </c>
      <c r="I22" s="3">
        <f t="shared" si="2"/>
        <v>180000</v>
      </c>
      <c r="J22" s="37">
        <f>SUM(I20:I22)</f>
        <v>3036447.0720000002</v>
      </c>
    </row>
    <row r="23" spans="1:11" x14ac:dyDescent="0.35">
      <c r="A23" s="7"/>
      <c r="B23" s="7"/>
      <c r="C23" s="7"/>
      <c r="D23" s="7"/>
      <c r="E23" s="7"/>
      <c r="F23" s="3"/>
      <c r="G23" s="3"/>
      <c r="H23" s="3"/>
      <c r="I23" s="3"/>
    </row>
    <row r="24" spans="1:11" s="2" customFormat="1" x14ac:dyDescent="0.35">
      <c r="A24" s="18"/>
      <c r="B24" s="18" t="s">
        <v>11</v>
      </c>
      <c r="C24" s="18"/>
      <c r="D24" s="18"/>
      <c r="E24" s="18"/>
      <c r="F24" s="19"/>
      <c r="G24" s="19"/>
      <c r="H24" s="19"/>
      <c r="I24" s="19">
        <f>SUM(I12:I23)</f>
        <v>3425047.0720000002</v>
      </c>
    </row>
    <row r="25" spans="1:11" x14ac:dyDescent="0.35">
      <c r="A25" s="7"/>
      <c r="B25" s="7"/>
      <c r="C25" s="7"/>
      <c r="D25" s="7"/>
      <c r="E25" s="7"/>
      <c r="F25" s="3"/>
      <c r="G25" s="3"/>
      <c r="H25" s="3"/>
      <c r="I25" s="3"/>
    </row>
    <row r="26" spans="1:11" x14ac:dyDescent="0.35">
      <c r="A26" s="7"/>
      <c r="B26" s="5" t="s">
        <v>9</v>
      </c>
      <c r="C26" s="7"/>
      <c r="D26" s="7"/>
      <c r="E26" s="7"/>
      <c r="F26" s="3"/>
      <c r="G26" s="3"/>
      <c r="H26" s="3"/>
      <c r="I26" s="3"/>
    </row>
    <row r="27" spans="1:11" x14ac:dyDescent="0.35">
      <c r="A27" s="7"/>
      <c r="B27" s="5" t="s">
        <v>28</v>
      </c>
      <c r="C27" s="7"/>
      <c r="D27" s="7"/>
      <c r="E27" s="7"/>
      <c r="F27" s="3"/>
      <c r="G27" s="3"/>
      <c r="H27" s="3"/>
      <c r="I27" s="3"/>
    </row>
    <row r="28" spans="1:11" x14ac:dyDescent="0.35">
      <c r="A28" s="7"/>
      <c r="B28" s="7"/>
      <c r="C28" s="7"/>
      <c r="D28" s="7"/>
      <c r="E28" s="7"/>
      <c r="F28" s="3"/>
      <c r="G28" s="3"/>
      <c r="H28" s="3"/>
      <c r="I28" s="3"/>
    </row>
    <row r="29" spans="1:11" s="34" customFormat="1" x14ac:dyDescent="0.35">
      <c r="A29" s="31">
        <v>1</v>
      </c>
      <c r="B29" s="31" t="s">
        <v>15</v>
      </c>
      <c r="C29" s="31" t="s">
        <v>13</v>
      </c>
      <c r="D29" s="31">
        <v>2</v>
      </c>
      <c r="E29" s="31">
        <f>(2*8)*4</f>
        <v>64</v>
      </c>
      <c r="F29" s="32">
        <v>383</v>
      </c>
      <c r="G29" s="32">
        <f>D29*E29*F29</f>
        <v>49024</v>
      </c>
      <c r="H29" s="33">
        <v>36</v>
      </c>
      <c r="I29" s="32">
        <f t="shared" ref="I29:I31" si="4">G29*H29</f>
        <v>1764864</v>
      </c>
      <c r="K29" s="36"/>
    </row>
    <row r="30" spans="1:11" s="34" customFormat="1" x14ac:dyDescent="0.35">
      <c r="A30" s="31">
        <f>A29+1</f>
        <v>2</v>
      </c>
      <c r="B30" s="31" t="s">
        <v>16</v>
      </c>
      <c r="C30" s="31" t="s">
        <v>13</v>
      </c>
      <c r="D30" s="31">
        <v>2</v>
      </c>
      <c r="E30" s="31">
        <f>(2*8)*4</f>
        <v>64</v>
      </c>
      <c r="F30" s="32">
        <v>185</v>
      </c>
      <c r="G30" s="32">
        <f t="shared" ref="G30:G31" si="5">D30*E30*F30</f>
        <v>23680</v>
      </c>
      <c r="H30" s="33">
        <v>36</v>
      </c>
      <c r="I30" s="32">
        <f t="shared" si="4"/>
        <v>852480</v>
      </c>
    </row>
    <row r="31" spans="1:11" s="34" customFormat="1" x14ac:dyDescent="0.35">
      <c r="A31" s="31">
        <f>A30+1</f>
        <v>3</v>
      </c>
      <c r="B31" s="31" t="s">
        <v>17</v>
      </c>
      <c r="C31" s="31" t="s">
        <v>13</v>
      </c>
      <c r="D31" s="31">
        <v>1</v>
      </c>
      <c r="E31" s="31">
        <f>8*4</f>
        <v>32</v>
      </c>
      <c r="F31" s="32">
        <v>550</v>
      </c>
      <c r="G31" s="32">
        <f t="shared" si="5"/>
        <v>17600</v>
      </c>
      <c r="H31" s="33">
        <v>36</v>
      </c>
      <c r="I31" s="32">
        <f t="shared" si="4"/>
        <v>633600</v>
      </c>
    </row>
    <row r="32" spans="1:11" s="23" customFormat="1" x14ac:dyDescent="0.35">
      <c r="A32" s="20"/>
      <c r="B32" s="20"/>
      <c r="C32" s="20"/>
      <c r="D32" s="20"/>
      <c r="E32" s="20"/>
      <c r="F32" s="21"/>
      <c r="G32" s="21"/>
      <c r="H32" s="22"/>
      <c r="I32" s="21"/>
    </row>
    <row r="33" spans="1:11" s="2" customFormat="1" x14ac:dyDescent="0.35">
      <c r="A33" s="18"/>
      <c r="B33" s="18" t="s">
        <v>11</v>
      </c>
      <c r="C33" s="18"/>
      <c r="D33" s="18"/>
      <c r="E33" s="18"/>
      <c r="F33" s="19"/>
      <c r="G33" s="19"/>
      <c r="H33" s="19"/>
      <c r="I33" s="19">
        <f>SUM(I29:I32)</f>
        <v>3250944</v>
      </c>
    </row>
    <row r="34" spans="1:11" s="23" customFormat="1" x14ac:dyDescent="0.35">
      <c r="A34" s="20"/>
      <c r="B34" s="20"/>
      <c r="C34" s="20"/>
      <c r="D34" s="20"/>
      <c r="E34" s="20"/>
      <c r="F34" s="21"/>
      <c r="G34" s="21"/>
      <c r="H34" s="22"/>
      <c r="I34" s="21"/>
    </row>
    <row r="35" spans="1:11" s="34" customFormat="1" x14ac:dyDescent="0.35">
      <c r="A35" s="31"/>
      <c r="B35" s="35" t="s">
        <v>10</v>
      </c>
      <c r="C35" s="31"/>
      <c r="D35" s="31"/>
      <c r="E35" s="31"/>
      <c r="F35" s="32"/>
      <c r="G35" s="32"/>
      <c r="H35" s="33"/>
      <c r="I35" s="32"/>
    </row>
    <row r="36" spans="1:11" s="34" customFormat="1" x14ac:dyDescent="0.35">
      <c r="A36" s="31"/>
      <c r="B36" s="35" t="s">
        <v>35</v>
      </c>
      <c r="C36" s="31"/>
      <c r="D36" s="31"/>
      <c r="E36" s="31"/>
      <c r="F36" s="32"/>
      <c r="G36" s="32"/>
      <c r="H36" s="33"/>
      <c r="I36" s="32"/>
    </row>
    <row r="37" spans="1:11" s="34" customFormat="1" x14ac:dyDescent="0.35">
      <c r="A37" s="31"/>
      <c r="B37" s="31"/>
      <c r="C37" s="31"/>
      <c r="D37" s="31"/>
      <c r="E37" s="31"/>
      <c r="F37" s="32"/>
      <c r="G37" s="32"/>
      <c r="H37" s="33"/>
      <c r="I37" s="32"/>
    </row>
    <row r="38" spans="1:11" s="34" customFormat="1" x14ac:dyDescent="0.35">
      <c r="A38" s="31"/>
      <c r="B38" s="35" t="s">
        <v>36</v>
      </c>
      <c r="C38" s="31"/>
      <c r="D38" s="31"/>
      <c r="E38" s="31"/>
      <c r="F38" s="32"/>
      <c r="G38" s="32"/>
      <c r="H38" s="33"/>
      <c r="I38" s="32"/>
    </row>
    <row r="39" spans="1:11" s="34" customFormat="1" x14ac:dyDescent="0.35">
      <c r="A39" s="31"/>
      <c r="B39" s="31"/>
      <c r="C39" s="31"/>
      <c r="D39" s="31"/>
      <c r="E39" s="31"/>
      <c r="F39" s="32"/>
      <c r="G39" s="32"/>
      <c r="H39" s="33"/>
      <c r="I39" s="32"/>
    </row>
    <row r="40" spans="1:11" s="34" customFormat="1" x14ac:dyDescent="0.35">
      <c r="A40" s="31">
        <v>1</v>
      </c>
      <c r="B40" s="31" t="s">
        <v>15</v>
      </c>
      <c r="C40" s="31" t="s">
        <v>13</v>
      </c>
      <c r="D40" s="31">
        <v>2</v>
      </c>
      <c r="E40" s="31">
        <v>20</v>
      </c>
      <c r="F40" s="32">
        <f>383*1.5</f>
        <v>574.5</v>
      </c>
      <c r="G40" s="32">
        <f>D40*E40*F40</f>
        <v>22980</v>
      </c>
      <c r="H40" s="33">
        <v>36</v>
      </c>
      <c r="I40" s="32">
        <f t="shared" ref="I40:I42" si="6">G40*H40</f>
        <v>827280</v>
      </c>
      <c r="K40" s="36"/>
    </row>
    <row r="41" spans="1:11" s="34" customFormat="1" x14ac:dyDescent="0.35">
      <c r="A41" s="31">
        <f>A40+1</f>
        <v>2</v>
      </c>
      <c r="B41" s="31" t="s">
        <v>16</v>
      </c>
      <c r="C41" s="31" t="s">
        <v>13</v>
      </c>
      <c r="D41" s="31">
        <v>2</v>
      </c>
      <c r="E41" s="31">
        <v>20</v>
      </c>
      <c r="F41" s="32">
        <f>185*1.5</f>
        <v>277.5</v>
      </c>
      <c r="G41" s="32">
        <f t="shared" ref="G41:G42" si="7">D41*E41*F41</f>
        <v>11100</v>
      </c>
      <c r="H41" s="33">
        <v>36</v>
      </c>
      <c r="I41" s="32">
        <f t="shared" si="6"/>
        <v>399600</v>
      </c>
    </row>
    <row r="42" spans="1:11" s="34" customFormat="1" x14ac:dyDescent="0.35">
      <c r="A42" s="31">
        <f>A41+1</f>
        <v>3</v>
      </c>
      <c r="B42" s="31" t="s">
        <v>17</v>
      </c>
      <c r="C42" s="31" t="s">
        <v>13</v>
      </c>
      <c r="D42" s="31">
        <v>1</v>
      </c>
      <c r="E42" s="31">
        <v>10</v>
      </c>
      <c r="F42" s="32">
        <f>550*1.5</f>
        <v>825</v>
      </c>
      <c r="G42" s="32">
        <f t="shared" si="7"/>
        <v>8250</v>
      </c>
      <c r="H42" s="33">
        <v>36</v>
      </c>
      <c r="I42" s="32">
        <f t="shared" si="6"/>
        <v>297000</v>
      </c>
    </row>
    <row r="43" spans="1:11" s="34" customFormat="1" x14ac:dyDescent="0.35">
      <c r="A43" s="31"/>
      <c r="B43" s="31"/>
      <c r="C43" s="31"/>
      <c r="D43" s="31"/>
      <c r="E43" s="31"/>
      <c r="F43" s="32"/>
      <c r="G43" s="32"/>
      <c r="H43" s="33"/>
      <c r="I43" s="32"/>
    </row>
    <row r="44" spans="1:11" s="34" customFormat="1" x14ac:dyDescent="0.35">
      <c r="A44" s="31"/>
      <c r="B44" s="31"/>
      <c r="C44" s="31"/>
      <c r="D44" s="31"/>
      <c r="E44" s="31"/>
      <c r="F44" s="32"/>
      <c r="G44" s="32"/>
      <c r="H44" s="33"/>
      <c r="I44" s="32"/>
    </row>
    <row r="45" spans="1:11" s="34" customFormat="1" x14ac:dyDescent="0.35">
      <c r="A45" s="31"/>
      <c r="B45" s="35" t="s">
        <v>37</v>
      </c>
      <c r="C45" s="31"/>
      <c r="D45" s="31"/>
      <c r="E45" s="31"/>
      <c r="F45" s="32"/>
      <c r="G45" s="32"/>
      <c r="H45" s="33"/>
      <c r="I45" s="32"/>
    </row>
    <row r="46" spans="1:11" s="34" customFormat="1" x14ac:dyDescent="0.35">
      <c r="A46" s="31"/>
      <c r="B46" s="31"/>
      <c r="C46" s="31"/>
      <c r="D46" s="31"/>
      <c r="E46" s="31"/>
      <c r="F46" s="32"/>
      <c r="G46" s="32"/>
      <c r="H46" s="33"/>
      <c r="I46" s="32"/>
    </row>
    <row r="47" spans="1:11" s="34" customFormat="1" x14ac:dyDescent="0.35">
      <c r="A47" s="31">
        <v>1</v>
      </c>
      <c r="B47" s="31" t="s">
        <v>15</v>
      </c>
      <c r="C47" s="31" t="s">
        <v>13</v>
      </c>
      <c r="D47" s="31">
        <v>2</v>
      </c>
      <c r="E47" s="31">
        <v>20</v>
      </c>
      <c r="F47" s="32">
        <f>383*2</f>
        <v>766</v>
      </c>
      <c r="G47" s="32">
        <f>D47*E47*F47</f>
        <v>30640</v>
      </c>
      <c r="H47" s="33">
        <v>36</v>
      </c>
      <c r="I47" s="32">
        <f t="shared" ref="I47:I49" si="8">G47*H47</f>
        <v>1103040</v>
      </c>
      <c r="K47" s="36"/>
    </row>
    <row r="48" spans="1:11" s="34" customFormat="1" x14ac:dyDescent="0.35">
      <c r="A48" s="31">
        <f>A47+1</f>
        <v>2</v>
      </c>
      <c r="B48" s="31" t="s">
        <v>16</v>
      </c>
      <c r="C48" s="31" t="s">
        <v>13</v>
      </c>
      <c r="D48" s="31">
        <v>2</v>
      </c>
      <c r="E48" s="31">
        <v>20</v>
      </c>
      <c r="F48" s="32">
        <f>185*2</f>
        <v>370</v>
      </c>
      <c r="G48" s="32">
        <f t="shared" ref="G48:G49" si="9">D48*E48*F48</f>
        <v>14800</v>
      </c>
      <c r="H48" s="33">
        <v>36</v>
      </c>
      <c r="I48" s="32">
        <f t="shared" si="8"/>
        <v>532800</v>
      </c>
    </row>
    <row r="49" spans="1:9" s="34" customFormat="1" x14ac:dyDescent="0.35">
      <c r="A49" s="31">
        <f>A48+1</f>
        <v>3</v>
      </c>
      <c r="B49" s="31" t="s">
        <v>17</v>
      </c>
      <c r="C49" s="31" t="s">
        <v>13</v>
      </c>
      <c r="D49" s="31">
        <v>1</v>
      </c>
      <c r="E49" s="31">
        <v>10</v>
      </c>
      <c r="F49" s="32">
        <f>550*2</f>
        <v>1100</v>
      </c>
      <c r="G49" s="32">
        <f t="shared" si="9"/>
        <v>11000</v>
      </c>
      <c r="H49" s="33">
        <v>36</v>
      </c>
      <c r="I49" s="32">
        <f t="shared" si="8"/>
        <v>396000</v>
      </c>
    </row>
    <row r="50" spans="1:9" s="34" customFormat="1" x14ac:dyDescent="0.35">
      <c r="A50" s="31"/>
      <c r="B50" s="31"/>
      <c r="C50" s="31"/>
      <c r="D50" s="31"/>
      <c r="E50" s="31"/>
      <c r="F50" s="32"/>
      <c r="G50" s="32"/>
      <c r="H50" s="33"/>
      <c r="I50" s="32"/>
    </row>
    <row r="51" spans="1:9" s="2" customFormat="1" x14ac:dyDescent="0.35">
      <c r="A51" s="18"/>
      <c r="B51" s="18" t="s">
        <v>11</v>
      </c>
      <c r="C51" s="18"/>
      <c r="D51" s="18"/>
      <c r="E51" s="18"/>
      <c r="F51" s="19"/>
      <c r="G51" s="19"/>
      <c r="H51" s="19"/>
      <c r="I51" s="19">
        <f>SUM(I40:I50)</f>
        <v>3555720</v>
      </c>
    </row>
    <row r="52" spans="1:9" x14ac:dyDescent="0.35">
      <c r="A52" s="7"/>
      <c r="B52" s="7"/>
      <c r="C52" s="7"/>
      <c r="D52" s="7"/>
      <c r="E52" s="7"/>
      <c r="F52" s="3"/>
      <c r="G52" s="3"/>
      <c r="H52" s="3"/>
      <c r="I52" s="3"/>
    </row>
    <row r="53" spans="1:9" x14ac:dyDescent="0.35">
      <c r="A53" s="7"/>
      <c r="B53" s="7"/>
      <c r="C53" s="7"/>
      <c r="D53" s="7"/>
      <c r="E53" s="7"/>
      <c r="F53" s="3"/>
      <c r="G53" s="3"/>
      <c r="H53" s="3"/>
      <c r="I53" s="3"/>
    </row>
    <row r="54" spans="1:9" s="34" customFormat="1" x14ac:dyDescent="0.35">
      <c r="A54" s="31"/>
      <c r="B54" s="35" t="s">
        <v>38</v>
      </c>
      <c r="C54" s="31"/>
      <c r="D54" s="31"/>
      <c r="E54" s="31"/>
      <c r="F54" s="32"/>
      <c r="G54" s="32"/>
      <c r="H54" s="33"/>
      <c r="I54" s="32"/>
    </row>
    <row r="55" spans="1:9" x14ac:dyDescent="0.35">
      <c r="A55" s="7"/>
      <c r="B55" s="5" t="s">
        <v>41</v>
      </c>
      <c r="C55" s="7"/>
      <c r="D55" s="7"/>
      <c r="E55" s="7"/>
      <c r="F55" s="3"/>
      <c r="G55" s="3"/>
      <c r="H55" s="3"/>
      <c r="I55" s="3"/>
    </row>
    <row r="56" spans="1:9" x14ac:dyDescent="0.35">
      <c r="A56" s="7"/>
      <c r="B56" s="5"/>
      <c r="C56" s="7"/>
      <c r="D56" s="7"/>
      <c r="E56" s="7"/>
      <c r="F56" s="3"/>
      <c r="G56" s="3"/>
      <c r="H56" s="3"/>
      <c r="I56" s="3"/>
    </row>
    <row r="57" spans="1:9" ht="77.25" customHeight="1" x14ac:dyDescent="0.35">
      <c r="A57" s="7">
        <v>1</v>
      </c>
      <c r="B57" s="8" t="s">
        <v>45</v>
      </c>
      <c r="C57" s="7" t="s">
        <v>14</v>
      </c>
      <c r="D57" s="7">
        <v>1</v>
      </c>
      <c r="E57" s="7"/>
      <c r="F57" s="3">
        <f>60290*1.06</f>
        <v>63907.4</v>
      </c>
      <c r="G57" s="3">
        <f>D57*F57</f>
        <v>63907.4</v>
      </c>
      <c r="H57" s="15">
        <v>36</v>
      </c>
      <c r="I57" s="3">
        <f t="shared" ref="I57" si="10">G57*H57</f>
        <v>2300666.4</v>
      </c>
    </row>
    <row r="58" spans="1:9" x14ac:dyDescent="0.35">
      <c r="A58" s="7"/>
      <c r="B58" s="7"/>
      <c r="C58" s="7"/>
      <c r="D58" s="7"/>
      <c r="E58" s="7"/>
      <c r="F58" s="3"/>
      <c r="G58" s="3"/>
      <c r="H58" s="3"/>
      <c r="I58" s="3"/>
    </row>
    <row r="59" spans="1:9" s="2" customFormat="1" x14ac:dyDescent="0.35">
      <c r="A59" s="18"/>
      <c r="B59" s="18" t="s">
        <v>11</v>
      </c>
      <c r="C59" s="18"/>
      <c r="D59" s="18"/>
      <c r="E59" s="18"/>
      <c r="F59" s="19"/>
      <c r="G59" s="19"/>
      <c r="H59" s="19"/>
      <c r="I59" s="19">
        <f>SUM(I57:I58)</f>
        <v>2300666.4</v>
      </c>
    </row>
    <row r="60" spans="1:9" ht="5.25" customHeight="1" x14ac:dyDescent="0.35"/>
    <row r="61" spans="1:9" s="2" customFormat="1" x14ac:dyDescent="0.35">
      <c r="A61" s="18"/>
      <c r="B61" s="24" t="s">
        <v>43</v>
      </c>
      <c r="C61" s="25"/>
      <c r="D61" s="25"/>
      <c r="E61" s="25"/>
      <c r="F61" s="26"/>
      <c r="G61" s="27"/>
      <c r="H61" s="19"/>
      <c r="I61" s="19">
        <f>I24+I33+I51+I59</f>
        <v>12532377.472000001</v>
      </c>
    </row>
  </sheetData>
  <pageMargins left="0.7" right="0.7" top="0.75" bottom="0.75" header="0.3" footer="0.3"/>
  <pageSetup scale="50" orientation="portrait"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08A41-7B78-4B78-B33B-7C39098A5B9C}">
  <dimension ref="B4:B28"/>
  <sheetViews>
    <sheetView workbookViewId="0">
      <selection activeCell="B28" sqref="B28"/>
    </sheetView>
  </sheetViews>
  <sheetFormatPr defaultRowHeight="14.5" x14ac:dyDescent="0.35"/>
  <cols>
    <col min="2" max="2" width="56.54296875" customWidth="1"/>
  </cols>
  <sheetData>
    <row r="4" spans="2:2" x14ac:dyDescent="0.35">
      <c r="B4" t="s">
        <v>46</v>
      </c>
    </row>
    <row r="5" spans="2:2" x14ac:dyDescent="0.35">
      <c r="B5" t="s">
        <v>47</v>
      </c>
    </row>
    <row r="6" spans="2:2" x14ac:dyDescent="0.35">
      <c r="B6" t="s">
        <v>48</v>
      </c>
    </row>
    <row r="7" spans="2:2" x14ac:dyDescent="0.35">
      <c r="B7" t="s">
        <v>49</v>
      </c>
    </row>
    <row r="8" spans="2:2" x14ac:dyDescent="0.35">
      <c r="B8" t="s">
        <v>50</v>
      </c>
    </row>
    <row r="9" spans="2:2" x14ac:dyDescent="0.35">
      <c r="B9" t="s">
        <v>51</v>
      </c>
    </row>
    <row r="10" spans="2:2" x14ac:dyDescent="0.35">
      <c r="B10" t="s">
        <v>52</v>
      </c>
    </row>
    <row r="11" spans="2:2" x14ac:dyDescent="0.35">
      <c r="B11" t="s">
        <v>53</v>
      </c>
    </row>
    <row r="12" spans="2:2" x14ac:dyDescent="0.35">
      <c r="B12" t="s">
        <v>54</v>
      </c>
    </row>
    <row r="13" spans="2:2" x14ac:dyDescent="0.35">
      <c r="B13" t="s">
        <v>55</v>
      </c>
    </row>
    <row r="14" spans="2:2" x14ac:dyDescent="0.35">
      <c r="B14" t="s">
        <v>56</v>
      </c>
    </row>
    <row r="15" spans="2:2" x14ac:dyDescent="0.35">
      <c r="B15" t="s">
        <v>57</v>
      </c>
    </row>
    <row r="16" spans="2:2" x14ac:dyDescent="0.35">
      <c r="B16" t="s">
        <v>58</v>
      </c>
    </row>
    <row r="17" spans="2:2" x14ac:dyDescent="0.35">
      <c r="B17" t="s">
        <v>59</v>
      </c>
    </row>
    <row r="18" spans="2:2" x14ac:dyDescent="0.35">
      <c r="B18" t="s">
        <v>60</v>
      </c>
    </row>
    <row r="19" spans="2:2" x14ac:dyDescent="0.35">
      <c r="B19" t="s">
        <v>61</v>
      </c>
    </row>
    <row r="20" spans="2:2" x14ac:dyDescent="0.35">
      <c r="B20" t="s">
        <v>62</v>
      </c>
    </row>
    <row r="21" spans="2:2" x14ac:dyDescent="0.35">
      <c r="B21" t="s">
        <v>63</v>
      </c>
    </row>
    <row r="22" spans="2:2" x14ac:dyDescent="0.35">
      <c r="B22" t="s">
        <v>64</v>
      </c>
    </row>
    <row r="23" spans="2:2" x14ac:dyDescent="0.35">
      <c r="B23" t="s">
        <v>65</v>
      </c>
    </row>
    <row r="24" spans="2:2" x14ac:dyDescent="0.35">
      <c r="B24" t="s">
        <v>66</v>
      </c>
    </row>
    <row r="25" spans="2:2" x14ac:dyDescent="0.35">
      <c r="B25" t="s">
        <v>67</v>
      </c>
    </row>
    <row r="26" spans="2:2" x14ac:dyDescent="0.35">
      <c r="B26" t="s">
        <v>68</v>
      </c>
    </row>
    <row r="27" spans="2:2" x14ac:dyDescent="0.35">
      <c r="B27" t="s">
        <v>69</v>
      </c>
    </row>
    <row r="28" spans="2:2" x14ac:dyDescent="0.35">
      <c r="B28"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Estimate - Option A</vt:lpstr>
      <vt:lpstr>Estimate - Option B</vt:lpstr>
      <vt:lpstr>Spares</vt:lpstr>
      <vt:lpstr>'Estimate - Option A'!Print_Area</vt:lpstr>
      <vt:lpstr>'Estimate - Option B'!Print_Area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Fritz Homann</dc:creator>
  <cp:lastModifiedBy>Senelisiwe Khoetha</cp:lastModifiedBy>
  <cp:lastPrinted>2022-08-23T15:56:11Z</cp:lastPrinted>
  <dcterms:created xsi:type="dcterms:W3CDTF">2016-05-14T08:03:40Z</dcterms:created>
  <dcterms:modified xsi:type="dcterms:W3CDTF">2023-05-09T13:46:00Z</dcterms:modified>
</cp:coreProperties>
</file>