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rashid marillier\Documents\Supply Chain\Procurement of goods or services over R30k\2021 - 2022\Cleaning\"/>
    </mc:Choice>
  </mc:AlternateContent>
  <xr:revisionPtr revIDLastSave="0" documentId="13_ncr:1_{2AF42A75-3F9B-4628-B84B-C01B7D5B5973}" xr6:coauthVersionLast="47" xr6:coauthVersionMax="47" xr10:uidLastSave="{00000000-0000-0000-0000-000000000000}"/>
  <bookViews>
    <workbookView xWindow="28680" yWindow="-120" windowWidth="25440" windowHeight="15390" activeTab="1" xr2:uid="{00000000-000D-0000-FFFF-FFFF00000000}"/>
  </bookViews>
  <sheets>
    <sheet name="Appendix 5 Cleaners rates" sheetId="5" r:id="rId1"/>
    <sheet name="Appendix 6 Costing"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4" l="1"/>
  <c r="F13" i="4" s="1"/>
  <c r="E12" i="4"/>
  <c r="F12" i="4" s="1"/>
  <c r="C27" i="4"/>
  <c r="E14" i="4"/>
  <c r="F14" i="4" s="1"/>
  <c r="G11" i="4"/>
  <c r="G10" i="4"/>
  <c r="E26" i="5"/>
  <c r="E31" i="5" s="1"/>
  <c r="E6" i="5"/>
  <c r="E11" i="5" s="1"/>
  <c r="E29" i="5" l="1"/>
  <c r="E30" i="5"/>
  <c r="E27" i="5"/>
  <c r="E9" i="5"/>
  <c r="E10" i="5"/>
  <c r="E7" i="5"/>
  <c r="E8" i="5" l="1"/>
  <c r="E34" i="5"/>
  <c r="E24" i="5"/>
  <c r="E28" i="5"/>
  <c r="E4" i="5"/>
  <c r="E14" i="5"/>
  <c r="E39" i="5" l="1"/>
  <c r="E19" i="5"/>
  <c r="E36" i="5"/>
  <c r="E35" i="5"/>
  <c r="E33" i="5"/>
  <c r="E38" i="5"/>
  <c r="E37" i="5"/>
  <c r="E18" i="5"/>
  <c r="E17" i="5"/>
  <c r="E16" i="5"/>
  <c r="E15" i="5"/>
  <c r="E13" i="5"/>
  <c r="E32" i="5" l="1"/>
  <c r="D7" i="4" s="1"/>
  <c r="E7" i="4" s="1"/>
  <c r="F7" i="4" s="1"/>
  <c r="G7" i="4" s="1"/>
  <c r="H7" i="4" s="1"/>
  <c r="I7" i="4" s="1"/>
  <c r="E12" i="5"/>
  <c r="D6" i="4" l="1"/>
  <c r="D5" i="4"/>
  <c r="E27" i="4" l="1"/>
  <c r="E26" i="4"/>
  <c r="F26" i="4" s="1"/>
  <c r="G26" i="4" s="1"/>
  <c r="H26" i="4" s="1"/>
  <c r="I26" i="4" s="1"/>
  <c r="E8" i="4" l="1"/>
  <c r="E6" i="4"/>
  <c r="E5" i="4"/>
  <c r="E4" i="4"/>
  <c r="F4" i="4" s="1"/>
  <c r="G4" i="4" s="1"/>
  <c r="H4" i="4" s="1"/>
  <c r="I4" i="4" s="1"/>
  <c r="E3" i="4"/>
  <c r="F3" i="4" s="1"/>
  <c r="G3" i="4" s="1"/>
  <c r="H3" i="4" s="1"/>
  <c r="I3" i="4" s="1"/>
  <c r="C25" i="4"/>
  <c r="E25" i="4" s="1"/>
  <c r="C22" i="4"/>
  <c r="E22" i="4" s="1"/>
  <c r="C21" i="4"/>
  <c r="E21" i="4" s="1"/>
  <c r="E24" i="4"/>
  <c r="E23" i="4"/>
  <c r="E20" i="4"/>
  <c r="E19" i="4"/>
  <c r="C18" i="4"/>
  <c r="E18" i="4" s="1"/>
  <c r="E17" i="4"/>
  <c r="C16" i="4"/>
  <c r="E16" i="4" s="1"/>
  <c r="E28" i="4" l="1"/>
  <c r="E29" i="4" s="1"/>
  <c r="F6" i="4"/>
  <c r="G6" i="4" s="1"/>
  <c r="H6" i="4" s="1"/>
  <c r="I6" i="4" s="1"/>
  <c r="F8" i="4"/>
  <c r="G8" i="4" s="1"/>
  <c r="H8" i="4" s="1"/>
  <c r="I8" i="4" s="1"/>
  <c r="G12" i="4"/>
  <c r="H12" i="4" s="1"/>
  <c r="I12" i="4" s="1"/>
  <c r="G13" i="4"/>
  <c r="H13" i="4" s="1"/>
  <c r="I13" i="4" s="1"/>
  <c r="G14" i="4"/>
  <c r="H14" i="4" s="1"/>
  <c r="I14" i="4" s="1"/>
  <c r="F5" i="4"/>
  <c r="G5" i="4" l="1"/>
  <c r="F24" i="4"/>
  <c r="G24" i="4" s="1"/>
  <c r="H24" i="4" s="1"/>
  <c r="I24" i="4" s="1"/>
  <c r="F23" i="4"/>
  <c r="G23" i="4" s="1"/>
  <c r="H23" i="4" s="1"/>
  <c r="I23" i="4" s="1"/>
  <c r="F20" i="4"/>
  <c r="G20" i="4" s="1"/>
  <c r="H20" i="4" s="1"/>
  <c r="I20" i="4" s="1"/>
  <c r="F19" i="4"/>
  <c r="G19" i="4" s="1"/>
  <c r="H19" i="4" s="1"/>
  <c r="I19" i="4" s="1"/>
  <c r="F18" i="4"/>
  <c r="G18" i="4" s="1"/>
  <c r="H18" i="4" s="1"/>
  <c r="I18" i="4" s="1"/>
  <c r="F17" i="4"/>
  <c r="G17" i="4" s="1"/>
  <c r="H17" i="4" s="1"/>
  <c r="I17" i="4" s="1"/>
  <c r="F16" i="4"/>
  <c r="G16" i="4" s="1"/>
  <c r="H16" i="4" s="1"/>
  <c r="I16" i="4" s="1"/>
  <c r="F29" i="4" l="1"/>
  <c r="H5" i="4"/>
  <c r="G29" i="4"/>
  <c r="H29" i="4" l="1"/>
  <c r="I5" i="4"/>
  <c r="I29" i="4" s="1"/>
  <c r="I30" i="4" l="1"/>
  <c r="I31" i="4" l="1"/>
  <c r="I32" i="4" s="1"/>
</calcChain>
</file>

<file path=xl/sharedStrings.xml><?xml version="1.0" encoding="utf-8"?>
<sst xmlns="http://schemas.openxmlformats.org/spreadsheetml/2006/main" count="134" uniqueCount="82">
  <si>
    <t>litre</t>
  </si>
  <si>
    <t>Two-ply toilet rolls</t>
  </si>
  <si>
    <t>SUBTOTAL PER YEAR</t>
  </si>
  <si>
    <t>Description</t>
  </si>
  <si>
    <t>Hygiene services</t>
  </si>
  <si>
    <t>Hand wipes</t>
  </si>
  <si>
    <t>Cleaning of IT equipment</t>
  </si>
  <si>
    <t>High rise windows</t>
  </si>
  <si>
    <t>Unit</t>
  </si>
  <si>
    <t>Each</t>
  </si>
  <si>
    <t>Quantity</t>
  </si>
  <si>
    <t>Hand paper towel bin liner bags: approximately 550mm x 300 mm x 400mm</t>
  </si>
  <si>
    <t>TOTAL CONTRACT VALUE INCLUDING VAT</t>
  </si>
  <si>
    <t>Office hours Office Cleaning (During Office Hours)</t>
  </si>
  <si>
    <t>Deep cleaning of carpets, office chairs, couches and toilets</t>
  </si>
  <si>
    <t>Cleaning of emergency exit stairs</t>
  </si>
  <si>
    <t>Once off cost</t>
  </si>
  <si>
    <t xml:space="preserve">Sani seat wipe dispensing unit (stainless steel)  x 10; one in each toilet. </t>
  </si>
  <si>
    <t>Sani seat wipes must be flushable</t>
  </si>
  <si>
    <r>
      <t>Paper towels for Kimberley Clark dispensers or</t>
    </r>
    <r>
      <rPr>
        <sz val="10"/>
        <rFont val="Arial"/>
        <family val="2"/>
      </rPr>
      <t xml:space="preserve"> equivalent</t>
    </r>
  </si>
  <si>
    <t>Office Cleaning (Out of Office hours)</t>
  </si>
  <si>
    <t>Hand wipe bin liner bags. The dimensions of the bags must match the bins (10 litres) being supplied.</t>
  </si>
  <si>
    <t>Rate</t>
  </si>
  <si>
    <t>Administration cost</t>
  </si>
  <si>
    <t>Consumables for office cleaning (E.g. Cleaning chemicals cost). ** Linked to resource plan</t>
  </si>
  <si>
    <t>Per cleaning</t>
  </si>
  <si>
    <t>Other Specialised cleaning services</t>
  </si>
  <si>
    <t>Liquid hand soap to top up dispensers</t>
  </si>
  <si>
    <t>PPE Equipment</t>
  </si>
  <si>
    <t>Uniforms</t>
  </si>
  <si>
    <t>#</t>
  </si>
  <si>
    <t>ITEM</t>
  </si>
  <si>
    <t xml:space="preserve">DESCRIPTION </t>
  </si>
  <si>
    <t>AMOUNT</t>
  </si>
  <si>
    <t>Basic monthly wage cost</t>
  </si>
  <si>
    <t>Cleaning sectoral determination</t>
  </si>
  <si>
    <t>Hourly rate</t>
  </si>
  <si>
    <t>40 hours per week</t>
  </si>
  <si>
    <t xml:space="preserve">Daily rate </t>
  </si>
  <si>
    <t>Weekly wage cost</t>
  </si>
  <si>
    <t>Leave provisions</t>
  </si>
  <si>
    <t>Annual leave</t>
  </si>
  <si>
    <t>15 days per year</t>
  </si>
  <si>
    <t>Sick leave</t>
  </si>
  <si>
    <t>10 days per year</t>
  </si>
  <si>
    <t>Family responsibility leave</t>
  </si>
  <si>
    <t>3 days per year</t>
  </si>
  <si>
    <t>Other: Employer contribution</t>
  </si>
  <si>
    <t>Provident fund</t>
  </si>
  <si>
    <t>5,25% of monthly wage</t>
  </si>
  <si>
    <t>Bonus</t>
  </si>
  <si>
    <t>UIF</t>
  </si>
  <si>
    <t>1% of basic monthly wage</t>
  </si>
  <si>
    <t>COID/WCA</t>
  </si>
  <si>
    <t>NCCA/ Union levy fee</t>
  </si>
  <si>
    <t>1,52% per employee month</t>
  </si>
  <si>
    <t>Training levy</t>
  </si>
  <si>
    <t>SDL = 1% of wage</t>
  </si>
  <si>
    <t>Monthly labour cost (per 1 cleaner)</t>
  </si>
  <si>
    <t>COMPLETE THE CELLS HIGHLIGHTED IN YELLOW ONLY</t>
  </si>
  <si>
    <t>CLEANERS MONTHLY COST</t>
  </si>
  <si>
    <t>9 hrs per day</t>
  </si>
  <si>
    <t>Hourly wage x 45 hours</t>
  </si>
  <si>
    <t>4 weeks</t>
  </si>
  <si>
    <t>SUPERVISOR'S MONTHLY COST</t>
  </si>
  <si>
    <t>Supervisor Costs</t>
  </si>
  <si>
    <t>Month 1</t>
  </si>
  <si>
    <t>Month 2</t>
  </si>
  <si>
    <t>Month 3</t>
  </si>
  <si>
    <t>Month 4</t>
  </si>
  <si>
    <t>Month 5</t>
  </si>
  <si>
    <t>Hand wipes dispensing unit stainless steel x 5, one on each floor. Once off cost</t>
  </si>
  <si>
    <t>Hand wipes stainless steel dispensing bin x 5, one on each floor. 10 litre bin prefered. Once off cost</t>
  </si>
  <si>
    <t>Equipment Cost. Once off cost</t>
  </si>
  <si>
    <t>Cleaning of 8 pool vehicles weekly</t>
  </si>
  <si>
    <t>Monthly</t>
  </si>
  <si>
    <t>Please note that the volumes indicated are contract indicative volumes only. The volumes will only be used to do the financial evaluation, but they do not create an obligation to TCTA to actually incur these transaction volumes</t>
  </si>
  <si>
    <t>TOTAL CONTRACT VALUE EXCLUDING VAT</t>
  </si>
  <si>
    <t>VAT</t>
  </si>
  <si>
    <t>Cleaning of storerooms and archives approximately 300 m2</t>
  </si>
  <si>
    <t>Unit Cost</t>
  </si>
  <si>
    <t>Monthly labour cost per supervisor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</si>
</sst>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quot;\ #,##0.00"/>
    <numFmt numFmtId="165" formatCode="&quot;R&quot;#,##0.00"/>
  </numFmts>
  <fonts count="8" x14ac:knownFonts="1">
    <font>
      <sz val="11"/>
      <color theme="1"/>
      <name val="Calibri"/>
      <family val="2"/>
      <scheme val="minor"/>
    </font>
    <font>
      <b/>
      <sz val="10"/>
      <color theme="1"/>
      <name val="Arial"/>
      <family val="2"/>
    </font>
    <font>
      <sz val="10"/>
      <color theme="1"/>
      <name val="Arial"/>
      <family val="2"/>
    </font>
    <font>
      <b/>
      <u/>
      <sz val="10"/>
      <color theme="1"/>
      <name val="Arial"/>
      <family val="2"/>
    </font>
    <font>
      <sz val="10"/>
      <name val="Arial"/>
      <family val="2"/>
    </font>
    <font>
      <sz val="8"/>
      <name val="Calibri"/>
      <family val="2"/>
      <scheme val="minor"/>
    </font>
    <font>
      <b/>
      <sz val="11"/>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499984740745262"/>
        <bgColor indexed="64"/>
      </patternFill>
    </fill>
  </fills>
  <borders count="2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thin">
        <color auto="1"/>
      </bottom>
      <diagonal/>
    </border>
    <border>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top style="medium">
        <color indexed="64"/>
      </top>
      <bottom style="medium">
        <color indexed="64"/>
      </bottom>
      <diagonal/>
    </border>
    <border>
      <left/>
      <right style="thin">
        <color auto="1"/>
      </right>
      <top/>
      <bottom/>
      <diagonal/>
    </border>
    <border>
      <left style="thin">
        <color auto="1"/>
      </left>
      <right style="thin">
        <color auto="1"/>
      </right>
      <top/>
      <bottom/>
      <diagonal/>
    </border>
    <border>
      <left style="medium">
        <color indexed="64"/>
      </left>
      <right style="thin">
        <color auto="1"/>
      </right>
      <top style="medium">
        <color indexed="64"/>
      </top>
      <bottom/>
      <diagonal/>
    </border>
    <border>
      <left style="thin">
        <color auto="1"/>
      </left>
      <right/>
      <top/>
      <bottom/>
      <diagonal/>
    </border>
    <border>
      <left style="thin">
        <color auto="1"/>
      </left>
      <right/>
      <top style="medium">
        <color indexed="64"/>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style="thin">
        <color auto="1"/>
      </bottom>
      <diagonal/>
    </border>
  </borders>
  <cellStyleXfs count="1">
    <xf numFmtId="0" fontId="0" fillId="0" borderId="0"/>
  </cellStyleXfs>
  <cellXfs count="80">
    <xf numFmtId="0" fontId="0" fillId="0" borderId="0" xfId="0"/>
    <xf numFmtId="0" fontId="2" fillId="0" borderId="0" xfId="0" applyFont="1" applyBorder="1" applyProtection="1"/>
    <xf numFmtId="0" fontId="2" fillId="0" borderId="1" xfId="0" applyFont="1" applyBorder="1" applyAlignment="1" applyProtection="1">
      <alignment horizontal="center" vertical="center" wrapText="1"/>
    </xf>
    <xf numFmtId="164" fontId="2" fillId="0" borderId="1" xfId="0" applyNumberFormat="1" applyFont="1" applyBorder="1" applyAlignment="1" applyProtection="1">
      <alignment vertical="center"/>
    </xf>
    <xf numFmtId="3" fontId="2" fillId="0" borderId="1" xfId="0" applyNumberFormat="1" applyFont="1" applyBorder="1" applyAlignment="1" applyProtection="1">
      <alignment horizontal="center" vertical="center"/>
    </xf>
    <xf numFmtId="0" fontId="2" fillId="0" borderId="1" xfId="0" applyFont="1" applyFill="1" applyBorder="1" applyAlignment="1" applyProtection="1">
      <alignment horizontal="center" vertical="center"/>
    </xf>
    <xf numFmtId="0" fontId="2" fillId="0" borderId="1" xfId="0" applyFont="1" applyBorder="1" applyAlignment="1" applyProtection="1">
      <alignment horizontal="left" vertical="top" wrapText="1"/>
    </xf>
    <xf numFmtId="3" fontId="2" fillId="0" borderId="1" xfId="0" applyNumberFormat="1" applyFont="1" applyBorder="1" applyAlignment="1" applyProtection="1">
      <alignment horizontal="center" vertical="center" wrapText="1"/>
    </xf>
    <xf numFmtId="0" fontId="2" fillId="0" borderId="1" xfId="0" applyFont="1" applyBorder="1" applyAlignment="1" applyProtection="1">
      <alignment horizontal="justify" vertical="top" wrapText="1"/>
    </xf>
    <xf numFmtId="0" fontId="1" fillId="3" borderId="3" xfId="0" applyFont="1" applyFill="1" applyBorder="1" applyAlignment="1" applyProtection="1">
      <alignment horizontal="left" vertical="center" wrapText="1"/>
    </xf>
    <xf numFmtId="0" fontId="2" fillId="3" borderId="0" xfId="0" applyFont="1" applyFill="1" applyBorder="1" applyAlignment="1" applyProtection="1">
      <alignment horizontal="center" vertical="center"/>
    </xf>
    <xf numFmtId="3" fontId="2" fillId="3" borderId="0" xfId="0" applyNumberFormat="1" applyFont="1" applyFill="1" applyBorder="1" applyAlignment="1" applyProtection="1">
      <alignment horizontal="center" vertical="center"/>
    </xf>
    <xf numFmtId="4" fontId="2" fillId="3" borderId="0" xfId="0" applyNumberFormat="1" applyFont="1" applyFill="1" applyBorder="1" applyAlignment="1" applyProtection="1">
      <alignment horizontal="right" vertical="center"/>
    </xf>
    <xf numFmtId="164" fontId="2" fillId="3" borderId="3" xfId="0" applyNumberFormat="1" applyFont="1" applyFill="1" applyBorder="1" applyAlignment="1" applyProtection="1">
      <alignment horizontal="right" vertical="center"/>
    </xf>
    <xf numFmtId="4" fontId="2" fillId="3" borderId="0" xfId="0" applyNumberFormat="1" applyFont="1" applyFill="1" applyBorder="1" applyAlignment="1" applyProtection="1">
      <alignment vertical="center"/>
    </xf>
    <xf numFmtId="0" fontId="2" fillId="3" borderId="0" xfId="0" applyFont="1" applyFill="1" applyBorder="1" applyProtection="1"/>
    <xf numFmtId="0" fontId="1" fillId="3" borderId="0" xfId="0" applyFont="1" applyFill="1" applyBorder="1" applyAlignment="1" applyProtection="1">
      <alignment vertical="center"/>
    </xf>
    <xf numFmtId="3" fontId="2" fillId="0" borderId="0" xfId="0" applyNumberFormat="1" applyFont="1" applyBorder="1" applyAlignment="1" applyProtection="1">
      <alignment horizontal="center" vertical="center"/>
    </xf>
    <xf numFmtId="3" fontId="2" fillId="0" borderId="0" xfId="0" applyNumberFormat="1" applyFont="1" applyBorder="1" applyAlignment="1" applyProtection="1">
      <alignment horizontal="right" vertical="center"/>
    </xf>
    <xf numFmtId="4" fontId="2" fillId="0" borderId="0" xfId="0" applyNumberFormat="1" applyFont="1" applyBorder="1" applyAlignment="1" applyProtection="1">
      <alignment vertical="center"/>
    </xf>
    <xf numFmtId="164" fontId="3" fillId="3" borderId="1" xfId="0" applyNumberFormat="1" applyFont="1" applyFill="1" applyBorder="1" applyAlignment="1" applyProtection="1">
      <alignment vertical="center"/>
    </xf>
    <xf numFmtId="0" fontId="3" fillId="3" borderId="1" xfId="0" applyFont="1" applyFill="1" applyBorder="1" applyAlignment="1" applyProtection="1">
      <alignment vertical="center"/>
    </xf>
    <xf numFmtId="164" fontId="2" fillId="3" borderId="1" xfId="0" applyNumberFormat="1" applyFont="1" applyFill="1" applyBorder="1" applyAlignment="1" applyProtection="1">
      <alignment horizontal="right" vertical="center" wrapText="1"/>
    </xf>
    <xf numFmtId="164" fontId="2" fillId="5" borderId="1" xfId="0" applyNumberFormat="1" applyFont="1" applyFill="1" applyBorder="1" applyAlignment="1" applyProtection="1">
      <alignment vertical="center"/>
    </xf>
    <xf numFmtId="165" fontId="2" fillId="2" borderId="1" xfId="0" applyNumberFormat="1" applyFont="1" applyFill="1" applyBorder="1" applyAlignment="1" applyProtection="1">
      <alignment horizontal="center" vertical="center" wrapText="1"/>
    </xf>
    <xf numFmtId="165" fontId="2" fillId="2" borderId="1" xfId="0" applyNumberFormat="1" applyFont="1" applyFill="1" applyBorder="1" applyAlignment="1" applyProtection="1">
      <alignment horizontal="center" vertical="center"/>
    </xf>
    <xf numFmtId="0" fontId="0" fillId="0" borderId="1" xfId="0" applyBorder="1"/>
    <xf numFmtId="0" fontId="0" fillId="0" borderId="4" xfId="0" applyBorder="1"/>
    <xf numFmtId="165" fontId="6" fillId="0" borderId="6" xfId="0" applyNumberFormat="1" applyFont="1" applyBorder="1" applyAlignment="1">
      <alignment horizontal="center" vertical="center"/>
    </xf>
    <xf numFmtId="165" fontId="6" fillId="2" borderId="7" xfId="0" applyNumberFormat="1" applyFont="1" applyFill="1" applyBorder="1" applyAlignment="1">
      <alignment horizontal="center" vertical="center"/>
    </xf>
    <xf numFmtId="165" fontId="0" fillId="0" borderId="7" xfId="0" applyNumberFormat="1" applyBorder="1" applyAlignment="1">
      <alignment horizontal="center" vertical="center"/>
    </xf>
    <xf numFmtId="0" fontId="0" fillId="0" borderId="22" xfId="0" applyBorder="1"/>
    <xf numFmtId="165" fontId="0" fillId="0" borderId="23" xfId="0" applyNumberFormat="1" applyBorder="1" applyAlignment="1">
      <alignment horizontal="center" vertical="center"/>
    </xf>
    <xf numFmtId="0" fontId="6" fillId="0" borderId="4" xfId="0" applyFont="1" applyBorder="1"/>
    <xf numFmtId="0" fontId="6" fillId="0" borderId="9" xfId="0" applyFont="1" applyBorder="1" applyAlignment="1">
      <alignment horizontal="center" vertical="center"/>
    </xf>
    <xf numFmtId="165" fontId="6" fillId="0" borderId="10" xfId="0" applyNumberFormat="1" applyFont="1" applyBorder="1" applyAlignment="1">
      <alignment horizontal="center" vertical="center"/>
    </xf>
    <xf numFmtId="165" fontId="0" fillId="0" borderId="0" xfId="0" applyNumberFormat="1"/>
    <xf numFmtId="0" fontId="6" fillId="0" borderId="16" xfId="0" applyFont="1" applyBorder="1" applyAlignment="1">
      <alignment horizontal="center" vertical="center"/>
    </xf>
    <xf numFmtId="0" fontId="6" fillId="0" borderId="16" xfId="0" applyFont="1" applyBorder="1"/>
    <xf numFmtId="0" fontId="2" fillId="0" borderId="1" xfId="0" applyFont="1" applyBorder="1" applyAlignment="1" applyProtection="1">
      <alignment horizontal="left" vertical="center" wrapText="1"/>
    </xf>
    <xf numFmtId="165" fontId="2" fillId="0" borderId="1" xfId="0" applyNumberFormat="1" applyFont="1" applyFill="1" applyBorder="1" applyAlignment="1" applyProtection="1">
      <alignment horizontal="center" vertical="center"/>
    </xf>
    <xf numFmtId="3" fontId="2" fillId="2" borderId="1" xfId="0" applyNumberFormat="1" applyFont="1" applyFill="1" applyBorder="1" applyAlignment="1" applyProtection="1">
      <alignment horizontal="center" vertical="center"/>
    </xf>
    <xf numFmtId="0" fontId="2" fillId="0" borderId="1" xfId="0" applyFont="1" applyBorder="1" applyAlignment="1" applyProtection="1">
      <alignment horizontal="justify" vertical="center" wrapText="1"/>
    </xf>
    <xf numFmtId="0" fontId="1" fillId="0" borderId="1" xfId="0" applyFont="1" applyBorder="1" applyAlignment="1" applyProtection="1">
      <alignment horizontal="center" vertical="center" textRotation="90" wrapText="1"/>
    </xf>
    <xf numFmtId="3" fontId="1" fillId="0" borderId="1" xfId="0" applyNumberFormat="1" applyFont="1" applyBorder="1" applyAlignment="1" applyProtection="1">
      <alignment horizontal="center" vertical="center" textRotation="90" wrapText="1"/>
    </xf>
    <xf numFmtId="4" fontId="1" fillId="0" borderId="1" xfId="0" applyNumberFormat="1" applyFont="1" applyBorder="1" applyAlignment="1" applyProtection="1">
      <alignment horizontal="center" vertical="center" textRotation="90" wrapText="1"/>
    </xf>
    <xf numFmtId="0" fontId="1" fillId="0" borderId="1" xfId="0" applyFont="1" applyBorder="1" applyAlignment="1" applyProtection="1">
      <alignment horizontal="justify" vertical="center" wrapText="1"/>
    </xf>
    <xf numFmtId="0" fontId="1" fillId="0" borderId="1" xfId="0" applyFont="1" applyBorder="1" applyAlignment="1" applyProtection="1">
      <alignment horizontal="justify" vertical="top" wrapText="1"/>
    </xf>
    <xf numFmtId="0" fontId="2" fillId="0" borderId="1" xfId="0" applyFont="1" applyFill="1" applyBorder="1" applyAlignment="1" applyProtection="1">
      <alignment horizontal="justify" vertical="top" wrapText="1"/>
    </xf>
    <xf numFmtId="0" fontId="2" fillId="0" borderId="1" xfId="0" applyFont="1" applyFill="1" applyBorder="1" applyAlignment="1" applyProtection="1">
      <alignment horizontal="center" vertical="center" wrapText="1"/>
    </xf>
    <xf numFmtId="3" fontId="2" fillId="0" borderId="1" xfId="0" applyNumberFormat="1" applyFont="1" applyFill="1" applyBorder="1" applyAlignment="1" applyProtection="1">
      <alignment horizontal="center" vertical="center"/>
    </xf>
    <xf numFmtId="0" fontId="1" fillId="0" borderId="1" xfId="0" applyFont="1" applyBorder="1" applyAlignment="1" applyProtection="1">
      <alignment horizontal="left" vertical="top" wrapText="1"/>
    </xf>
    <xf numFmtId="0" fontId="2" fillId="0" borderId="1" xfId="0" applyFont="1" applyBorder="1" applyAlignment="1" applyProtection="1">
      <alignment vertical="center" wrapText="1"/>
    </xf>
    <xf numFmtId="164" fontId="2" fillId="4" borderId="1" xfId="0" applyNumberFormat="1" applyFont="1" applyFill="1" applyBorder="1" applyAlignment="1" applyProtection="1">
      <alignment horizontal="right" vertical="center" wrapText="1"/>
    </xf>
    <xf numFmtId="164" fontId="2" fillId="4" borderId="1" xfId="0" applyNumberFormat="1" applyFont="1" applyFill="1" applyBorder="1" applyAlignment="1" applyProtection="1">
      <alignment vertical="center"/>
    </xf>
    <xf numFmtId="165" fontId="2" fillId="3" borderId="0" xfId="0" applyNumberFormat="1" applyFont="1" applyFill="1" applyBorder="1" applyProtection="1"/>
    <xf numFmtId="0" fontId="1" fillId="0" borderId="1" xfId="0" applyFont="1" applyBorder="1" applyAlignment="1" applyProtection="1">
      <alignment horizontal="center" vertical="center" wrapText="1"/>
    </xf>
    <xf numFmtId="0" fontId="6" fillId="0" borderId="25" xfId="0" applyFont="1" applyBorder="1" applyAlignment="1">
      <alignment horizontal="center" vertical="top"/>
    </xf>
    <xf numFmtId="0" fontId="6" fillId="0" borderId="14" xfId="0" applyFont="1" applyBorder="1" applyAlignment="1">
      <alignment horizontal="center" vertical="top"/>
    </xf>
    <xf numFmtId="0" fontId="6" fillId="0" borderId="26" xfId="0" applyFont="1" applyBorder="1" applyAlignment="1">
      <alignment horizontal="center" vertical="top"/>
    </xf>
    <xf numFmtId="0" fontId="0" fillId="0" borderId="11" xfId="0" applyBorder="1" applyAlignment="1">
      <alignment horizontal="left" vertical="top"/>
    </xf>
    <xf numFmtId="0" fontId="0" fillId="0" borderId="2" xfId="0" applyBorder="1" applyAlignment="1">
      <alignment horizontal="left" vertical="top"/>
    </xf>
    <xf numFmtId="0" fontId="6" fillId="0" borderId="19" xfId="0" applyFont="1" applyBorder="1" applyAlignment="1">
      <alignment horizontal="left" vertical="top"/>
    </xf>
    <xf numFmtId="0" fontId="6" fillId="0" borderId="5" xfId="0" applyFont="1" applyBorder="1" applyAlignment="1">
      <alignment horizontal="left" vertical="top"/>
    </xf>
    <xf numFmtId="0" fontId="0" fillId="0" borderId="20" xfId="0" applyBorder="1" applyAlignment="1">
      <alignment horizontal="left" vertical="top"/>
    </xf>
    <xf numFmtId="0" fontId="0" fillId="0" borderId="21" xfId="0" applyBorder="1" applyAlignment="1">
      <alignment horizontal="left" vertical="top"/>
    </xf>
    <xf numFmtId="0" fontId="6" fillId="0" borderId="18" xfId="0" applyFont="1" applyBorder="1" applyAlignment="1">
      <alignment horizontal="center"/>
    </xf>
    <xf numFmtId="0" fontId="6" fillId="0" borderId="15" xfId="0" applyFont="1" applyBorder="1" applyAlignment="1">
      <alignment horizontal="center"/>
    </xf>
    <xf numFmtId="0" fontId="7" fillId="0" borderId="0" xfId="0" applyFont="1" applyAlignment="1">
      <alignment horizontal="center" vertical="center"/>
    </xf>
    <xf numFmtId="0" fontId="6" fillId="0" borderId="13" xfId="0" applyFont="1" applyBorder="1" applyAlignment="1">
      <alignment horizontal="center" vertical="top"/>
    </xf>
    <xf numFmtId="0" fontId="6" fillId="0" borderId="12" xfId="0" applyFont="1" applyBorder="1" applyAlignment="1">
      <alignment horizontal="center" vertical="top"/>
    </xf>
    <xf numFmtId="0" fontId="6" fillId="0" borderId="17" xfId="0" applyFont="1" applyBorder="1" applyAlignment="1">
      <alignment horizontal="center" vertical="center"/>
    </xf>
    <xf numFmtId="0" fontId="6" fillId="0" borderId="8" xfId="0" applyFont="1" applyBorder="1" applyAlignment="1">
      <alignment horizontal="center" vertical="center"/>
    </xf>
    <xf numFmtId="0" fontId="6" fillId="0" borderId="24" xfId="0" applyFont="1" applyBorder="1" applyAlignment="1">
      <alignment horizontal="center" vertical="center"/>
    </xf>
    <xf numFmtId="0" fontId="2" fillId="4" borderId="11" xfId="0" applyFont="1" applyFill="1" applyBorder="1" applyAlignment="1" applyProtection="1">
      <alignment horizontal="center" vertical="center" wrapText="1"/>
    </xf>
    <xf numFmtId="0" fontId="2" fillId="4" borderId="27" xfId="0" applyFont="1" applyFill="1" applyBorder="1" applyAlignment="1" applyProtection="1">
      <alignment horizontal="center" vertical="center" wrapText="1"/>
    </xf>
    <xf numFmtId="0" fontId="1" fillId="0" borderId="1" xfId="0" applyFont="1" applyBorder="1" applyAlignment="1" applyProtection="1">
      <alignment horizontal="center" vertical="center" wrapText="1"/>
    </xf>
    <xf numFmtId="0" fontId="0" fillId="3" borderId="0" xfId="0" applyFill="1"/>
    <xf numFmtId="0" fontId="3" fillId="0" borderId="1" xfId="0" applyFont="1" applyBorder="1" applyAlignment="1" applyProtection="1">
      <alignment horizontal="center" vertical="center"/>
    </xf>
    <xf numFmtId="0" fontId="2" fillId="4" borderId="2" xfId="0"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E9BC2-6FB5-4791-9184-4B9F240D1254}">
  <dimension ref="A1:H39"/>
  <sheetViews>
    <sheetView topLeftCell="A21" workbookViewId="0">
      <selection activeCell="E39" sqref="A1:E39"/>
    </sheetView>
  </sheetViews>
  <sheetFormatPr defaultRowHeight="14.5" x14ac:dyDescent="0.35"/>
  <cols>
    <col min="3" max="3" width="21.81640625" customWidth="1"/>
    <col min="4" max="4" width="33" customWidth="1"/>
    <col min="5" max="5" width="24.453125" customWidth="1"/>
  </cols>
  <sheetData>
    <row r="1" spans="1:8" ht="15" thickBot="1" x14ac:dyDescent="0.4">
      <c r="A1" s="68" t="s">
        <v>59</v>
      </c>
      <c r="B1" s="68"/>
      <c r="C1" s="68"/>
      <c r="D1" s="68"/>
      <c r="E1" s="68"/>
    </row>
    <row r="2" spans="1:8" ht="31" customHeight="1" thickBot="1" x14ac:dyDescent="0.4">
      <c r="A2" s="57" t="s">
        <v>60</v>
      </c>
      <c r="B2" s="58"/>
      <c r="C2" s="58"/>
      <c r="D2" s="58"/>
      <c r="E2" s="59"/>
    </row>
    <row r="3" spans="1:8" ht="15" thickBot="1" x14ac:dyDescent="0.4">
      <c r="A3" s="37" t="s">
        <v>30</v>
      </c>
      <c r="B3" s="66" t="s">
        <v>31</v>
      </c>
      <c r="C3" s="67"/>
      <c r="D3" s="38" t="s">
        <v>32</v>
      </c>
      <c r="E3" s="37" t="s">
        <v>33</v>
      </c>
    </row>
    <row r="4" spans="1:8" x14ac:dyDescent="0.35">
      <c r="A4" s="71">
        <v>1</v>
      </c>
      <c r="B4" s="62" t="s">
        <v>34</v>
      </c>
      <c r="C4" s="63"/>
      <c r="D4" s="27" t="s">
        <v>35</v>
      </c>
      <c r="E4" s="28">
        <f>(E7*4.5)</f>
        <v>0</v>
      </c>
      <c r="H4" s="36"/>
    </row>
    <row r="5" spans="1:8" x14ac:dyDescent="0.35">
      <c r="A5" s="72"/>
      <c r="B5" s="60" t="s">
        <v>36</v>
      </c>
      <c r="C5" s="61"/>
      <c r="D5" s="26" t="s">
        <v>37</v>
      </c>
      <c r="E5" s="29"/>
    </row>
    <row r="6" spans="1:8" x14ac:dyDescent="0.35">
      <c r="A6" s="72"/>
      <c r="B6" s="60" t="s">
        <v>38</v>
      </c>
      <c r="C6" s="61"/>
      <c r="D6" s="26" t="s">
        <v>61</v>
      </c>
      <c r="E6" s="30">
        <f>E5*9</f>
        <v>0</v>
      </c>
    </row>
    <row r="7" spans="1:8" ht="15" thickBot="1" x14ac:dyDescent="0.4">
      <c r="A7" s="73"/>
      <c r="B7" s="64" t="s">
        <v>39</v>
      </c>
      <c r="C7" s="65"/>
      <c r="D7" s="31" t="s">
        <v>62</v>
      </c>
      <c r="E7" s="32">
        <f>E6*5</f>
        <v>0</v>
      </c>
    </row>
    <row r="8" spans="1:8" x14ac:dyDescent="0.35">
      <c r="A8" s="71">
        <v>2</v>
      </c>
      <c r="B8" s="62" t="s">
        <v>40</v>
      </c>
      <c r="C8" s="63"/>
      <c r="D8" s="27"/>
      <c r="E8" s="28">
        <f>SUM(E9:E11)</f>
        <v>0</v>
      </c>
    </row>
    <row r="9" spans="1:8" x14ac:dyDescent="0.35">
      <c r="A9" s="72"/>
      <c r="B9" s="60" t="s">
        <v>41</v>
      </c>
      <c r="C9" s="61"/>
      <c r="D9" s="26" t="s">
        <v>42</v>
      </c>
      <c r="E9" s="30">
        <f>E6*15/12</f>
        <v>0</v>
      </c>
    </row>
    <row r="10" spans="1:8" x14ac:dyDescent="0.35">
      <c r="A10" s="72"/>
      <c r="B10" s="60" t="s">
        <v>43</v>
      </c>
      <c r="C10" s="61"/>
      <c r="D10" s="26" t="s">
        <v>44</v>
      </c>
      <c r="E10" s="30">
        <f>E6*10/10</f>
        <v>0</v>
      </c>
    </row>
    <row r="11" spans="1:8" ht="15" thickBot="1" x14ac:dyDescent="0.4">
      <c r="A11" s="73"/>
      <c r="B11" s="64" t="s">
        <v>45</v>
      </c>
      <c r="C11" s="65"/>
      <c r="D11" s="31" t="s">
        <v>46</v>
      </c>
      <c r="E11" s="32">
        <f>E6*3/3</f>
        <v>0</v>
      </c>
    </row>
    <row r="12" spans="1:8" x14ac:dyDescent="0.35">
      <c r="A12" s="71">
        <v>3</v>
      </c>
      <c r="B12" s="62" t="s">
        <v>47</v>
      </c>
      <c r="C12" s="63"/>
      <c r="D12" s="33"/>
      <c r="E12" s="28">
        <f>SUM(E13:E18)</f>
        <v>0</v>
      </c>
    </row>
    <row r="13" spans="1:8" x14ac:dyDescent="0.35">
      <c r="A13" s="72"/>
      <c r="B13" s="60" t="s">
        <v>48</v>
      </c>
      <c r="C13" s="61"/>
      <c r="D13" s="26" t="s">
        <v>49</v>
      </c>
      <c r="E13" s="30">
        <f>(E4*5.25)/100</f>
        <v>0</v>
      </c>
    </row>
    <row r="14" spans="1:8" x14ac:dyDescent="0.35">
      <c r="A14" s="72"/>
      <c r="B14" s="60" t="s">
        <v>50</v>
      </c>
      <c r="C14" s="61"/>
      <c r="D14" s="26" t="s">
        <v>63</v>
      </c>
      <c r="E14" s="30">
        <f>E7*4/6</f>
        <v>0</v>
      </c>
    </row>
    <row r="15" spans="1:8" x14ac:dyDescent="0.35">
      <c r="A15" s="72"/>
      <c r="B15" s="60" t="s">
        <v>51</v>
      </c>
      <c r="C15" s="61"/>
      <c r="D15" s="26" t="s">
        <v>52</v>
      </c>
      <c r="E15" s="30">
        <f>E4*1/100</f>
        <v>0</v>
      </c>
    </row>
    <row r="16" spans="1:8" x14ac:dyDescent="0.35">
      <c r="A16" s="72"/>
      <c r="B16" s="60" t="s">
        <v>53</v>
      </c>
      <c r="C16" s="61"/>
      <c r="D16" s="26" t="s">
        <v>52</v>
      </c>
      <c r="E16" s="30">
        <f>E4*1/100</f>
        <v>0</v>
      </c>
    </row>
    <row r="17" spans="1:5" x14ac:dyDescent="0.35">
      <c r="A17" s="72"/>
      <c r="B17" s="60" t="s">
        <v>54</v>
      </c>
      <c r="C17" s="61"/>
      <c r="D17" s="26" t="s">
        <v>55</v>
      </c>
      <c r="E17" s="30">
        <f>E4*1.52/100</f>
        <v>0</v>
      </c>
    </row>
    <row r="18" spans="1:5" ht="15" thickBot="1" x14ac:dyDescent="0.4">
      <c r="A18" s="72"/>
      <c r="B18" s="60" t="s">
        <v>56</v>
      </c>
      <c r="C18" s="61"/>
      <c r="D18" s="26" t="s">
        <v>57</v>
      </c>
      <c r="E18" s="30">
        <f>E4*1/100</f>
        <v>0</v>
      </c>
    </row>
    <row r="19" spans="1:5" ht="15" thickBot="1" x14ac:dyDescent="0.4">
      <c r="A19" s="34"/>
      <c r="B19" s="69" t="s">
        <v>58</v>
      </c>
      <c r="C19" s="58"/>
      <c r="D19" s="70"/>
      <c r="E19" s="35">
        <f>E4+E8</f>
        <v>0</v>
      </c>
    </row>
    <row r="20" spans="1:5" x14ac:dyDescent="0.35">
      <c r="A20" s="77"/>
      <c r="B20" s="77"/>
      <c r="C20" s="77"/>
      <c r="D20" s="77"/>
      <c r="E20" s="77"/>
    </row>
    <row r="21" spans="1:5" ht="15" thickBot="1" x14ac:dyDescent="0.4">
      <c r="A21" s="77"/>
      <c r="B21" s="77"/>
      <c r="C21" s="77"/>
      <c r="D21" s="77"/>
      <c r="E21" s="77"/>
    </row>
    <row r="22" spans="1:5" ht="21.5" customHeight="1" thickBot="1" x14ac:dyDescent="0.4">
      <c r="A22" s="57" t="s">
        <v>64</v>
      </c>
      <c r="B22" s="58"/>
      <c r="C22" s="58"/>
      <c r="D22" s="58"/>
      <c r="E22" s="59"/>
    </row>
    <row r="23" spans="1:5" ht="15" thickBot="1" x14ac:dyDescent="0.4">
      <c r="A23" s="37" t="s">
        <v>30</v>
      </c>
      <c r="B23" s="66" t="s">
        <v>31</v>
      </c>
      <c r="C23" s="67"/>
      <c r="D23" s="38" t="s">
        <v>32</v>
      </c>
      <c r="E23" s="37" t="s">
        <v>33</v>
      </c>
    </row>
    <row r="24" spans="1:5" x14ac:dyDescent="0.35">
      <c r="A24" s="71">
        <v>1</v>
      </c>
      <c r="B24" s="62" t="s">
        <v>34</v>
      </c>
      <c r="C24" s="63"/>
      <c r="D24" s="27" t="s">
        <v>35</v>
      </c>
      <c r="E24" s="28">
        <f>(E27*4.5)</f>
        <v>0</v>
      </c>
    </row>
    <row r="25" spans="1:5" x14ac:dyDescent="0.35">
      <c r="A25" s="72"/>
      <c r="B25" s="60" t="s">
        <v>36</v>
      </c>
      <c r="C25" s="61"/>
      <c r="D25" s="26" t="s">
        <v>37</v>
      </c>
      <c r="E25" s="29"/>
    </row>
    <row r="26" spans="1:5" x14ac:dyDescent="0.35">
      <c r="A26" s="72"/>
      <c r="B26" s="60" t="s">
        <v>38</v>
      </c>
      <c r="C26" s="61"/>
      <c r="D26" s="26" t="s">
        <v>61</v>
      </c>
      <c r="E26" s="30">
        <f>E25*9</f>
        <v>0</v>
      </c>
    </row>
    <row r="27" spans="1:5" ht="15" thickBot="1" x14ac:dyDescent="0.4">
      <c r="A27" s="73"/>
      <c r="B27" s="64" t="s">
        <v>39</v>
      </c>
      <c r="C27" s="65"/>
      <c r="D27" s="31" t="s">
        <v>62</v>
      </c>
      <c r="E27" s="32">
        <f>E26*5</f>
        <v>0</v>
      </c>
    </row>
    <row r="28" spans="1:5" x14ac:dyDescent="0.35">
      <c r="A28" s="71">
        <v>2</v>
      </c>
      <c r="B28" s="62" t="s">
        <v>40</v>
      </c>
      <c r="C28" s="63"/>
      <c r="D28" s="27"/>
      <c r="E28" s="28">
        <f>SUM(E29:E31)</f>
        <v>0</v>
      </c>
    </row>
    <row r="29" spans="1:5" x14ac:dyDescent="0.35">
      <c r="A29" s="72"/>
      <c r="B29" s="60" t="s">
        <v>41</v>
      </c>
      <c r="C29" s="61"/>
      <c r="D29" s="26" t="s">
        <v>42</v>
      </c>
      <c r="E29" s="30">
        <f>E26*15/12</f>
        <v>0</v>
      </c>
    </row>
    <row r="30" spans="1:5" x14ac:dyDescent="0.35">
      <c r="A30" s="72"/>
      <c r="B30" s="60" t="s">
        <v>43</v>
      </c>
      <c r="C30" s="61"/>
      <c r="D30" s="26" t="s">
        <v>44</v>
      </c>
      <c r="E30" s="30">
        <f>E26*10/10</f>
        <v>0</v>
      </c>
    </row>
    <row r="31" spans="1:5" ht="15" thickBot="1" x14ac:dyDescent="0.4">
      <c r="A31" s="73"/>
      <c r="B31" s="64" t="s">
        <v>45</v>
      </c>
      <c r="C31" s="65"/>
      <c r="D31" s="31" t="s">
        <v>46</v>
      </c>
      <c r="E31" s="32">
        <f>E26*3/3</f>
        <v>0</v>
      </c>
    </row>
    <row r="32" spans="1:5" x14ac:dyDescent="0.35">
      <c r="A32" s="71">
        <v>3</v>
      </c>
      <c r="B32" s="62" t="s">
        <v>47</v>
      </c>
      <c r="C32" s="63"/>
      <c r="D32" s="33"/>
      <c r="E32" s="28">
        <f>SUM(E33:E38)</f>
        <v>0</v>
      </c>
    </row>
    <row r="33" spans="1:5" x14ac:dyDescent="0.35">
      <c r="A33" s="72"/>
      <c r="B33" s="60" t="s">
        <v>48</v>
      </c>
      <c r="C33" s="61"/>
      <c r="D33" s="26" t="s">
        <v>49</v>
      </c>
      <c r="E33" s="30">
        <f>(E24*5.25)/100</f>
        <v>0</v>
      </c>
    </row>
    <row r="34" spans="1:5" x14ac:dyDescent="0.35">
      <c r="A34" s="72"/>
      <c r="B34" s="60" t="s">
        <v>50</v>
      </c>
      <c r="C34" s="61"/>
      <c r="D34" s="26" t="s">
        <v>63</v>
      </c>
      <c r="E34" s="30">
        <f>E27*4/6</f>
        <v>0</v>
      </c>
    </row>
    <row r="35" spans="1:5" x14ac:dyDescent="0.35">
      <c r="A35" s="72"/>
      <c r="B35" s="60" t="s">
        <v>51</v>
      </c>
      <c r="C35" s="61"/>
      <c r="D35" s="26" t="s">
        <v>52</v>
      </c>
      <c r="E35" s="30">
        <f>E24*1/100</f>
        <v>0</v>
      </c>
    </row>
    <row r="36" spans="1:5" x14ac:dyDescent="0.35">
      <c r="A36" s="72"/>
      <c r="B36" s="60" t="s">
        <v>53</v>
      </c>
      <c r="C36" s="61"/>
      <c r="D36" s="26" t="s">
        <v>52</v>
      </c>
      <c r="E36" s="30">
        <f>E24*1/100</f>
        <v>0</v>
      </c>
    </row>
    <row r="37" spans="1:5" x14ac:dyDescent="0.35">
      <c r="A37" s="72"/>
      <c r="B37" s="60" t="s">
        <v>54</v>
      </c>
      <c r="C37" s="61"/>
      <c r="D37" s="26" t="s">
        <v>55</v>
      </c>
      <c r="E37" s="30">
        <f>E24*1.52/100</f>
        <v>0</v>
      </c>
    </row>
    <row r="38" spans="1:5" ht="15" thickBot="1" x14ac:dyDescent="0.4">
      <c r="A38" s="72"/>
      <c r="B38" s="60" t="s">
        <v>56</v>
      </c>
      <c r="C38" s="61"/>
      <c r="D38" s="26" t="s">
        <v>57</v>
      </c>
      <c r="E38" s="30">
        <f>E24*1/100</f>
        <v>0</v>
      </c>
    </row>
    <row r="39" spans="1:5" ht="15" thickBot="1" x14ac:dyDescent="0.4">
      <c r="A39" s="34"/>
      <c r="B39" s="69" t="s">
        <v>81</v>
      </c>
      <c r="C39" s="58"/>
      <c r="D39" s="70"/>
      <c r="E39" s="35">
        <f>E24+E28</f>
        <v>0</v>
      </c>
    </row>
  </sheetData>
  <mergeCells count="43">
    <mergeCell ref="B36:C36"/>
    <mergeCell ref="B37:C37"/>
    <mergeCell ref="B38:C38"/>
    <mergeCell ref="B39:D39"/>
    <mergeCell ref="A28:A31"/>
    <mergeCell ref="B28:C28"/>
    <mergeCell ref="B29:C29"/>
    <mergeCell ref="B30:C30"/>
    <mergeCell ref="B31:C31"/>
    <mergeCell ref="A32:A38"/>
    <mergeCell ref="B32:C32"/>
    <mergeCell ref="B33:C33"/>
    <mergeCell ref="B34:C34"/>
    <mergeCell ref="B35:C35"/>
    <mergeCell ref="B23:C23"/>
    <mergeCell ref="A24:A27"/>
    <mergeCell ref="B24:C24"/>
    <mergeCell ref="B25:C25"/>
    <mergeCell ref="B26:C26"/>
    <mergeCell ref="B27:C27"/>
    <mergeCell ref="A1:E1"/>
    <mergeCell ref="B19:D19"/>
    <mergeCell ref="A12:A18"/>
    <mergeCell ref="A8:A11"/>
    <mergeCell ref="A4:A7"/>
    <mergeCell ref="B6:C6"/>
    <mergeCell ref="B7:C7"/>
    <mergeCell ref="A22:E22"/>
    <mergeCell ref="A2:E2"/>
    <mergeCell ref="B13:C13"/>
    <mergeCell ref="B14:C14"/>
    <mergeCell ref="B15:C15"/>
    <mergeCell ref="B16:C16"/>
    <mergeCell ref="B17:C17"/>
    <mergeCell ref="B18:C18"/>
    <mergeCell ref="B8:C8"/>
    <mergeCell ref="B9:C9"/>
    <mergeCell ref="B10:C10"/>
    <mergeCell ref="B11:C11"/>
    <mergeCell ref="B12:C12"/>
    <mergeCell ref="B3:C3"/>
    <mergeCell ref="B4:C4"/>
    <mergeCell ref="B5:C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tabSelected="1" topLeftCell="A3" workbookViewId="0">
      <selection activeCell="G43" sqref="G43"/>
    </sheetView>
  </sheetViews>
  <sheetFormatPr defaultColWidth="9.1796875" defaultRowHeight="12.5" x14ac:dyDescent="0.25"/>
  <cols>
    <col min="1" max="1" width="53.7265625" style="1" customWidth="1"/>
    <col min="2" max="2" width="13.453125" style="17" customWidth="1"/>
    <col min="3" max="3" width="7" style="17" customWidth="1"/>
    <col min="4" max="4" width="11.81640625" style="18" customWidth="1"/>
    <col min="5" max="5" width="14.453125" style="19" customWidth="1"/>
    <col min="6" max="6" width="14.26953125" style="19" customWidth="1"/>
    <col min="7" max="7" width="14.26953125" style="1" customWidth="1"/>
    <col min="8" max="9" width="12.6328125" style="1" customWidth="1"/>
    <col min="10" max="16384" width="9.1796875" style="1"/>
  </cols>
  <sheetData>
    <row r="1" spans="1:9" ht="24" customHeight="1" x14ac:dyDescent="0.25">
      <c r="A1" s="78" t="s">
        <v>59</v>
      </c>
      <c r="B1" s="78"/>
      <c r="C1" s="78"/>
      <c r="D1" s="78"/>
      <c r="E1" s="78"/>
      <c r="F1" s="78"/>
      <c r="G1" s="78"/>
      <c r="H1" s="78"/>
      <c r="I1" s="78"/>
    </row>
    <row r="2" spans="1:9" ht="72" customHeight="1" x14ac:dyDescent="0.25">
      <c r="A2" s="56" t="s">
        <v>3</v>
      </c>
      <c r="B2" s="43" t="s">
        <v>8</v>
      </c>
      <c r="C2" s="44" t="s">
        <v>10</v>
      </c>
      <c r="D2" s="44" t="s">
        <v>22</v>
      </c>
      <c r="E2" s="45" t="s">
        <v>66</v>
      </c>
      <c r="F2" s="45" t="s">
        <v>67</v>
      </c>
      <c r="G2" s="45" t="s">
        <v>68</v>
      </c>
      <c r="H2" s="45" t="s">
        <v>69</v>
      </c>
      <c r="I2" s="45" t="s">
        <v>70</v>
      </c>
    </row>
    <row r="3" spans="1:9" ht="17.25" customHeight="1" x14ac:dyDescent="0.25">
      <c r="A3" s="6" t="s">
        <v>23</v>
      </c>
      <c r="B3" s="2" t="s">
        <v>75</v>
      </c>
      <c r="C3" s="7">
        <v>1</v>
      </c>
      <c r="D3" s="24"/>
      <c r="E3" s="22">
        <f t="shared" ref="E3:E8" si="0">D3*C3</f>
        <v>0</v>
      </c>
      <c r="F3" s="3">
        <f t="shared" ref="F3:G3" si="1">E3</f>
        <v>0</v>
      </c>
      <c r="G3" s="3">
        <f t="shared" si="1"/>
        <v>0</v>
      </c>
      <c r="H3" s="3">
        <f t="shared" ref="H3:H5" si="2">G3</f>
        <v>0</v>
      </c>
      <c r="I3" s="3">
        <f t="shared" ref="I3:I5" si="3">H3</f>
        <v>0</v>
      </c>
    </row>
    <row r="4" spans="1:9" ht="30" customHeight="1" x14ac:dyDescent="0.25">
      <c r="A4" s="6" t="s">
        <v>24</v>
      </c>
      <c r="B4" s="2" t="s">
        <v>75</v>
      </c>
      <c r="C4" s="2">
        <v>6</v>
      </c>
      <c r="D4" s="24"/>
      <c r="E4" s="22">
        <f t="shared" si="0"/>
        <v>0</v>
      </c>
      <c r="F4" s="3">
        <f t="shared" ref="F4:G4" si="4">E4</f>
        <v>0</v>
      </c>
      <c r="G4" s="3">
        <f t="shared" si="4"/>
        <v>0</v>
      </c>
      <c r="H4" s="3">
        <f t="shared" si="2"/>
        <v>0</v>
      </c>
      <c r="I4" s="3">
        <f t="shared" si="3"/>
        <v>0</v>
      </c>
    </row>
    <row r="5" spans="1:9" ht="19.5" customHeight="1" x14ac:dyDescent="0.25">
      <c r="A5" s="39" t="s">
        <v>20</v>
      </c>
      <c r="B5" s="2" t="s">
        <v>75</v>
      </c>
      <c r="C5" s="41"/>
      <c r="D5" s="40">
        <f>'Appendix 5 Cleaners rates'!E19</f>
        <v>0</v>
      </c>
      <c r="E5" s="22">
        <f t="shared" si="0"/>
        <v>0</v>
      </c>
      <c r="F5" s="3">
        <f>E5</f>
        <v>0</v>
      </c>
      <c r="G5" s="3">
        <f>F5</f>
        <v>0</v>
      </c>
      <c r="H5" s="3">
        <f t="shared" si="2"/>
        <v>0</v>
      </c>
      <c r="I5" s="3">
        <f t="shared" si="3"/>
        <v>0</v>
      </c>
    </row>
    <row r="6" spans="1:9" ht="19.5" customHeight="1" x14ac:dyDescent="0.25">
      <c r="A6" s="39" t="s">
        <v>13</v>
      </c>
      <c r="B6" s="2" t="s">
        <v>75</v>
      </c>
      <c r="C6" s="5">
        <v>6</v>
      </c>
      <c r="D6" s="40">
        <f>'Appendix 5 Cleaners rates'!E19</f>
        <v>0</v>
      </c>
      <c r="E6" s="22">
        <f t="shared" si="0"/>
        <v>0</v>
      </c>
      <c r="F6" s="3">
        <f t="shared" ref="F6:G7" si="5">E6</f>
        <v>0</v>
      </c>
      <c r="G6" s="3">
        <f t="shared" si="5"/>
        <v>0</v>
      </c>
      <c r="H6" s="3">
        <f t="shared" ref="H6:H8" si="6">G6</f>
        <v>0</v>
      </c>
      <c r="I6" s="3">
        <f t="shared" ref="I6:I8" si="7">H6</f>
        <v>0</v>
      </c>
    </row>
    <row r="7" spans="1:9" ht="19.5" customHeight="1" x14ac:dyDescent="0.25">
      <c r="A7" s="39" t="s">
        <v>65</v>
      </c>
      <c r="B7" s="2" t="s">
        <v>75</v>
      </c>
      <c r="C7" s="5">
        <v>1</v>
      </c>
      <c r="D7" s="40">
        <f>'Appendix 5 Cleaners rates'!E39</f>
        <v>0</v>
      </c>
      <c r="E7" s="22">
        <f>D7*C7</f>
        <v>0</v>
      </c>
      <c r="F7" s="3">
        <f t="shared" si="5"/>
        <v>0</v>
      </c>
      <c r="G7" s="3">
        <f t="shared" si="5"/>
        <v>0</v>
      </c>
      <c r="H7" s="3">
        <f t="shared" si="6"/>
        <v>0</v>
      </c>
      <c r="I7" s="3">
        <f t="shared" si="7"/>
        <v>0</v>
      </c>
    </row>
    <row r="8" spans="1:9" ht="19.5" customHeight="1" x14ac:dyDescent="0.25">
      <c r="A8" s="42" t="s">
        <v>6</v>
      </c>
      <c r="B8" s="2" t="s">
        <v>80</v>
      </c>
      <c r="C8" s="2">
        <v>544</v>
      </c>
      <c r="D8" s="24"/>
      <c r="E8" s="22">
        <f t="shared" si="0"/>
        <v>0</v>
      </c>
      <c r="F8" s="3">
        <f t="shared" ref="F8:G8" si="8">E8</f>
        <v>0</v>
      </c>
      <c r="G8" s="3">
        <f t="shared" si="8"/>
        <v>0</v>
      </c>
      <c r="H8" s="3">
        <f t="shared" si="6"/>
        <v>0</v>
      </c>
      <c r="I8" s="3">
        <f t="shared" si="7"/>
        <v>0</v>
      </c>
    </row>
    <row r="9" spans="1:9" ht="19.5" customHeight="1" x14ac:dyDescent="0.25">
      <c r="A9" s="46" t="s">
        <v>26</v>
      </c>
      <c r="B9" s="74"/>
      <c r="C9" s="75"/>
      <c r="D9" s="75"/>
      <c r="E9" s="75"/>
      <c r="F9" s="75"/>
      <c r="G9" s="75"/>
      <c r="H9" s="75"/>
      <c r="I9" s="79"/>
    </row>
    <row r="10" spans="1:9" ht="18.75" customHeight="1" x14ac:dyDescent="0.25">
      <c r="A10" s="6" t="s">
        <v>14</v>
      </c>
      <c r="B10" s="2" t="s">
        <v>25</v>
      </c>
      <c r="C10" s="2">
        <v>1</v>
      </c>
      <c r="D10" s="24"/>
      <c r="E10" s="53"/>
      <c r="F10" s="54"/>
      <c r="G10" s="3">
        <f>C10*D10</f>
        <v>0</v>
      </c>
      <c r="H10" s="54"/>
      <c r="I10" s="54"/>
    </row>
    <row r="11" spans="1:9" ht="19.5" customHeight="1" x14ac:dyDescent="0.25">
      <c r="A11" s="6" t="s">
        <v>7</v>
      </c>
      <c r="B11" s="2" t="s">
        <v>25</v>
      </c>
      <c r="C11" s="5">
        <v>1</v>
      </c>
      <c r="D11" s="25"/>
      <c r="E11" s="53"/>
      <c r="F11" s="54"/>
      <c r="G11" s="3">
        <f>C11*D11</f>
        <v>0</v>
      </c>
      <c r="H11" s="54"/>
      <c r="I11" s="54"/>
    </row>
    <row r="12" spans="1:9" ht="19.5" customHeight="1" x14ac:dyDescent="0.25">
      <c r="A12" s="6" t="s">
        <v>74</v>
      </c>
      <c r="B12" s="2" t="s">
        <v>75</v>
      </c>
      <c r="C12" s="5">
        <v>32</v>
      </c>
      <c r="D12" s="25"/>
      <c r="E12" s="3">
        <f>D12*C12</f>
        <v>0</v>
      </c>
      <c r="F12" s="3">
        <f t="shared" ref="F12:F14" si="9">E12</f>
        <v>0</v>
      </c>
      <c r="G12" s="3">
        <f t="shared" ref="G12" si="10">F12</f>
        <v>0</v>
      </c>
      <c r="H12" s="3">
        <f t="shared" ref="H12:H14" si="11">G12</f>
        <v>0</v>
      </c>
      <c r="I12" s="3">
        <f t="shared" ref="I12:I14" si="12">H12</f>
        <v>0</v>
      </c>
    </row>
    <row r="13" spans="1:9" ht="19.5" customHeight="1" x14ac:dyDescent="0.25">
      <c r="A13" s="6" t="s">
        <v>79</v>
      </c>
      <c r="B13" s="2" t="s">
        <v>75</v>
      </c>
      <c r="C13" s="2">
        <v>2</v>
      </c>
      <c r="D13" s="24"/>
      <c r="E13" s="3">
        <f>C13*D13*300</f>
        <v>0</v>
      </c>
      <c r="F13" s="3">
        <f t="shared" si="9"/>
        <v>0</v>
      </c>
      <c r="G13" s="3">
        <f t="shared" ref="G13" si="13">F13</f>
        <v>0</v>
      </c>
      <c r="H13" s="3">
        <f t="shared" si="11"/>
        <v>0</v>
      </c>
      <c r="I13" s="3">
        <f t="shared" si="12"/>
        <v>0</v>
      </c>
    </row>
    <row r="14" spans="1:9" ht="19.5" customHeight="1" x14ac:dyDescent="0.25">
      <c r="A14" s="6" t="s">
        <v>15</v>
      </c>
      <c r="B14" s="2" t="s">
        <v>75</v>
      </c>
      <c r="C14" s="2">
        <v>2</v>
      </c>
      <c r="D14" s="24"/>
      <c r="E14" s="3">
        <f>C14*D14</f>
        <v>0</v>
      </c>
      <c r="F14" s="3">
        <f t="shared" si="9"/>
        <v>0</v>
      </c>
      <c r="G14" s="3">
        <f t="shared" ref="G14" si="14">F14</f>
        <v>0</v>
      </c>
      <c r="H14" s="3">
        <f t="shared" si="11"/>
        <v>0</v>
      </c>
      <c r="I14" s="3">
        <f t="shared" si="12"/>
        <v>0</v>
      </c>
    </row>
    <row r="15" spans="1:9" ht="19.5" customHeight="1" x14ac:dyDescent="0.25">
      <c r="A15" s="47" t="s">
        <v>4</v>
      </c>
      <c r="B15" s="74"/>
      <c r="C15" s="75"/>
      <c r="D15" s="75"/>
      <c r="E15" s="75"/>
      <c r="F15" s="75"/>
      <c r="G15" s="75"/>
      <c r="H15" s="75"/>
      <c r="I15" s="79"/>
    </row>
    <row r="16" spans="1:9" ht="19.5" customHeight="1" x14ac:dyDescent="0.25">
      <c r="A16" s="6" t="s">
        <v>27</v>
      </c>
      <c r="B16" s="2" t="s">
        <v>0</v>
      </c>
      <c r="C16" s="7">
        <f>25*12</f>
        <v>300</v>
      </c>
      <c r="D16" s="24"/>
      <c r="E16" s="22">
        <f>D16*C16</f>
        <v>0</v>
      </c>
      <c r="F16" s="3">
        <f t="shared" ref="F16:G24" si="15">E16*(1)</f>
        <v>0</v>
      </c>
      <c r="G16" s="3">
        <f t="shared" si="15"/>
        <v>0</v>
      </c>
      <c r="H16" s="3">
        <f t="shared" ref="H16:H20" si="16">G16*(1)</f>
        <v>0</v>
      </c>
      <c r="I16" s="3">
        <f t="shared" ref="I16:I20" si="17">H16*(1)</f>
        <v>0</v>
      </c>
    </row>
    <row r="17" spans="1:9" ht="19.5" customHeight="1" x14ac:dyDescent="0.25">
      <c r="A17" s="6" t="s">
        <v>19</v>
      </c>
      <c r="B17" s="2" t="s">
        <v>9</v>
      </c>
      <c r="C17" s="7">
        <v>2500</v>
      </c>
      <c r="D17" s="24"/>
      <c r="E17" s="22">
        <f t="shared" ref="E17:E23" si="18">D17*C17</f>
        <v>0</v>
      </c>
      <c r="F17" s="3">
        <f t="shared" si="15"/>
        <v>0</v>
      </c>
      <c r="G17" s="3">
        <f t="shared" si="15"/>
        <v>0</v>
      </c>
      <c r="H17" s="3">
        <f t="shared" si="16"/>
        <v>0</v>
      </c>
      <c r="I17" s="3">
        <f t="shared" si="17"/>
        <v>0</v>
      </c>
    </row>
    <row r="18" spans="1:9" ht="30.75" customHeight="1" x14ac:dyDescent="0.25">
      <c r="A18" s="6" t="s">
        <v>11</v>
      </c>
      <c r="B18" s="2" t="s">
        <v>9</v>
      </c>
      <c r="C18" s="7">
        <f>625*12</f>
        <v>7500</v>
      </c>
      <c r="D18" s="24"/>
      <c r="E18" s="22">
        <f t="shared" si="18"/>
        <v>0</v>
      </c>
      <c r="F18" s="3">
        <f t="shared" si="15"/>
        <v>0</v>
      </c>
      <c r="G18" s="3">
        <f t="shared" si="15"/>
        <v>0</v>
      </c>
      <c r="H18" s="3">
        <f t="shared" si="16"/>
        <v>0</v>
      </c>
      <c r="I18" s="3">
        <f t="shared" si="17"/>
        <v>0</v>
      </c>
    </row>
    <row r="19" spans="1:9" ht="19.5" customHeight="1" x14ac:dyDescent="0.25">
      <c r="A19" s="6" t="s">
        <v>1</v>
      </c>
      <c r="B19" s="2" t="s">
        <v>9</v>
      </c>
      <c r="C19" s="7">
        <v>6000</v>
      </c>
      <c r="D19" s="24"/>
      <c r="E19" s="22">
        <f t="shared" si="18"/>
        <v>0</v>
      </c>
      <c r="F19" s="3">
        <f t="shared" si="15"/>
        <v>0</v>
      </c>
      <c r="G19" s="3">
        <f t="shared" si="15"/>
        <v>0</v>
      </c>
      <c r="H19" s="3">
        <f t="shared" si="16"/>
        <v>0</v>
      </c>
      <c r="I19" s="3">
        <f t="shared" si="17"/>
        <v>0</v>
      </c>
    </row>
    <row r="20" spans="1:9" ht="19.5" customHeight="1" x14ac:dyDescent="0.25">
      <c r="A20" s="8" t="s">
        <v>5</v>
      </c>
      <c r="B20" s="2" t="s">
        <v>9</v>
      </c>
      <c r="C20" s="4">
        <v>3500</v>
      </c>
      <c r="D20" s="25"/>
      <c r="E20" s="22">
        <f t="shared" si="18"/>
        <v>0</v>
      </c>
      <c r="F20" s="3">
        <f t="shared" si="15"/>
        <v>0</v>
      </c>
      <c r="G20" s="3">
        <f t="shared" si="15"/>
        <v>0</v>
      </c>
      <c r="H20" s="3">
        <f t="shared" si="16"/>
        <v>0</v>
      </c>
      <c r="I20" s="3">
        <f t="shared" si="17"/>
        <v>0</v>
      </c>
    </row>
    <row r="21" spans="1:9" ht="28.5" customHeight="1" x14ac:dyDescent="0.25">
      <c r="A21" s="8" t="s">
        <v>71</v>
      </c>
      <c r="B21" s="2" t="s">
        <v>9</v>
      </c>
      <c r="C21" s="4">
        <f>5</f>
        <v>5</v>
      </c>
      <c r="D21" s="25"/>
      <c r="E21" s="22">
        <f t="shared" si="18"/>
        <v>0</v>
      </c>
      <c r="F21" s="23"/>
      <c r="G21" s="23"/>
      <c r="H21" s="23"/>
      <c r="I21" s="23"/>
    </row>
    <row r="22" spans="1:9" ht="27.75" customHeight="1" x14ac:dyDescent="0.25">
      <c r="A22" s="48" t="s">
        <v>72</v>
      </c>
      <c r="B22" s="49" t="s">
        <v>9</v>
      </c>
      <c r="C22" s="50">
        <f>5</f>
        <v>5</v>
      </c>
      <c r="D22" s="25"/>
      <c r="E22" s="22">
        <f t="shared" si="18"/>
        <v>0</v>
      </c>
      <c r="F22" s="23"/>
      <c r="G22" s="23"/>
      <c r="H22" s="23"/>
      <c r="I22" s="23"/>
    </row>
    <row r="23" spans="1:9" ht="30" customHeight="1" x14ac:dyDescent="0.25">
      <c r="A23" s="8" t="s">
        <v>21</v>
      </c>
      <c r="B23" s="2" t="s">
        <v>9</v>
      </c>
      <c r="C23" s="7">
        <v>3500</v>
      </c>
      <c r="D23" s="24"/>
      <c r="E23" s="22">
        <f t="shared" si="18"/>
        <v>0</v>
      </c>
      <c r="F23" s="3">
        <f t="shared" si="15"/>
        <v>0</v>
      </c>
      <c r="G23" s="3">
        <f t="shared" si="15"/>
        <v>0</v>
      </c>
      <c r="H23" s="3">
        <f t="shared" ref="H23:H26" si="19">G23*(1)</f>
        <v>0</v>
      </c>
      <c r="I23" s="3">
        <f t="shared" ref="I23:I26" si="20">H23*(1)</f>
        <v>0</v>
      </c>
    </row>
    <row r="24" spans="1:9" ht="19.5" customHeight="1" x14ac:dyDescent="0.25">
      <c r="A24" s="6" t="s">
        <v>18</v>
      </c>
      <c r="B24" s="2" t="s">
        <v>9</v>
      </c>
      <c r="C24" s="4">
        <v>6000</v>
      </c>
      <c r="D24" s="25"/>
      <c r="E24" s="22">
        <f>D24*C24</f>
        <v>0</v>
      </c>
      <c r="F24" s="3">
        <f t="shared" si="15"/>
        <v>0</v>
      </c>
      <c r="G24" s="3">
        <f t="shared" si="15"/>
        <v>0</v>
      </c>
      <c r="H24" s="3">
        <f t="shared" si="19"/>
        <v>0</v>
      </c>
      <c r="I24" s="3">
        <f t="shared" si="20"/>
        <v>0</v>
      </c>
    </row>
    <row r="25" spans="1:9" ht="26.25" customHeight="1" x14ac:dyDescent="0.25">
      <c r="A25" s="6" t="s">
        <v>17</v>
      </c>
      <c r="B25" s="2" t="s">
        <v>9</v>
      </c>
      <c r="C25" s="4">
        <f>10</f>
        <v>10</v>
      </c>
      <c r="D25" s="25"/>
      <c r="E25" s="22">
        <f>D25*C25</f>
        <v>0</v>
      </c>
      <c r="F25" s="23"/>
      <c r="G25" s="23"/>
      <c r="H25" s="23"/>
      <c r="I25" s="23"/>
    </row>
    <row r="26" spans="1:9" ht="26.25" customHeight="1" x14ac:dyDescent="0.25">
      <c r="A26" s="6" t="s">
        <v>28</v>
      </c>
      <c r="B26" s="2" t="s">
        <v>9</v>
      </c>
      <c r="C26" s="4">
        <v>1</v>
      </c>
      <c r="D26" s="25"/>
      <c r="E26" s="22">
        <f>D26*C26</f>
        <v>0</v>
      </c>
      <c r="F26" s="3">
        <f t="shared" ref="F26" si="21">E26*(1)</f>
        <v>0</v>
      </c>
      <c r="G26" s="3">
        <f t="shared" ref="G26" si="22">F26*(1)</f>
        <v>0</v>
      </c>
      <c r="H26" s="3">
        <f t="shared" si="19"/>
        <v>0</v>
      </c>
      <c r="I26" s="3">
        <f t="shared" si="20"/>
        <v>0</v>
      </c>
    </row>
    <row r="27" spans="1:9" ht="26.25" customHeight="1" x14ac:dyDescent="0.25">
      <c r="A27" s="6" t="s">
        <v>29</v>
      </c>
      <c r="B27" s="2" t="s">
        <v>9</v>
      </c>
      <c r="C27" s="4">
        <f>C5+C6+C7</f>
        <v>7</v>
      </c>
      <c r="D27" s="25"/>
      <c r="E27" s="22">
        <f>D27*C27</f>
        <v>0</v>
      </c>
      <c r="F27" s="23"/>
      <c r="G27" s="23"/>
      <c r="H27" s="23"/>
      <c r="I27" s="23"/>
    </row>
    <row r="28" spans="1:9" ht="25.5" customHeight="1" x14ac:dyDescent="0.25">
      <c r="A28" s="51" t="s">
        <v>73</v>
      </c>
      <c r="B28" s="52" t="s">
        <v>16</v>
      </c>
      <c r="C28" s="4">
        <v>1</v>
      </c>
      <c r="D28" s="25"/>
      <c r="E28" s="22">
        <f>D28</f>
        <v>0</v>
      </c>
      <c r="F28" s="23"/>
      <c r="G28" s="23"/>
      <c r="H28" s="23"/>
      <c r="I28" s="23"/>
    </row>
    <row r="29" spans="1:9" ht="13" x14ac:dyDescent="0.25">
      <c r="A29" s="9" t="s">
        <v>2</v>
      </c>
      <c r="B29" s="10"/>
      <c r="C29" s="11"/>
      <c r="D29" s="11"/>
      <c r="E29" s="13">
        <f t="shared" ref="E29:H29" si="23">SUM(E3:E28)</f>
        <v>0</v>
      </c>
      <c r="F29" s="13">
        <f t="shared" si="23"/>
        <v>0</v>
      </c>
      <c r="G29" s="13">
        <f t="shared" si="23"/>
        <v>0</v>
      </c>
      <c r="H29" s="13">
        <f t="shared" si="23"/>
        <v>0</v>
      </c>
      <c r="I29" s="13">
        <f>SUM(I3:I28)</f>
        <v>0</v>
      </c>
    </row>
    <row r="30" spans="1:9" ht="13" x14ac:dyDescent="0.25">
      <c r="A30" s="21" t="s">
        <v>77</v>
      </c>
      <c r="B30" s="10"/>
      <c r="C30" s="11"/>
      <c r="D30" s="11"/>
      <c r="E30" s="12"/>
      <c r="F30" s="14"/>
      <c r="H30" s="15"/>
      <c r="I30" s="20">
        <f>E29+F29+G29+H29+I29</f>
        <v>0</v>
      </c>
    </row>
    <row r="31" spans="1:9" ht="13" x14ac:dyDescent="0.25">
      <c r="A31" s="16" t="s">
        <v>78</v>
      </c>
      <c r="B31" s="10"/>
      <c r="C31" s="11"/>
      <c r="D31" s="11"/>
      <c r="E31" s="12"/>
      <c r="F31" s="14"/>
      <c r="G31" s="14"/>
      <c r="H31" s="15"/>
      <c r="I31" s="55">
        <f>I30*0.15</f>
        <v>0</v>
      </c>
    </row>
    <row r="32" spans="1:9" ht="13" x14ac:dyDescent="0.25">
      <c r="A32" s="16" t="s">
        <v>12</v>
      </c>
      <c r="B32" s="10"/>
      <c r="C32" s="11"/>
      <c r="D32" s="11"/>
      <c r="E32" s="12"/>
      <c r="F32" s="14"/>
      <c r="G32" s="14"/>
      <c r="H32" s="15"/>
      <c r="I32" s="55">
        <f>I30+I31</f>
        <v>0</v>
      </c>
    </row>
    <row r="33" spans="1:9" ht="13" x14ac:dyDescent="0.25">
      <c r="A33" s="16"/>
      <c r="B33" s="10"/>
      <c r="C33" s="11"/>
      <c r="D33" s="11"/>
      <c r="E33" s="12"/>
      <c r="F33" s="14"/>
      <c r="G33" s="14"/>
      <c r="H33" s="15"/>
      <c r="I33" s="15"/>
    </row>
    <row r="34" spans="1:9" ht="12.5" customHeight="1" x14ac:dyDescent="0.25">
      <c r="A34" s="76" t="s">
        <v>76</v>
      </c>
      <c r="B34" s="76"/>
      <c r="C34" s="76"/>
      <c r="D34" s="76"/>
      <c r="E34" s="76"/>
      <c r="F34" s="76"/>
      <c r="G34" s="76"/>
      <c r="H34" s="76"/>
      <c r="I34" s="76"/>
    </row>
    <row r="35" spans="1:9" ht="12.5" customHeight="1" x14ac:dyDescent="0.25">
      <c r="A35" s="76"/>
      <c r="B35" s="76"/>
      <c r="C35" s="76"/>
      <c r="D35" s="76"/>
      <c r="E35" s="76"/>
      <c r="F35" s="76"/>
      <c r="G35" s="76"/>
      <c r="H35" s="76"/>
      <c r="I35" s="76"/>
    </row>
    <row r="36" spans="1:9" ht="12.5" customHeight="1" x14ac:dyDescent="0.25">
      <c r="A36" s="76"/>
      <c r="B36" s="76"/>
      <c r="C36" s="76"/>
      <c r="D36" s="76"/>
      <c r="E36" s="76"/>
      <c r="F36" s="76"/>
      <c r="G36" s="76"/>
      <c r="H36" s="76"/>
      <c r="I36" s="76"/>
    </row>
  </sheetData>
  <mergeCells count="4">
    <mergeCell ref="A1:I1"/>
    <mergeCell ref="B15:I15"/>
    <mergeCell ref="B9:I9"/>
    <mergeCell ref="A34:I36"/>
  </mergeCells>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Appendix 5 Cleaners rates</vt:lpstr>
      <vt:lpstr>Appendix 6 Costing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Holden</dc:creator>
  <cp:lastModifiedBy>Rashid Marillier</cp:lastModifiedBy>
  <cp:lastPrinted>2019-06-11T12:55:30Z</cp:lastPrinted>
  <dcterms:created xsi:type="dcterms:W3CDTF">2013-11-04T13:29:36Z</dcterms:created>
  <dcterms:modified xsi:type="dcterms:W3CDTF">2021-09-28T11:07:46Z</dcterms:modified>
</cp:coreProperties>
</file>