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https://sitao365-my.sharepoint.com/personal/elelwani_mundalamo_sita_co_za/Documents/Desktop/SITA/3. SITA APRIL 2025/23. RFB 3192-2025 NEW 5- YEAR REPORT AND BI DASHBOARD CAPABILITY/2. Publication Documents/"/>
    </mc:Choice>
  </mc:AlternateContent>
  <xr:revisionPtr revIDLastSave="2" documentId="13_ncr:1_{6AE7DFEC-CFB8-493C-AC9A-B7E6EA42F61E}" xr6:coauthVersionLast="47" xr6:coauthVersionMax="47" xr10:uidLastSave="{2EA07902-1BEC-4583-BDCC-1FAA24FE2E03}"/>
  <bookViews>
    <workbookView xWindow="-108" yWindow="-108" windowWidth="23256" windowHeight="12456" tabRatio="819" xr2:uid="{00000000-000D-0000-FFFF-FFFF00000000}"/>
  </bookViews>
  <sheets>
    <sheet name="PRICING SCHEDULE" sheetId="6" r:id="rId1"/>
    <sheet name="Disc Model &amp; Pricing Principle" sheetId="10" r:id="rId2"/>
    <sheet name="Base Component" sheetId="7" r:id="rId3"/>
    <sheet name="Growth Component" sheetId="8" r:id="rId4"/>
    <sheet name="Professional Services" sheetId="9" r:id="rId5"/>
  </sheets>
  <definedNames>
    <definedName name="_Hlk195687108" localSheetId="0">'PRICING SCHEDULE'!$B$4</definedName>
    <definedName name="_xlnm.Print_Area" localSheetId="0">'PRICING SCHEDULE'!$A:$P</definedName>
    <definedName name="_xlnm.Print_Titles" localSheetId="0">'PRICING SCHEDULE'!$1:$5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29" i="6" l="1"/>
  <c r="M27" i="6"/>
  <c r="M25" i="6"/>
  <c r="M23" i="6"/>
  <c r="J30" i="6"/>
  <c r="G30" i="6"/>
  <c r="H11" i="8"/>
  <c r="H12" i="8"/>
  <c r="H10" i="8" l="1"/>
  <c r="D21" i="8"/>
  <c r="D20" i="8"/>
  <c r="D19" i="8"/>
  <c r="H8" i="7"/>
  <c r="B17" i="9" l="1"/>
  <c r="B22" i="9" s="1"/>
  <c r="C22" i="9" s="1"/>
  <c r="D22" i="9" s="1"/>
  <c r="E22" i="9" s="1"/>
  <c r="C19" i="8"/>
  <c r="C20" i="8" s="1"/>
  <c r="C21" i="8" s="1"/>
  <c r="H20" i="8"/>
  <c r="K21" i="8" s="1"/>
  <c r="B14" i="8"/>
  <c r="D14" i="8" s="1"/>
  <c r="G10" i="8"/>
  <c r="G11" i="8" s="1"/>
  <c r="G12" i="8" s="1"/>
  <c r="E12" i="7"/>
  <c r="G12" i="7"/>
  <c r="J12" i="7" s="1"/>
  <c r="H27" i="9" l="1"/>
  <c r="K27" i="9"/>
  <c r="E27" i="9"/>
  <c r="E14" i="8"/>
  <c r="F19" i="8"/>
  <c r="F18" i="8" s="1"/>
  <c r="F14" i="8" l="1"/>
  <c r="I20" i="8"/>
  <c r="L21" i="8" l="1"/>
  <c r="K18" i="8" l="1"/>
  <c r="H18" i="8"/>
  <c r="E18" i="8"/>
  <c r="B13" i="8" l="1"/>
  <c r="H12" i="7" l="1"/>
  <c r="K12" i="7" s="1"/>
  <c r="J20" i="8" l="1"/>
  <c r="F12" i="7"/>
  <c r="K27" i="6"/>
  <c r="H27" i="6"/>
  <c r="E27" i="6"/>
  <c r="D27" i="6"/>
  <c r="I27" i="9"/>
  <c r="I26" i="9" s="1"/>
  <c r="F27" i="9"/>
  <c r="K25" i="6"/>
  <c r="H25" i="6"/>
  <c r="G18" i="8"/>
  <c r="M19" i="8"/>
  <c r="M20" i="8"/>
  <c r="J19" i="8"/>
  <c r="J21" i="8"/>
  <c r="G20" i="8"/>
  <c r="G21" i="8"/>
  <c r="D25" i="6"/>
  <c r="K23" i="6"/>
  <c r="H23" i="6"/>
  <c r="D23" i="6"/>
  <c r="L12" i="7"/>
  <c r="L11" i="7" s="1"/>
  <c r="I12" i="7"/>
  <c r="F11" i="7" l="1"/>
  <c r="M12" i="7"/>
  <c r="N20" i="8"/>
  <c r="O20" i="8" s="1"/>
  <c r="M21" i="8"/>
  <c r="L27" i="9"/>
  <c r="L26" i="9" s="1"/>
  <c r="G19" i="8"/>
  <c r="J27" i="6"/>
  <c r="J26" i="6" s="1"/>
  <c r="F26" i="9"/>
  <c r="I18" i="8"/>
  <c r="I11" i="7"/>
  <c r="M22" i="6"/>
  <c r="M29" i="6"/>
  <c r="M28" i="6" s="1"/>
  <c r="J29" i="6"/>
  <c r="J28" i="6" s="1"/>
  <c r="J23" i="6"/>
  <c r="J22" i="6" s="1"/>
  <c r="M27" i="9" l="1"/>
  <c r="N19" i="8"/>
  <c r="O19" i="8" s="1"/>
  <c r="N21" i="8"/>
  <c r="O21" i="8" s="1"/>
  <c r="M11" i="7"/>
  <c r="N12" i="7"/>
  <c r="N11" i="7" s="1"/>
  <c r="L18" i="8"/>
  <c r="M18" i="8" s="1"/>
  <c r="M26" i="6"/>
  <c r="J18" i="8"/>
  <c r="J25" i="6"/>
  <c r="J24" i="6" s="1"/>
  <c r="J31" i="6" s="1"/>
  <c r="J32" i="6" s="1"/>
  <c r="N18" i="8" l="1"/>
  <c r="M24" i="6"/>
  <c r="M30" i="6" l="1"/>
  <c r="M31" i="6" s="1"/>
  <c r="M32" i="6" s="1"/>
  <c r="G29" i="6"/>
  <c r="O29" i="6" l="1"/>
  <c r="O28" i="6" s="1"/>
  <c r="O18" i="8"/>
  <c r="G28" i="6"/>
  <c r="N27" i="9" l="1"/>
  <c r="N26" i="9" s="1"/>
  <c r="M26" i="9"/>
  <c r="N28" i="6"/>
  <c r="N30" i="6" s="1"/>
  <c r="G23" i="6"/>
  <c r="G27" i="6"/>
  <c r="N23" i="6" l="1"/>
  <c r="N22" i="6" s="1"/>
  <c r="N27" i="6"/>
  <c r="O27" i="6" s="1"/>
  <c r="G22" i="6"/>
  <c r="O23" i="6" l="1"/>
  <c r="O22" i="6" s="1"/>
  <c r="G25" i="6"/>
  <c r="G26" i="6"/>
  <c r="N25" i="6" l="1"/>
  <c r="O25" i="6" s="1"/>
  <c r="G24" i="6"/>
  <c r="G31" i="6" s="1"/>
  <c r="G32" i="6" s="1"/>
  <c r="N24" i="6" l="1"/>
  <c r="O24" i="6"/>
  <c r="O26" i="6"/>
  <c r="N26" i="6" l="1"/>
  <c r="N31" i="6" l="1"/>
  <c r="N32" i="6" s="1"/>
</calcChain>
</file>

<file path=xl/sharedStrings.xml><?xml version="1.0" encoding="utf-8"?>
<sst xmlns="http://schemas.openxmlformats.org/spreadsheetml/2006/main" count="225" uniqueCount="150">
  <si>
    <t>Item No</t>
  </si>
  <si>
    <t>Unit of measure</t>
  </si>
  <si>
    <t>VAT (@15%)</t>
  </si>
  <si>
    <t>Foreign currency</t>
  </si>
  <si>
    <t xml:space="preserve">South African Rand (ZAR) exchange rate </t>
  </si>
  <si>
    <t>1 US Dollar</t>
  </si>
  <si>
    <t>1 Euro</t>
  </si>
  <si>
    <t>1. INSTRUCTION FOR COMPLETING THE PRICING SCHEDULE</t>
  </si>
  <si>
    <t>1 Pound (UK)</t>
  </si>
  <si>
    <t>YEAR 1</t>
  </si>
  <si>
    <t>YEAR 2</t>
  </si>
  <si>
    <t>YEAR 3</t>
  </si>
  <si>
    <t>TOTAL</t>
  </si>
  <si>
    <t>1.1</t>
  </si>
  <si>
    <t>3.1</t>
  </si>
  <si>
    <t>Line Price Term 
(Excl VAT)</t>
  </si>
  <si>
    <t>Forex %</t>
  </si>
  <si>
    <t>Forex Price portion</t>
  </si>
  <si>
    <t>SUPPLY CHAIN MANAGEMENT</t>
  </si>
  <si>
    <t xml:space="preserve">Bidder Name </t>
  </si>
  <si>
    <t>Goods/Service description</t>
  </si>
  <si>
    <t>TOTAL  BID PRICE (INCL VAT)</t>
  </si>
  <si>
    <t>Name</t>
  </si>
  <si>
    <t>Date</t>
  </si>
  <si>
    <t>Capacity</t>
  </si>
  <si>
    <t>Mark with an X, which ROE is applicable</t>
  </si>
  <si>
    <t>Line Price Y2</t>
  </si>
  <si>
    <t>Line Price Y3</t>
  </si>
  <si>
    <t>Line Price Y1</t>
  </si>
  <si>
    <t>I, the bidder, confirm that the price(s) and rate(s) quoted cover all the goods and/or works specified in the bidding documents; that the price(s) or rate(s) cover all my obligations and I accept that any mistakes regarding price(s), rate(s) or calculations will be at my own risk.
[Note: First convert to PDF, then add signature]</t>
  </si>
  <si>
    <t>Price clarification comment</t>
  </si>
  <si>
    <t>Signature (above)</t>
  </si>
  <si>
    <t>each</t>
  </si>
  <si>
    <t>2.1</t>
  </si>
  <si>
    <t>RFB No</t>
  </si>
  <si>
    <t>RFB Title</t>
  </si>
  <si>
    <t>Base Component:</t>
  </si>
  <si>
    <t xml:space="preserve">No Licenses </t>
  </si>
  <si>
    <t>Year 1</t>
  </si>
  <si>
    <t>Year 2</t>
  </si>
  <si>
    <t>Year 3</t>
  </si>
  <si>
    <t>Total</t>
  </si>
  <si>
    <t>Projected discount</t>
  </si>
  <si>
    <t>Base licences per year:</t>
  </si>
  <si>
    <t>Growth Component:</t>
  </si>
  <si>
    <t>The growth component of this RFB includes possible customer taken on.</t>
  </si>
  <si>
    <t>The following growth principles will apply to this contract:</t>
  </si>
  <si>
    <t>Tiered Discount Example</t>
  </si>
  <si>
    <r>
      <t>c)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Calibri"/>
        <family val="2"/>
        <scheme val="minor"/>
      </rPr>
      <t>Discount model principles:</t>
    </r>
  </si>
  <si>
    <t>License growth per year</t>
  </si>
  <si>
    <t>Growth year 1</t>
  </si>
  <si>
    <t>Growth year 2</t>
  </si>
  <si>
    <t>Growth year 3</t>
  </si>
  <si>
    <t>Professional Services:</t>
  </si>
  <si>
    <t>The professional services required for this service must comply with the following:</t>
  </si>
  <si>
    <r>
      <t>a)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Calibri"/>
        <family val="2"/>
        <scheme val="minor"/>
      </rPr>
      <t>Professional services will be requested, as and when needed.</t>
    </r>
  </si>
  <si>
    <r>
      <t>b)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Calibri"/>
        <family val="2"/>
        <scheme val="minor"/>
      </rPr>
      <t>The service delivery resource must be available on-site within 8 hours of such a request (This excludes any potential travel to other offices outside of the three main Gauteng SITA offices).</t>
    </r>
  </si>
  <si>
    <r>
      <t>f)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Calibri"/>
        <family val="2"/>
        <scheme val="minor"/>
      </rPr>
      <t>This is on-site professional services at the two main Gauteng SITA offices (Erasmuskloof and Centurion). This requirement is in addition to the support associated with the annual license subscription fees.</t>
    </r>
  </si>
  <si>
    <r>
      <t>h)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Calibri"/>
        <family val="2"/>
        <scheme val="minor"/>
      </rPr>
      <t>The inflation rate to be used for the calculations is 5,6%.</t>
    </r>
  </si>
  <si>
    <t>Table 3: Professional Services</t>
  </si>
  <si>
    <t>Professional Services</t>
  </si>
  <si>
    <t>Rate</t>
  </si>
  <si>
    <t>Blended rate</t>
  </si>
  <si>
    <t>Cost per hour (Blended rate)</t>
  </si>
  <si>
    <t>Cost year 1</t>
  </si>
  <si>
    <t>Cost year 2</t>
  </si>
  <si>
    <t>Cost year 3</t>
  </si>
  <si>
    <t>Professional services</t>
  </si>
  <si>
    <t>Base Component</t>
  </si>
  <si>
    <t>Growth Component</t>
  </si>
  <si>
    <t>Professional services per year</t>
  </si>
  <si>
    <t>Implementation</t>
  </si>
  <si>
    <t>4.1</t>
  </si>
  <si>
    <t>TOTAL  BID PRICE (EXCL VAT)</t>
  </si>
  <si>
    <r>
      <t xml:space="preserve">(c)  Bidder must complete/enter </t>
    </r>
    <r>
      <rPr>
        <b/>
        <sz val="12"/>
        <color theme="1"/>
        <rFont val="Calibri"/>
        <family val="2"/>
        <scheme val="minor"/>
      </rPr>
      <t xml:space="preserve">YELLOW </t>
    </r>
    <r>
      <rPr>
        <sz val="12"/>
        <color theme="1"/>
        <rFont val="Calibri"/>
        <family val="2"/>
        <scheme val="minor"/>
      </rPr>
      <t>cells only</t>
    </r>
  </si>
  <si>
    <t>(d)  Unit and Line prices must be VAT EXCLUSIVE and in South African Rand (ZAR) currency</t>
  </si>
  <si>
    <t>(e) The price must include all cost to deliver the goods or render the service, including all applicable taxes, duty fees, logistics/delivery, storage, labour, overtime and subsistance and travel</t>
  </si>
  <si>
    <r>
      <t xml:space="preserve">(f)  Prices that are dependent on </t>
    </r>
    <r>
      <rPr>
        <b/>
        <sz val="12"/>
        <color theme="1"/>
        <rFont val="Calibri"/>
        <family val="2"/>
        <scheme val="minor"/>
      </rPr>
      <t xml:space="preserve">Rate of Exchange (ROE) </t>
    </r>
    <r>
      <rPr>
        <sz val="12"/>
        <color theme="1"/>
        <rFont val="Calibri"/>
        <family val="2"/>
        <scheme val="minor"/>
      </rPr>
      <t>must use ROE indicated below, then enter in Column "Forex %" the percentage of the price that is ROE dependent (0% means the price is not ROE dependent)</t>
    </r>
  </si>
  <si>
    <r>
      <t>b)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Calibri"/>
        <family val="2"/>
        <scheme val="minor"/>
      </rPr>
      <t>Growth will be projected for the purposes of developing a discount model. No upfront commitment will be made as all growth will be supported by a new client being onboarded.</t>
    </r>
  </si>
  <si>
    <r>
      <t>d)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Calibri"/>
        <family val="2"/>
        <scheme val="minor"/>
      </rPr>
      <t>The model will be based on Pay as you use (Buy as needed).</t>
    </r>
  </si>
  <si>
    <r>
      <t>f)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Calibri"/>
        <family val="2"/>
        <scheme val="minor"/>
      </rPr>
      <t>Start with the current base of deployed licenses with some capacity for flexibility.</t>
    </r>
  </si>
  <si>
    <r>
      <t>h)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Calibri"/>
        <family val="2"/>
        <scheme val="minor"/>
      </rPr>
      <t>Upon renewal of this contract only the new base will be renewed, and a new discount table will be negotiated.</t>
    </r>
  </si>
  <si>
    <t>Complete tiered discount model</t>
  </si>
  <si>
    <t>#</t>
  </si>
  <si>
    <t>Discount Level</t>
  </si>
  <si>
    <t>% discount</t>
  </si>
  <si>
    <t>A</t>
  </si>
  <si>
    <t>B</t>
  </si>
  <si>
    <t>Total Licences</t>
  </si>
  <si>
    <r>
      <t xml:space="preserve">     i)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Calibri"/>
        <family val="2"/>
        <scheme val="minor"/>
      </rPr>
      <t>Starting price = Market price = X</t>
    </r>
  </si>
  <si>
    <r>
      <t xml:space="preserve">               (1)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A = 0%</t>
    </r>
  </si>
  <si>
    <r>
      <t xml:space="preserve">               (2)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B = 50%</t>
    </r>
  </si>
  <si>
    <r>
      <t xml:space="preserve">               (3)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C = 55%</t>
    </r>
  </si>
  <si>
    <r>
      <t xml:space="preserve">     iii)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Maximum discount based on volumes must be defined</t>
    </r>
  </si>
  <si>
    <t>b) The inflation rate to be used for the calculations is 5,6%.</t>
  </si>
  <si>
    <t>a) The growth component of this RFB includes possible customer taken on.</t>
  </si>
  <si>
    <t>c) The inflation rate to be used for the calculations is 5,6%.</t>
  </si>
  <si>
    <t>Qty Y2</t>
  </si>
  <si>
    <t>Unit Price Y2
(Excl VAT)</t>
  </si>
  <si>
    <t>Qty Y3</t>
  </si>
  <si>
    <t>Qty Y1</t>
  </si>
  <si>
    <t>Unit Price Y1
(Excl VAT)</t>
  </si>
  <si>
    <t>Unit Price Y3
(Excl VAT)</t>
  </si>
  <si>
    <t>Growth licenses per year total</t>
  </si>
  <si>
    <t xml:space="preserve">**Note: </t>
  </si>
  <si>
    <t>2. After award the actual subscription including base should be used to calculate discounts on the contract when operational.</t>
  </si>
  <si>
    <t>1. The base component is not included in the growth licences in order to keep the comitted and projected costs separate.</t>
  </si>
  <si>
    <t>Hour</t>
  </si>
  <si>
    <r>
      <t>g)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Calibri"/>
        <family val="2"/>
        <scheme val="minor"/>
      </rPr>
      <t>A blended rate per hour must be used for calculating the professional services in Table 4.</t>
    </r>
    <r>
      <rPr>
        <sz val="12"/>
        <color theme="1"/>
        <rFont val="Calibri"/>
        <family val="2"/>
        <scheme val="minor"/>
      </rPr>
      <t xml:space="preserve"> The bidder must determine own methodology to calculate blended rate.</t>
    </r>
  </si>
  <si>
    <t>hour</t>
  </si>
  <si>
    <t>License Software: Name YellowFin,Type Subscription, Rate Type Concurrent,  Rate Period Yearly</t>
  </si>
  <si>
    <t>License Software: Name YellowFin, Version Newest, Type Subscription, Rate Type Concurrent,  Rate Period Yearly</t>
  </si>
  <si>
    <t>Implement Software: Name YellowFin, Version Newest</t>
  </si>
  <si>
    <t>Hire Consultant: Type Business Analyst, Speciality YellowFin, Rate Reriod Hourly (Functional Specialist, Technical Specialist)</t>
  </si>
  <si>
    <t>a) The base component of this RFB is based on 320 concurrent licenses.</t>
  </si>
  <si>
    <t>(a)  Bidder must complete the Disc Model and Pricing Principle, Base Component, Growth Component and Professional Services sheets and then confirm the values transferred correctly to the Pricing Schedule sheet</t>
  </si>
  <si>
    <r>
      <t xml:space="preserve">     ii)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Calibri"/>
        <family val="2"/>
        <scheme val="minor"/>
      </rPr>
      <t>% discount = A-F</t>
    </r>
  </si>
  <si>
    <r>
      <t xml:space="preserve">     iv)</t>
    </r>
    <r>
      <rPr>
        <sz val="7"/>
        <color theme="1"/>
        <rFont val="Times New Roman"/>
        <family val="1"/>
      </rPr>
      <t xml:space="preserve">         </t>
    </r>
    <r>
      <rPr>
        <sz val="12"/>
        <color theme="1"/>
        <rFont val="Calibri"/>
        <family val="2"/>
        <scheme val="minor"/>
      </rPr>
      <t>Starting volume will be 320 licenses.</t>
    </r>
  </si>
  <si>
    <r>
      <t>e)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Calibri"/>
        <family val="2"/>
        <scheme val="minor"/>
      </rPr>
      <t>Additional license subscription will be prorated and paid upfront to the end of the contract.</t>
    </r>
  </si>
  <si>
    <r>
      <t>i)</t>
    </r>
    <r>
      <rPr>
        <sz val="7"/>
        <color theme="1"/>
        <rFont val="Times New Roman"/>
        <family val="1"/>
      </rPr>
      <t xml:space="preserve">            </t>
    </r>
    <r>
      <rPr>
        <sz val="12"/>
        <color theme="1"/>
        <rFont val="Calibri"/>
        <family val="2"/>
        <scheme val="minor"/>
      </rPr>
      <t>The actual subscription that will be paid per year will be based on the existing base at the time of subscription payment.</t>
    </r>
    <r>
      <rPr>
        <b/>
        <sz val="12"/>
        <color theme="1"/>
        <rFont val="Calibri"/>
        <family val="2"/>
        <scheme val="minor"/>
      </rPr>
      <t xml:space="preserve"> </t>
    </r>
  </si>
  <si>
    <t>License cost no Discount</t>
  </si>
  <si>
    <t>Base</t>
  </si>
  <si>
    <t>b) See the Disc Model and Pricing Principle sheet for the growth principles that will apply to this contract.</t>
  </si>
  <si>
    <t>Total Subscription cost over 3 years</t>
  </si>
  <si>
    <t>Business analyst</t>
  </si>
  <si>
    <t>Functional Specialist</t>
  </si>
  <si>
    <t>Technical Specialist</t>
  </si>
  <si>
    <r>
      <t>d)</t>
    </r>
    <r>
      <rPr>
        <sz val="7"/>
        <color theme="1"/>
        <rFont val="Times New Roman"/>
        <family val="1"/>
      </rPr>
      <t xml:space="preserve">          </t>
    </r>
    <r>
      <rPr>
        <sz val="12"/>
        <color theme="1"/>
        <rFont val="Calibri"/>
        <family val="2"/>
        <scheme val="minor"/>
      </rPr>
      <t>The bidder must be able to provide 1665x3 = 4995 support hours per year for 3 years. (1665x3x3 = 14985 total hours)</t>
    </r>
  </si>
  <si>
    <r>
      <t>e)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Calibri"/>
        <family val="2"/>
        <scheme val="minor"/>
      </rPr>
      <t>SITA is not obligated to utilize the full 4995 hours per annum or over the 3 year term of the contract and utilization will be time sheet based.</t>
    </r>
  </si>
  <si>
    <t>Table 1: Subscription cost for 3 years</t>
  </si>
  <si>
    <t>Table 1: Base subscription 3 years (SITA use - committed)</t>
  </si>
  <si>
    <t>(b)  Below is the total cost for 3 years (not committed)</t>
  </si>
  <si>
    <t>Hourly rate over 3 years Including CPI</t>
  </si>
  <si>
    <t>Table 4: Professional Services over 3 years</t>
  </si>
  <si>
    <r>
      <t>g)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Calibri"/>
        <family val="2"/>
        <scheme val="minor"/>
      </rPr>
      <t>All licenses procured during the 3 year term will be co-termed for the 3-year contract period. (No licenses will be extended beyond the contract term)</t>
    </r>
  </si>
  <si>
    <t>Description</t>
  </si>
  <si>
    <t>Total Base</t>
  </si>
  <si>
    <t>Price</t>
  </si>
  <si>
    <t>X-A</t>
  </si>
  <si>
    <t>X-B</t>
  </si>
  <si>
    <t>X-C</t>
  </si>
  <si>
    <t>Initial base</t>
  </si>
  <si>
    <t>Growth 1</t>
  </si>
  <si>
    <t>Growth 2</t>
  </si>
  <si>
    <t>C</t>
  </si>
  <si>
    <r>
      <t>a)</t>
    </r>
    <r>
      <rPr>
        <sz val="7"/>
        <color theme="1"/>
        <rFont val="Times New Roman"/>
        <family val="1"/>
      </rPr>
      <t xml:space="preserve">           </t>
    </r>
    <r>
      <rPr>
        <sz val="12"/>
        <color theme="1"/>
        <rFont val="Calibri"/>
        <family val="2"/>
        <scheme val="minor"/>
      </rPr>
      <t>There should be a tiered discount model that will cover growth requirements over the 3 years, as per the example below:</t>
    </r>
  </si>
  <si>
    <r>
      <t>c)</t>
    </r>
    <r>
      <rPr>
        <sz val="7"/>
        <rFont val="Times New Roman"/>
        <family val="1"/>
      </rPr>
      <t xml:space="preserve">           </t>
    </r>
    <r>
      <rPr>
        <sz val="12"/>
        <rFont val="Calibri"/>
        <family val="2"/>
        <scheme val="minor"/>
      </rPr>
      <t>Support hours may be carried over to the next year, or moved back from a future year to the present year, during the three years, according to workload requirements.</t>
    </r>
  </si>
  <si>
    <t>Pricing Schedule</t>
  </si>
  <si>
    <t>RFB-3192-2025</t>
  </si>
  <si>
    <t>REQUEST FOR THE ESTABLISHMENT OF A NEW 3 YEAR REPORT AND BI DASHBOARD CAPABILITY CONTRACT WITHIN SDM IT SERVICE MANAGEMENT FOR THE PROCUREMENT OF THE YELLOWFIN TECHNOLOGY.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</si>
</sst>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-[$R-1C09]* #,##0.00_-;\-[$R-1C09]* #,##0.00_-;_-[$R-1C09]* &quot;-&quot;??_-;_-@_-"/>
    <numFmt numFmtId="165" formatCode="0.0"/>
    <numFmt numFmtId="166" formatCode="&quot;R&quot;#,##0.00"/>
    <numFmt numFmtId="167" formatCode="&quot;R&quot;#,##0.00_);\(&quot;R&quot;#,##0.00\)"/>
  </numFmts>
  <fonts count="2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24"/>
      <color theme="1"/>
      <name val="Calibri"/>
      <family val="2"/>
      <scheme val="minor"/>
    </font>
    <font>
      <sz val="24"/>
      <color rgb="FF002060"/>
      <name val="Calibri"/>
      <family val="2"/>
      <scheme val="minor"/>
    </font>
    <font>
      <sz val="18"/>
      <color rgb="FF002060"/>
      <name val="Calibri"/>
      <family val="2"/>
      <scheme val="minor"/>
    </font>
    <font>
      <b/>
      <sz val="12"/>
      <color rgb="FF000066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7"/>
      <color theme="1"/>
      <name val="Times New Roman"/>
      <family val="1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7"/>
      <name val="Times New Roman"/>
      <family val="1"/>
    </font>
  </fonts>
  <fills count="1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BC2E6"/>
        <bgColor indexed="64"/>
      </patternFill>
    </fill>
    <fill>
      <patternFill patternType="solid">
        <fgColor rgb="FF2F75B5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35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medium">
        <color theme="4"/>
      </left>
      <right style="medium">
        <color theme="4"/>
      </right>
      <top style="thin">
        <color theme="4"/>
      </top>
      <bottom style="thin">
        <color theme="4"/>
      </bottom>
      <diagonal/>
    </border>
    <border>
      <left style="medium">
        <color theme="4"/>
      </left>
      <right style="medium">
        <color theme="4"/>
      </right>
      <top style="thin">
        <color theme="4"/>
      </top>
      <bottom style="medium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  <border>
      <left style="thin">
        <color theme="8"/>
      </left>
      <right/>
      <top/>
      <bottom/>
      <diagonal/>
    </border>
    <border>
      <left style="thin">
        <color theme="8"/>
      </left>
      <right/>
      <top style="thin">
        <color theme="8"/>
      </top>
      <bottom style="thin">
        <color theme="8"/>
      </bottom>
      <diagonal/>
    </border>
    <border>
      <left/>
      <right style="thin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thin">
        <color theme="8"/>
      </top>
      <bottom/>
      <diagonal/>
    </border>
    <border>
      <left/>
      <right style="medium">
        <color theme="8"/>
      </right>
      <top style="thin">
        <color theme="8"/>
      </top>
      <bottom style="medium">
        <color theme="8"/>
      </bottom>
      <diagonal/>
    </border>
    <border>
      <left style="thin">
        <color theme="8"/>
      </left>
      <right/>
      <top style="medium">
        <color theme="8"/>
      </top>
      <bottom style="thin">
        <color theme="8"/>
      </bottom>
      <diagonal/>
    </border>
    <border>
      <left/>
      <right style="thin">
        <color theme="8"/>
      </right>
      <top style="medium">
        <color theme="8"/>
      </top>
      <bottom style="thin">
        <color theme="8"/>
      </bottom>
      <diagonal/>
    </border>
    <border>
      <left/>
      <right/>
      <top style="medium">
        <color theme="8"/>
      </top>
      <bottom style="thin">
        <color theme="8"/>
      </bottom>
      <diagonal/>
    </border>
    <border>
      <left style="thin">
        <color theme="8"/>
      </left>
      <right/>
      <top style="thin">
        <color theme="8"/>
      </top>
      <bottom style="medium">
        <color theme="8"/>
      </bottom>
      <diagonal/>
    </border>
    <border>
      <left/>
      <right style="medium">
        <color theme="8"/>
      </right>
      <top style="thin">
        <color theme="8"/>
      </top>
      <bottom style="thin">
        <color theme="8"/>
      </bottom>
      <diagonal/>
    </border>
    <border>
      <left/>
      <right style="medium">
        <color theme="8"/>
      </right>
      <top style="medium">
        <color theme="8"/>
      </top>
      <bottom style="thin">
        <color theme="8"/>
      </bottom>
      <diagonal/>
    </border>
    <border>
      <left style="medium">
        <color theme="8"/>
      </left>
      <right style="thin">
        <color theme="8"/>
      </right>
      <top style="medium">
        <color theme="8"/>
      </top>
      <bottom/>
      <diagonal/>
    </border>
    <border>
      <left style="medium">
        <color theme="8"/>
      </left>
      <right style="thin">
        <color theme="8"/>
      </right>
      <top/>
      <bottom/>
      <diagonal/>
    </border>
    <border>
      <left style="medium">
        <color theme="8"/>
      </left>
      <right style="thin">
        <color theme="8"/>
      </right>
      <top/>
      <bottom style="medium">
        <color theme="8"/>
      </bottom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/>
      <bottom style="thin">
        <color theme="4"/>
      </bottom>
      <diagonal/>
    </border>
    <border>
      <left style="medium">
        <color theme="8"/>
      </left>
      <right/>
      <top style="thin">
        <color theme="8"/>
      </top>
      <bottom style="medium">
        <color theme="8"/>
      </bottom>
      <diagonal/>
    </border>
    <border>
      <left/>
      <right/>
      <top/>
      <bottom style="thin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/>
      </left>
      <right style="thin">
        <color theme="8"/>
      </right>
      <top style="thin">
        <color theme="8"/>
      </top>
      <bottom/>
      <diagonal/>
    </border>
    <border>
      <left style="thin">
        <color theme="8"/>
      </left>
      <right style="thin">
        <color theme="8"/>
      </right>
      <top/>
      <bottom style="thin">
        <color theme="8"/>
      </bottom>
      <diagonal/>
    </border>
  </borders>
  <cellStyleXfs count="3">
    <xf numFmtId="0" fontId="0" fillId="0" borderId="0"/>
    <xf numFmtId="43" fontId="12" fillId="0" borderId="0" applyFont="0" applyFill="0" applyBorder="0" applyAlignment="0" applyProtection="0"/>
    <xf numFmtId="9" fontId="12" fillId="0" borderId="0" applyFont="0" applyFill="0" applyBorder="0" applyAlignment="0" applyProtection="0"/>
  </cellStyleXfs>
  <cellXfs count="203">
    <xf numFmtId="0" fontId="0" fillId="0" borderId="0" xfId="0"/>
    <xf numFmtId="0" fontId="2" fillId="0" borderId="0" xfId="0" applyFont="1" applyAlignment="1">
      <alignment vertical="top"/>
    </xf>
    <xf numFmtId="0" fontId="8" fillId="2" borderId="0" xfId="0" applyFont="1" applyFill="1"/>
    <xf numFmtId="0" fontId="9" fillId="2" borderId="0" xfId="0" applyFont="1" applyFill="1" applyAlignment="1">
      <alignment horizontal="left" vertical="top"/>
    </xf>
    <xf numFmtId="0" fontId="9" fillId="2" borderId="0" xfId="0" applyFont="1" applyFill="1" applyAlignment="1">
      <alignment horizontal="center" vertical="top"/>
    </xf>
    <xf numFmtId="0" fontId="10" fillId="2" borderId="0" xfId="0" applyFont="1" applyFill="1" applyAlignment="1">
      <alignment horizontal="center" vertical="top"/>
    </xf>
    <xf numFmtId="0" fontId="8" fillId="2" borderId="0" xfId="0" applyFont="1" applyFill="1" applyAlignment="1">
      <alignment vertical="top"/>
    </xf>
    <xf numFmtId="0" fontId="3" fillId="3" borderId="0" xfId="0" applyFont="1" applyFill="1"/>
    <xf numFmtId="0" fontId="8" fillId="2" borderId="0" xfId="0" applyFont="1" applyFill="1" applyAlignment="1">
      <alignment horizontal="left" vertical="top"/>
    </xf>
    <xf numFmtId="0" fontId="6" fillId="0" borderId="1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vertical="top" wrapText="1"/>
    </xf>
    <xf numFmtId="0" fontId="4" fillId="5" borderId="1" xfId="0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right" vertical="top" wrapText="1"/>
    </xf>
    <xf numFmtId="164" fontId="6" fillId="2" borderId="1" xfId="0" applyNumberFormat="1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164" fontId="7" fillId="5" borderId="1" xfId="0" applyNumberFormat="1" applyFont="1" applyFill="1" applyBorder="1" applyAlignment="1">
      <alignment horizontal="left" vertical="top" wrapText="1"/>
    </xf>
    <xf numFmtId="0" fontId="4" fillId="5" borderId="1" xfId="0" applyFont="1" applyFill="1" applyBorder="1" applyAlignment="1">
      <alignment horizontal="center" vertical="top" wrapText="1"/>
    </xf>
    <xf numFmtId="0" fontId="6" fillId="3" borderId="0" xfId="0" applyFont="1" applyFill="1" applyAlignment="1">
      <alignment wrapText="1"/>
    </xf>
    <xf numFmtId="0" fontId="6" fillId="3" borderId="0" xfId="0" applyFont="1" applyFill="1"/>
    <xf numFmtId="0" fontId="11" fillId="3" borderId="0" xfId="0" applyFont="1" applyFill="1" applyAlignment="1">
      <alignment horizontal="left" vertical="center"/>
    </xf>
    <xf numFmtId="0" fontId="3" fillId="3" borderId="0" xfId="0" applyFont="1" applyFill="1" applyAlignment="1">
      <alignment horizontal="left" vertical="center" wrapText="1"/>
    </xf>
    <xf numFmtId="44" fontId="3" fillId="3" borderId="0" xfId="0" applyNumberFormat="1" applyFont="1" applyFill="1" applyAlignment="1">
      <alignment horizontal="center" vertical="center" wrapText="1"/>
    </xf>
    <xf numFmtId="0" fontId="7" fillId="3" borderId="0" xfId="0" applyFont="1" applyFill="1"/>
    <xf numFmtId="0" fontId="7" fillId="3" borderId="0" xfId="0" applyFont="1" applyFill="1" applyAlignment="1">
      <alignment vertical="top"/>
    </xf>
    <xf numFmtId="0" fontId="7" fillId="3" borderId="0" xfId="0" applyFont="1" applyFill="1" applyAlignment="1">
      <alignment horizontal="left" vertical="top"/>
    </xf>
    <xf numFmtId="0" fontId="7" fillId="5" borderId="1" xfId="0" applyFont="1" applyFill="1" applyBorder="1" applyAlignment="1">
      <alignment horizontal="right" vertical="top"/>
    </xf>
    <xf numFmtId="0" fontId="3" fillId="0" borderId="1" xfId="0" quotePrefix="1" applyFont="1" applyBorder="1" applyAlignment="1">
      <alignment horizontal="left" vertical="top" wrapText="1"/>
    </xf>
    <xf numFmtId="0" fontId="3" fillId="0" borderId="1" xfId="1" applyNumberFormat="1" applyFont="1" applyFill="1" applyBorder="1" applyAlignment="1">
      <alignment horizontal="right" vertical="top" wrapText="1"/>
    </xf>
    <xf numFmtId="165" fontId="3" fillId="5" borderId="2" xfId="1" applyNumberFormat="1" applyFont="1" applyFill="1" applyBorder="1" applyAlignment="1">
      <alignment horizontal="right" vertical="top" wrapText="1"/>
    </xf>
    <xf numFmtId="165" fontId="3" fillId="5" borderId="6" xfId="1" applyNumberFormat="1" applyFont="1" applyFill="1" applyBorder="1" applyAlignment="1">
      <alignment horizontal="right" vertical="top" wrapText="1"/>
    </xf>
    <xf numFmtId="0" fontId="3" fillId="5" borderId="2" xfId="0" applyFont="1" applyFill="1" applyBorder="1" applyAlignment="1">
      <alignment horizontal="center" vertical="top" wrapText="1"/>
    </xf>
    <xf numFmtId="164" fontId="6" fillId="5" borderId="4" xfId="0" applyNumberFormat="1" applyFont="1" applyFill="1" applyBorder="1" applyAlignment="1">
      <alignment horizontal="left" vertical="top" wrapText="1"/>
    </xf>
    <xf numFmtId="164" fontId="6" fillId="5" borderId="5" xfId="0" applyNumberFormat="1" applyFont="1" applyFill="1" applyBorder="1" applyAlignment="1">
      <alignment horizontal="left" vertical="top" wrapText="1"/>
    </xf>
    <xf numFmtId="0" fontId="3" fillId="3" borderId="0" xfId="0" applyFont="1" applyFill="1" applyAlignment="1">
      <alignment vertical="center"/>
    </xf>
    <xf numFmtId="0" fontId="3" fillId="3" borderId="0" xfId="0" applyFont="1" applyFill="1" applyAlignment="1">
      <alignment horizontal="left" vertical="center"/>
    </xf>
    <xf numFmtId="0" fontId="6" fillId="3" borderId="0" xfId="0" applyFont="1" applyFill="1" applyAlignment="1">
      <alignment vertical="top"/>
    </xf>
    <xf numFmtId="0" fontId="6" fillId="3" borderId="0" xfId="0" applyFont="1" applyFill="1" applyAlignment="1">
      <alignment horizontal="center" vertical="top" wrapText="1"/>
    </xf>
    <xf numFmtId="44" fontId="4" fillId="5" borderId="2" xfId="0" applyNumberFormat="1" applyFont="1" applyFill="1" applyBorder="1" applyAlignment="1">
      <alignment vertical="top" wrapText="1"/>
    </xf>
    <xf numFmtId="0" fontId="10" fillId="2" borderId="0" xfId="0" applyFont="1" applyFill="1" applyAlignment="1">
      <alignment horizontal="left" vertical="top" wrapText="1"/>
    </xf>
    <xf numFmtId="0" fontId="6" fillId="3" borderId="0" xfId="0" applyFont="1" applyFill="1" applyAlignment="1">
      <alignment vertical="top" wrapText="1"/>
    </xf>
    <xf numFmtId="0" fontId="3" fillId="5" borderId="1" xfId="0" applyFont="1" applyFill="1" applyBorder="1" applyAlignment="1">
      <alignment vertical="center" wrapText="1"/>
    </xf>
    <xf numFmtId="0" fontId="3" fillId="5" borderId="3" xfId="0" applyFont="1" applyFill="1" applyBorder="1" applyAlignment="1">
      <alignment vertical="center" wrapText="1"/>
    </xf>
    <xf numFmtId="164" fontId="5" fillId="4" borderId="1" xfId="0" applyNumberFormat="1" applyFont="1" applyFill="1" applyBorder="1" applyAlignment="1">
      <alignment horizontal="center" vertical="top" wrapText="1"/>
    </xf>
    <xf numFmtId="164" fontId="6" fillId="4" borderId="1" xfId="0" applyNumberFormat="1" applyFont="1" applyFill="1" applyBorder="1" applyAlignment="1">
      <alignment horizontal="left" vertical="top" wrapText="1"/>
    </xf>
    <xf numFmtId="164" fontId="6" fillId="4" borderId="1" xfId="0" applyNumberFormat="1" applyFont="1" applyFill="1" applyBorder="1" applyAlignment="1">
      <alignment horizontal="center" vertical="top" wrapText="1"/>
    </xf>
    <xf numFmtId="9" fontId="6" fillId="4" borderId="1" xfId="2" applyFont="1" applyFill="1" applyBorder="1" applyAlignment="1">
      <alignment horizontal="center" vertical="top"/>
    </xf>
    <xf numFmtId="0" fontId="6" fillId="4" borderId="1" xfId="0" applyFont="1" applyFill="1" applyBorder="1" applyAlignment="1">
      <alignment horizontal="center" vertical="top"/>
    </xf>
    <xf numFmtId="0" fontId="8" fillId="0" borderId="0" xfId="0" applyFont="1"/>
    <xf numFmtId="0" fontId="2" fillId="3" borderId="11" xfId="0" applyFont="1" applyFill="1" applyBorder="1" applyAlignment="1">
      <alignment vertical="top"/>
    </xf>
    <xf numFmtId="0" fontId="6" fillId="2" borderId="7" xfId="0" applyFont="1" applyFill="1" applyBorder="1" applyAlignment="1">
      <alignment horizontal="center" vertical="top" wrapText="1"/>
    </xf>
    <xf numFmtId="164" fontId="6" fillId="2" borderId="23" xfId="0" applyNumberFormat="1" applyFont="1" applyFill="1" applyBorder="1" applyAlignment="1">
      <alignment horizontal="center" vertical="top" wrapText="1"/>
    </xf>
    <xf numFmtId="164" fontId="6" fillId="2" borderId="7" xfId="0" applyNumberFormat="1" applyFont="1" applyFill="1" applyBorder="1" applyAlignment="1">
      <alignment horizontal="center" vertical="top" wrapText="1"/>
    </xf>
    <xf numFmtId="164" fontId="6" fillId="2" borderId="7" xfId="0" applyNumberFormat="1" applyFont="1" applyFill="1" applyBorder="1" applyAlignment="1">
      <alignment horizontal="left" vertical="top" wrapText="1"/>
    </xf>
    <xf numFmtId="0" fontId="6" fillId="2" borderId="1" xfId="0" applyFont="1" applyFill="1" applyBorder="1" applyAlignment="1">
      <alignment horizontal="center" vertical="top" wrapText="1"/>
    </xf>
    <xf numFmtId="0" fontId="0" fillId="2" borderId="0" xfId="0" applyFill="1" applyAlignment="1">
      <alignment horizontal="left" vertical="top"/>
    </xf>
    <xf numFmtId="0" fontId="0" fillId="2" borderId="0" xfId="0" applyFill="1"/>
    <xf numFmtId="0" fontId="0" fillId="2" borderId="0" xfId="0" applyFill="1" applyAlignment="1">
      <alignment vertical="top"/>
    </xf>
    <xf numFmtId="0" fontId="0" fillId="3" borderId="0" xfId="0" applyFill="1"/>
    <xf numFmtId="0" fontId="0" fillId="0" borderId="0" xfId="0" applyAlignment="1">
      <alignment vertical="top"/>
    </xf>
    <xf numFmtId="44" fontId="0" fillId="5" borderId="2" xfId="0" applyNumberFormat="1" applyFill="1" applyBorder="1" applyAlignment="1">
      <alignment vertical="top"/>
    </xf>
    <xf numFmtId="0" fontId="0" fillId="5" borderId="6" xfId="0" applyFill="1" applyBorder="1" applyAlignment="1">
      <alignment vertical="top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4" fillId="2" borderId="2" xfId="0" applyFont="1" applyFill="1" applyBorder="1" applyAlignment="1">
      <alignment vertical="center" wrapText="1"/>
    </xf>
    <xf numFmtId="0" fontId="7" fillId="5" borderId="3" xfId="0" applyFont="1" applyFill="1" applyBorder="1" applyAlignment="1">
      <alignment horizontal="right" vertical="top"/>
    </xf>
    <xf numFmtId="0" fontId="7" fillId="0" borderId="0" xfId="0" applyFont="1" applyAlignment="1">
      <alignment horizontal="right" vertical="top"/>
    </xf>
    <xf numFmtId="0" fontId="6" fillId="0" borderId="0" xfId="0" applyFont="1" applyAlignment="1">
      <alignment wrapText="1"/>
    </xf>
    <xf numFmtId="164" fontId="3" fillId="6" borderId="1" xfId="0" applyNumberFormat="1" applyFont="1" applyFill="1" applyBorder="1" applyAlignment="1">
      <alignment vertical="top" wrapText="1"/>
    </xf>
    <xf numFmtId="9" fontId="3" fillId="6" borderId="1" xfId="2" applyFont="1" applyFill="1" applyBorder="1" applyAlignment="1">
      <alignment horizontal="right" vertical="top" wrapText="1"/>
    </xf>
    <xf numFmtId="0" fontId="6" fillId="6" borderId="7" xfId="0" applyFont="1" applyFill="1" applyBorder="1" applyAlignment="1">
      <alignment horizontal="left" vertical="top" wrapText="1"/>
    </xf>
    <xf numFmtId="0" fontId="3" fillId="3" borderId="0" xfId="0" applyFont="1" applyFill="1" applyAlignment="1">
      <alignment horizontal="left" vertical="top"/>
    </xf>
    <xf numFmtId="0" fontId="14" fillId="6" borderId="22" xfId="0" applyFont="1" applyFill="1" applyBorder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0" fillId="3" borderId="0" xfId="0" applyFill="1" applyAlignment="1">
      <alignment horizontal="right" vertical="top"/>
    </xf>
    <xf numFmtId="0" fontId="0" fillId="3" borderId="0" xfId="0" applyFill="1" applyAlignment="1">
      <alignment horizontal="center" vertical="top"/>
    </xf>
    <xf numFmtId="0" fontId="0" fillId="3" borderId="0" xfId="0" applyFill="1" applyAlignment="1">
      <alignment vertical="top"/>
    </xf>
    <xf numFmtId="0" fontId="7" fillId="5" borderId="7" xfId="0" applyFont="1" applyFill="1" applyBorder="1" applyAlignment="1">
      <alignment horizontal="right" vertical="top" wrapText="1"/>
    </xf>
    <xf numFmtId="0" fontId="0" fillId="5" borderId="25" xfId="0" applyFill="1" applyBorder="1" applyAlignment="1">
      <alignment vertical="top"/>
    </xf>
    <xf numFmtId="1" fontId="3" fillId="0" borderId="1" xfId="1" applyNumberFormat="1" applyFont="1" applyFill="1" applyBorder="1" applyAlignment="1">
      <alignment horizontal="right" vertical="top" wrapText="1"/>
    </xf>
    <xf numFmtId="1" fontId="8" fillId="2" borderId="0" xfId="0" applyNumberFormat="1" applyFont="1" applyFill="1" applyAlignment="1">
      <alignment horizontal="right"/>
    </xf>
    <xf numFmtId="1" fontId="0" fillId="2" borderId="0" xfId="0" applyNumberFormat="1" applyFill="1" applyAlignment="1">
      <alignment horizontal="right"/>
    </xf>
    <xf numFmtId="1" fontId="6" fillId="3" borderId="0" xfId="0" applyNumberFormat="1" applyFont="1" applyFill="1" applyAlignment="1">
      <alignment horizontal="right" vertical="top"/>
    </xf>
    <xf numFmtId="1" fontId="6" fillId="3" borderId="0" xfId="0" applyNumberFormat="1" applyFont="1" applyFill="1" applyAlignment="1">
      <alignment horizontal="right" vertical="top" wrapText="1"/>
    </xf>
    <xf numFmtId="1" fontId="6" fillId="3" borderId="0" xfId="0" applyNumberFormat="1" applyFont="1" applyFill="1" applyAlignment="1">
      <alignment horizontal="right"/>
    </xf>
    <xf numFmtId="1" fontId="6" fillId="0" borderId="0" xfId="0" applyNumberFormat="1" applyFont="1" applyAlignment="1">
      <alignment horizontal="right"/>
    </xf>
    <xf numFmtId="1" fontId="6" fillId="6" borderId="7" xfId="0" applyNumberFormat="1" applyFont="1" applyFill="1" applyBorder="1" applyAlignment="1">
      <alignment horizontal="right" vertical="center"/>
    </xf>
    <xf numFmtId="1" fontId="6" fillId="2" borderId="1" xfId="0" applyNumberFormat="1" applyFont="1" applyFill="1" applyBorder="1" applyAlignment="1">
      <alignment horizontal="right" vertical="top" wrapText="1"/>
    </xf>
    <xf numFmtId="1" fontId="5" fillId="4" borderId="1" xfId="0" applyNumberFormat="1" applyFont="1" applyFill="1" applyBorder="1" applyAlignment="1">
      <alignment horizontal="right" vertical="top" wrapText="1"/>
    </xf>
    <xf numFmtId="1" fontId="3" fillId="0" borderId="1" xfId="0" applyNumberFormat="1" applyFont="1" applyBorder="1" applyAlignment="1">
      <alignment horizontal="right" vertical="top" wrapText="1"/>
    </xf>
    <xf numFmtId="1" fontId="6" fillId="4" borderId="1" xfId="0" applyNumberFormat="1" applyFont="1" applyFill="1" applyBorder="1" applyAlignment="1">
      <alignment horizontal="right" vertical="top"/>
    </xf>
    <xf numFmtId="1" fontId="3" fillId="5" borderId="1" xfId="0" applyNumberFormat="1" applyFont="1" applyFill="1" applyBorder="1" applyAlignment="1">
      <alignment horizontal="right" vertical="top" wrapText="1"/>
    </xf>
    <xf numFmtId="1" fontId="0" fillId="3" borderId="0" xfId="0" applyNumberFormat="1" applyFill="1" applyAlignment="1">
      <alignment horizontal="right" vertical="top"/>
    </xf>
    <xf numFmtId="1" fontId="2" fillId="3" borderId="9" xfId="0" applyNumberFormat="1" applyFont="1" applyFill="1" applyBorder="1" applyAlignment="1">
      <alignment horizontal="right" vertical="top"/>
    </xf>
    <xf numFmtId="1" fontId="0" fillId="0" borderId="0" xfId="0" applyNumberFormat="1" applyAlignment="1">
      <alignment horizontal="right" vertical="top"/>
    </xf>
    <xf numFmtId="0" fontId="3" fillId="3" borderId="0" xfId="0" applyFont="1" applyFill="1" applyAlignment="1">
      <alignment horizontal="center" vertical="center" wrapText="1"/>
    </xf>
    <xf numFmtId="0" fontId="3" fillId="3" borderId="0" xfId="0" applyFont="1" applyFill="1" applyAlignment="1">
      <alignment horizontal="center"/>
    </xf>
    <xf numFmtId="0" fontId="7" fillId="3" borderId="0" xfId="0" applyFont="1" applyFill="1" applyAlignment="1">
      <alignment horizontal="center" vertical="top"/>
    </xf>
    <xf numFmtId="0" fontId="6" fillId="0" borderId="1" xfId="0" applyFont="1" applyBorder="1" applyAlignment="1">
      <alignment vertical="top" wrapText="1"/>
    </xf>
    <xf numFmtId="0" fontId="0" fillId="0" borderId="0" xfId="0" applyAlignment="1">
      <alignment horizontal="center" vertical="top" wrapText="1"/>
    </xf>
    <xf numFmtId="0" fontId="4" fillId="0" borderId="1" xfId="0" applyFont="1" applyBorder="1" applyAlignment="1">
      <alignment horizontal="left" vertical="top"/>
    </xf>
    <xf numFmtId="0" fontId="2" fillId="0" borderId="0" xfId="0" applyFont="1"/>
    <xf numFmtId="0" fontId="4" fillId="0" borderId="0" xfId="0" applyFont="1" applyAlignment="1">
      <alignment horizontal="center" vertical="center"/>
    </xf>
    <xf numFmtId="0" fontId="15" fillId="7" borderId="28" xfId="0" applyFont="1" applyFill="1" applyBorder="1" applyAlignment="1">
      <alignment vertical="center"/>
    </xf>
    <xf numFmtId="0" fontId="15" fillId="7" borderId="29" xfId="0" applyFont="1" applyFill="1" applyBorder="1" applyAlignment="1">
      <alignment horizontal="right" vertical="center"/>
    </xf>
    <xf numFmtId="0" fontId="15" fillId="0" borderId="29" xfId="0" applyFont="1" applyBorder="1" applyAlignment="1">
      <alignment horizontal="right" vertical="center"/>
    </xf>
    <xf numFmtId="9" fontId="15" fillId="0" borderId="29" xfId="0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justify" vertical="center"/>
    </xf>
    <xf numFmtId="0" fontId="4" fillId="0" borderId="0" xfId="0" applyFont="1" applyAlignment="1">
      <alignment vertical="center"/>
    </xf>
    <xf numFmtId="0" fontId="15" fillId="7" borderId="28" xfId="0" applyFont="1" applyFill="1" applyBorder="1" applyAlignment="1">
      <alignment vertical="center" wrapText="1"/>
    </xf>
    <xf numFmtId="0" fontId="15" fillId="7" borderId="29" xfId="0" applyFont="1" applyFill="1" applyBorder="1" applyAlignment="1">
      <alignment vertical="center" wrapText="1"/>
    </xf>
    <xf numFmtId="0" fontId="15" fillId="0" borderId="29" xfId="0" applyFont="1" applyBorder="1" applyAlignment="1">
      <alignment vertical="center"/>
    </xf>
    <xf numFmtId="0" fontId="17" fillId="9" borderId="26" xfId="0" applyFont="1" applyFill="1" applyBorder="1" applyAlignment="1">
      <alignment vertical="center" wrapText="1"/>
    </xf>
    <xf numFmtId="0" fontId="17" fillId="9" borderId="27" xfId="0" applyFont="1" applyFill="1" applyBorder="1" applyAlignment="1">
      <alignment vertical="center" wrapText="1"/>
    </xf>
    <xf numFmtId="0" fontId="18" fillId="0" borderId="28" xfId="0" applyFont="1" applyBorder="1" applyAlignment="1">
      <alignment vertical="center" wrapText="1"/>
    </xf>
    <xf numFmtId="0" fontId="17" fillId="0" borderId="28" xfId="0" applyFont="1" applyBorder="1" applyAlignment="1">
      <alignment vertical="center" wrapText="1"/>
    </xf>
    <xf numFmtId="44" fontId="0" fillId="5" borderId="25" xfId="0" applyNumberFormat="1" applyFill="1" applyBorder="1" applyAlignment="1">
      <alignment vertical="top"/>
    </xf>
    <xf numFmtId="0" fontId="0" fillId="0" borderId="32" xfId="0" applyBorder="1"/>
    <xf numFmtId="0" fontId="3" fillId="5" borderId="32" xfId="0" applyFont="1" applyFill="1" applyBorder="1" applyAlignment="1">
      <alignment horizontal="justify" vertical="center"/>
    </xf>
    <xf numFmtId="0" fontId="0" fillId="5" borderId="32" xfId="0" applyFill="1" applyBorder="1"/>
    <xf numFmtId="0" fontId="0" fillId="0" borderId="0" xfId="0" applyAlignment="1">
      <alignment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44" fontId="3" fillId="0" borderId="0" xfId="0" applyNumberFormat="1" applyFont="1" applyAlignment="1">
      <alignment horizontal="center" vertical="center" wrapText="1"/>
    </xf>
    <xf numFmtId="0" fontId="6" fillId="0" borderId="0" xfId="0" applyFont="1"/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9" fontId="1" fillId="6" borderId="1" xfId="2" applyFont="1" applyFill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right" vertical="top" wrapText="1"/>
    </xf>
    <xf numFmtId="1" fontId="1" fillId="0" borderId="1" xfId="1" applyNumberFormat="1" applyFont="1" applyFill="1" applyBorder="1" applyAlignment="1">
      <alignment horizontal="right" vertical="top" wrapText="1"/>
    </xf>
    <xf numFmtId="0" fontId="1" fillId="0" borderId="0" xfId="0" applyFont="1" applyAlignment="1">
      <alignment vertical="top" wrapText="1"/>
    </xf>
    <xf numFmtId="0" fontId="15" fillId="0" borderId="0" xfId="0" applyFont="1" applyAlignment="1">
      <alignment horizontal="right" vertical="center"/>
    </xf>
    <xf numFmtId="166" fontId="18" fillId="0" borderId="29" xfId="0" applyNumberFormat="1" applyFont="1" applyBorder="1" applyAlignment="1">
      <alignment vertical="center" wrapText="1"/>
    </xf>
    <xf numFmtId="164" fontId="3" fillId="0" borderId="1" xfId="0" applyNumberFormat="1" applyFont="1" applyBorder="1" applyAlignment="1">
      <alignment vertical="top" wrapText="1"/>
    </xf>
    <xf numFmtId="9" fontId="3" fillId="0" borderId="1" xfId="2" applyFont="1" applyFill="1" applyBorder="1" applyAlignment="1">
      <alignment horizontal="right" vertical="top" wrapText="1"/>
    </xf>
    <xf numFmtId="0" fontId="1" fillId="0" borderId="0" xfId="0" applyFont="1" applyAlignment="1">
      <alignment horizontal="left" vertical="top"/>
    </xf>
    <xf numFmtId="164" fontId="1" fillId="0" borderId="1" xfId="0" applyNumberFormat="1" applyFont="1" applyBorder="1" applyAlignment="1">
      <alignment vertical="top" wrapText="1"/>
    </xf>
    <xf numFmtId="0" fontId="15" fillId="7" borderId="26" xfId="0" applyFont="1" applyFill="1" applyBorder="1" applyAlignment="1">
      <alignment vertical="center" wrapText="1"/>
    </xf>
    <xf numFmtId="0" fontId="15" fillId="7" borderId="27" xfId="0" applyFont="1" applyFill="1" applyBorder="1" applyAlignment="1">
      <alignment vertical="center" wrapText="1"/>
    </xf>
    <xf numFmtId="166" fontId="15" fillId="6" borderId="29" xfId="0" applyNumberFormat="1" applyFont="1" applyFill="1" applyBorder="1" applyAlignment="1">
      <alignment vertical="center"/>
    </xf>
    <xf numFmtId="166" fontId="18" fillId="6" borderId="29" xfId="0" applyNumberFormat="1" applyFont="1" applyFill="1" applyBorder="1" applyAlignment="1">
      <alignment vertical="center" wrapText="1"/>
    </xf>
    <xf numFmtId="166" fontId="0" fillId="7" borderId="29" xfId="0" applyNumberFormat="1" applyFill="1" applyBorder="1"/>
    <xf numFmtId="166" fontId="15" fillId="0" borderId="29" xfId="0" applyNumberFormat="1" applyFont="1" applyBorder="1" applyAlignment="1">
      <alignment horizontal="right" vertical="center"/>
    </xf>
    <xf numFmtId="166" fontId="15" fillId="7" borderId="29" xfId="0" applyNumberFormat="1" applyFont="1" applyFill="1" applyBorder="1" applyAlignment="1">
      <alignment horizontal="right" vertical="center"/>
    </xf>
    <xf numFmtId="166" fontId="15" fillId="0" borderId="29" xfId="0" applyNumberFormat="1" applyFont="1" applyBorder="1" applyAlignment="1">
      <alignment vertical="center"/>
    </xf>
    <xf numFmtId="0" fontId="0" fillId="0" borderId="0" xfId="0" applyAlignment="1">
      <alignment vertical="center"/>
    </xf>
    <xf numFmtId="0" fontId="1" fillId="10" borderId="32" xfId="0" applyFont="1" applyFill="1" applyBorder="1" applyAlignment="1">
      <alignment horizontal="justify" vertical="center" wrapText="1"/>
    </xf>
    <xf numFmtId="0" fontId="0" fillId="10" borderId="32" xfId="0" applyFill="1" applyBorder="1" applyAlignment="1">
      <alignment horizontal="center" wrapText="1"/>
    </xf>
    <xf numFmtId="0" fontId="0" fillId="10" borderId="32" xfId="0" applyFill="1" applyBorder="1" applyAlignment="1">
      <alignment wrapText="1"/>
    </xf>
    <xf numFmtId="0" fontId="0" fillId="11" borderId="32" xfId="0" applyFill="1" applyBorder="1" applyAlignment="1">
      <alignment wrapText="1"/>
    </xf>
    <xf numFmtId="0" fontId="0" fillId="11" borderId="32" xfId="0" applyFill="1" applyBorder="1" applyAlignment="1">
      <alignment horizontal="left"/>
    </xf>
    <xf numFmtId="0" fontId="0" fillId="0" borderId="32" xfId="0" applyBorder="1" applyAlignment="1">
      <alignment wrapText="1"/>
    </xf>
    <xf numFmtId="0" fontId="0" fillId="2" borderId="32" xfId="0" applyFill="1" applyBorder="1" applyAlignment="1">
      <alignment horizontal="left" wrapText="1"/>
    </xf>
    <xf numFmtId="0" fontId="0" fillId="2" borderId="32" xfId="0" applyFill="1" applyBorder="1" applyAlignment="1">
      <alignment wrapText="1"/>
    </xf>
    <xf numFmtId="0" fontId="0" fillId="12" borderId="32" xfId="0" applyFill="1" applyBorder="1" applyAlignment="1">
      <alignment horizontal="left" wrapText="1"/>
    </xf>
    <xf numFmtId="9" fontId="0" fillId="6" borderId="32" xfId="2" applyFont="1" applyFill="1" applyBorder="1"/>
    <xf numFmtId="164" fontId="3" fillId="3" borderId="1" xfId="0" applyNumberFormat="1" applyFont="1" applyFill="1" applyBorder="1" applyAlignment="1">
      <alignment vertical="top" wrapText="1"/>
    </xf>
    <xf numFmtId="164" fontId="6" fillId="5" borderId="1" xfId="0" applyNumberFormat="1" applyFont="1" applyFill="1" applyBorder="1" applyAlignment="1">
      <alignment horizontal="left" vertical="top" wrapText="1"/>
    </xf>
    <xf numFmtId="0" fontId="4" fillId="2" borderId="7" xfId="0" applyFont="1" applyFill="1" applyBorder="1" applyAlignment="1">
      <alignment horizontal="center" vertical="center" wrapText="1"/>
    </xf>
    <xf numFmtId="167" fontId="7" fillId="3" borderId="22" xfId="0" applyNumberFormat="1" applyFont="1" applyFill="1" applyBorder="1" applyAlignment="1">
      <alignment horizontal="center" vertical="center" wrapText="1"/>
    </xf>
    <xf numFmtId="167" fontId="7" fillId="3" borderId="23" xfId="0" applyNumberFormat="1" applyFont="1" applyFill="1" applyBorder="1" applyAlignment="1">
      <alignment horizontal="center" vertical="center" wrapText="1"/>
    </xf>
    <xf numFmtId="167" fontId="7" fillId="3" borderId="1" xfId="0" applyNumberFormat="1" applyFont="1" applyFill="1" applyBorder="1" applyAlignment="1">
      <alignment horizontal="center" vertical="center" wrapText="1"/>
    </xf>
    <xf numFmtId="167" fontId="7" fillId="3" borderId="2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top" wrapText="1"/>
    </xf>
    <xf numFmtId="0" fontId="6" fillId="3" borderId="8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center" vertical="top" wrapText="1"/>
    </xf>
    <xf numFmtId="0" fontId="2" fillId="6" borderId="15" xfId="0" applyFont="1" applyFill="1" applyBorder="1" applyAlignment="1">
      <alignment horizontal="left" vertical="center" wrapText="1"/>
    </xf>
    <xf numFmtId="0" fontId="2" fillId="6" borderId="14" xfId="0" applyFont="1" applyFill="1" applyBorder="1" applyAlignment="1">
      <alignment horizontal="left" vertical="center" wrapText="1"/>
    </xf>
    <xf numFmtId="0" fontId="3" fillId="3" borderId="19" xfId="0" applyFont="1" applyFill="1" applyBorder="1" applyAlignment="1">
      <alignment horizontal="left" vertical="top" wrapText="1"/>
    </xf>
    <xf numFmtId="0" fontId="3" fillId="3" borderId="20" xfId="0" applyFont="1" applyFill="1" applyBorder="1" applyAlignment="1">
      <alignment horizontal="left" vertical="top" wrapText="1"/>
    </xf>
    <xf numFmtId="0" fontId="3" fillId="3" borderId="21" xfId="0" applyFont="1" applyFill="1" applyBorder="1" applyAlignment="1">
      <alignment horizontal="left" vertical="top" wrapText="1"/>
    </xf>
    <xf numFmtId="14" fontId="2" fillId="6" borderId="9" xfId="0" applyNumberFormat="1" applyFont="1" applyFill="1" applyBorder="1" applyAlignment="1">
      <alignment horizontal="left" vertical="center"/>
    </xf>
    <xf numFmtId="14" fontId="2" fillId="6" borderId="17" xfId="0" applyNumberFormat="1" applyFont="1" applyFill="1" applyBorder="1" applyAlignment="1">
      <alignment horizontal="left" vertical="center"/>
    </xf>
    <xf numFmtId="0" fontId="2" fillId="6" borderId="13" xfId="0" applyFont="1" applyFill="1" applyBorder="1" applyAlignment="1">
      <alignment horizontal="left" vertical="center" wrapText="1"/>
    </xf>
    <xf numFmtId="0" fontId="2" fillId="6" borderId="18" xfId="0" applyFont="1" applyFill="1" applyBorder="1" applyAlignment="1">
      <alignment horizontal="left" vertical="center" wrapText="1"/>
    </xf>
    <xf numFmtId="0" fontId="2" fillId="3" borderId="9" xfId="0" applyFont="1" applyFill="1" applyBorder="1" applyAlignment="1">
      <alignment horizontal="left" vertical="top"/>
    </xf>
    <xf numFmtId="0" fontId="2" fillId="3" borderId="10" xfId="0" applyFont="1" applyFill="1" applyBorder="1" applyAlignment="1">
      <alignment horizontal="left" vertical="top"/>
    </xf>
    <xf numFmtId="0" fontId="2" fillId="3" borderId="9" xfId="0" applyFont="1" applyFill="1" applyBorder="1" applyAlignment="1">
      <alignment horizontal="center" vertical="top"/>
    </xf>
    <xf numFmtId="0" fontId="2" fillId="3" borderId="10" xfId="0" applyFont="1" applyFill="1" applyBorder="1" applyAlignment="1">
      <alignment horizontal="center" vertical="top"/>
    </xf>
    <xf numFmtId="0" fontId="2" fillId="6" borderId="16" xfId="0" applyFont="1" applyFill="1" applyBorder="1" applyAlignment="1">
      <alignment horizontal="left"/>
    </xf>
    <xf numFmtId="0" fontId="2" fillId="6" borderId="12" xfId="0" applyFont="1" applyFill="1" applyBorder="1" applyAlignment="1">
      <alignment horizontal="left"/>
    </xf>
    <xf numFmtId="0" fontId="2" fillId="3" borderId="24" xfId="0" applyFont="1" applyFill="1" applyBorder="1" applyAlignment="1">
      <alignment horizontal="left" vertical="top"/>
    </xf>
    <xf numFmtId="0" fontId="2" fillId="3" borderId="12" xfId="0" applyFont="1" applyFill="1" applyBorder="1" applyAlignment="1">
      <alignment horizontal="left" vertical="top"/>
    </xf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  <xf numFmtId="0" fontId="3" fillId="0" borderId="0" xfId="0" applyFont="1" applyAlignment="1">
      <alignment horizontal="justify" vertical="center"/>
    </xf>
    <xf numFmtId="0" fontId="0" fillId="0" borderId="0" xfId="0"/>
    <xf numFmtId="0" fontId="1" fillId="0" borderId="0" xfId="0" applyFont="1" applyAlignment="1">
      <alignment horizontal="justify" vertical="center"/>
    </xf>
    <xf numFmtId="0" fontId="3" fillId="3" borderId="0" xfId="0" applyFont="1" applyFill="1" applyAlignment="1">
      <alignment horizontal="justify" vertical="center"/>
    </xf>
    <xf numFmtId="164" fontId="6" fillId="2" borderId="33" xfId="0" applyNumberFormat="1" applyFont="1" applyFill="1" applyBorder="1" applyAlignment="1">
      <alignment horizontal="center" vertical="top" wrapText="1"/>
    </xf>
    <xf numFmtId="0" fontId="0" fillId="0" borderId="34" xfId="0" applyBorder="1" applyAlignment="1">
      <alignment horizontal="center" vertical="top" wrapText="1"/>
    </xf>
    <xf numFmtId="0" fontId="15" fillId="8" borderId="30" xfId="0" applyFont="1" applyFill="1" applyBorder="1" applyAlignment="1">
      <alignment horizontal="center" vertical="center"/>
    </xf>
    <xf numFmtId="0" fontId="15" fillId="8" borderId="31" xfId="0" applyFont="1" applyFill="1" applyBorder="1" applyAlignment="1">
      <alignment horizontal="center" vertical="center"/>
    </xf>
    <xf numFmtId="0" fontId="0" fillId="3" borderId="0" xfId="0" applyFill="1"/>
    <xf numFmtId="0" fontId="7" fillId="0" borderId="0" xfId="0" applyFont="1" applyAlignment="1">
      <alignment horizontal="justify" vertical="center"/>
    </xf>
    <xf numFmtId="0" fontId="14" fillId="0" borderId="0" xfId="0" applyFont="1"/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FFFF99"/>
      <color rgb="FFFFFF00"/>
      <color rgb="FFCC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222573</xdr:colOff>
      <xdr:row>0</xdr:row>
      <xdr:rowOff>71016</xdr:rowOff>
    </xdr:from>
    <xdr:to>
      <xdr:col>0</xdr:col>
      <xdr:colOff>689298</xdr:colOff>
      <xdr:row>1</xdr:row>
      <xdr:rowOff>282562</xdr:rowOff>
    </xdr:to>
    <xdr:pic>
      <xdr:nvPicPr>
        <xdr:cNvPr id="2" name="Picture 1" descr="SITA Logo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2573" y="71016"/>
          <a:ext cx="466725" cy="6042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U40"/>
  <sheetViews>
    <sheetView tabSelected="1" topLeftCell="A7" zoomScale="98" zoomScaleNormal="98" workbookViewId="0">
      <selection activeCell="G37" sqref="G37"/>
    </sheetView>
  </sheetViews>
  <sheetFormatPr defaultColWidth="9.109375" defaultRowHeight="14.4" x14ac:dyDescent="0.3"/>
  <cols>
    <col min="1" max="1" width="13.44140625" style="66" customWidth="1"/>
    <col min="2" max="2" width="60.21875" style="63" customWidth="1"/>
    <col min="3" max="3" width="13.33203125" style="67" customWidth="1"/>
    <col min="4" max="4" width="9.6640625" style="67" customWidth="1"/>
    <col min="5" max="5" width="7.44140625" style="98" customWidth="1"/>
    <col min="6" max="7" width="19.44140625" style="63" customWidth="1"/>
    <col min="8" max="8" width="7.109375" style="63" customWidth="1"/>
    <col min="9" max="10" width="19.44140625" style="63" customWidth="1"/>
    <col min="11" max="11" width="7.44140625" style="63" customWidth="1"/>
    <col min="12" max="13" width="19.44140625" style="63" customWidth="1"/>
    <col min="14" max="14" width="21.33203125" style="63" customWidth="1"/>
    <col min="15" max="15" width="20.44140625" style="63" bestFit="1" customWidth="1"/>
    <col min="16" max="16" width="36.77734375" style="63" customWidth="1"/>
    <col min="17" max="16384" width="9.109375" style="63"/>
  </cols>
  <sheetData>
    <row r="1" spans="1:21" s="52" customFormat="1" ht="31.2" x14ac:dyDescent="0.6">
      <c r="A1" s="8"/>
      <c r="B1" s="3" t="s">
        <v>18</v>
      </c>
      <c r="C1" s="4"/>
      <c r="D1" s="4"/>
      <c r="E1" s="84"/>
      <c r="F1" s="2"/>
      <c r="G1" s="2"/>
      <c r="H1" s="2"/>
      <c r="I1" s="2"/>
      <c r="J1" s="2"/>
      <c r="K1" s="2"/>
      <c r="L1" s="2"/>
      <c r="M1" s="6"/>
      <c r="N1" s="2"/>
      <c r="O1" s="2"/>
      <c r="P1" s="2"/>
    </row>
    <row r="2" spans="1:21" customFormat="1" ht="28.8" customHeight="1" x14ac:dyDescent="0.3">
      <c r="A2" s="59"/>
      <c r="B2" s="43" t="s">
        <v>147</v>
      </c>
      <c r="C2" s="5"/>
      <c r="D2" s="5"/>
      <c r="E2" s="85"/>
      <c r="F2" s="60"/>
      <c r="G2" s="60"/>
      <c r="H2" s="60"/>
      <c r="I2" s="60"/>
      <c r="J2" s="60"/>
      <c r="K2" s="60"/>
      <c r="L2" s="60"/>
      <c r="M2" s="61"/>
      <c r="N2" s="60"/>
      <c r="O2" s="60"/>
      <c r="P2" s="60"/>
    </row>
    <row r="3" spans="1:21" customFormat="1" ht="15.6" x14ac:dyDescent="0.3">
      <c r="A3" s="30" t="s">
        <v>34</v>
      </c>
      <c r="B3" s="104" t="s">
        <v>148</v>
      </c>
      <c r="C3" s="41"/>
      <c r="D3" s="41"/>
      <c r="E3" s="86"/>
      <c r="F3" s="40"/>
      <c r="G3" s="40"/>
      <c r="H3" s="40"/>
      <c r="I3" s="40"/>
      <c r="J3" s="40"/>
      <c r="K3" s="40"/>
      <c r="L3" s="40"/>
      <c r="M3" s="40"/>
      <c r="N3" s="62"/>
      <c r="O3" s="62"/>
      <c r="P3" s="62"/>
      <c r="Q3" s="62"/>
      <c r="R3" s="62"/>
      <c r="S3" s="62"/>
      <c r="T3" s="62"/>
      <c r="U3" s="62"/>
    </row>
    <row r="4" spans="1:21" customFormat="1" ht="62.4" x14ac:dyDescent="0.3">
      <c r="A4" s="69" t="s">
        <v>35</v>
      </c>
      <c r="B4" s="14" t="s">
        <v>149</v>
      </c>
      <c r="C4" s="41"/>
      <c r="D4" s="41"/>
      <c r="E4" s="87"/>
      <c r="F4" s="44"/>
      <c r="G4" s="44"/>
      <c r="H4" s="44"/>
      <c r="I4" s="44"/>
      <c r="J4" s="44"/>
      <c r="K4" s="44"/>
      <c r="L4" s="44"/>
      <c r="M4" s="40"/>
      <c r="N4" s="62"/>
      <c r="O4" s="62"/>
      <c r="P4" s="62"/>
      <c r="Q4" s="62"/>
      <c r="R4" s="62"/>
      <c r="S4" s="62"/>
      <c r="T4" s="62"/>
      <c r="U4" s="62"/>
    </row>
    <row r="5" spans="1:21" customFormat="1" ht="15.6" x14ac:dyDescent="0.3">
      <c r="A5" s="81" t="s">
        <v>19</v>
      </c>
      <c r="B5" s="74"/>
      <c r="C5" s="41"/>
      <c r="D5" s="41"/>
      <c r="E5" s="88"/>
      <c r="F5" s="23"/>
      <c r="G5" s="23"/>
      <c r="H5" s="23"/>
      <c r="I5" s="23"/>
      <c r="J5" s="23"/>
      <c r="K5" s="23"/>
      <c r="L5" s="23"/>
      <c r="M5" s="40"/>
      <c r="N5" s="62"/>
      <c r="O5" s="62"/>
      <c r="P5" s="62"/>
      <c r="Q5" s="62"/>
      <c r="R5" s="62"/>
      <c r="S5" s="62"/>
      <c r="T5" s="62"/>
      <c r="U5" s="62"/>
    </row>
    <row r="6" spans="1:21" customFormat="1" ht="15.6" x14ac:dyDescent="0.3">
      <c r="A6" s="70"/>
      <c r="B6" s="71"/>
      <c r="C6" s="41"/>
      <c r="D6" s="41"/>
      <c r="E6" s="88"/>
      <c r="F6" s="23"/>
      <c r="G6" s="23"/>
      <c r="H6" s="23"/>
      <c r="I6" s="23"/>
      <c r="J6" s="23"/>
      <c r="K6" s="23"/>
      <c r="L6" s="23"/>
      <c r="M6" s="40"/>
      <c r="N6" s="62"/>
      <c r="O6" s="62"/>
      <c r="P6" s="62"/>
      <c r="Q6" s="62"/>
      <c r="R6" s="62"/>
      <c r="S6" s="62"/>
      <c r="T6" s="62"/>
      <c r="U6" s="62"/>
    </row>
    <row r="7" spans="1:21" s="62" customFormat="1" ht="15.6" x14ac:dyDescent="0.3">
      <c r="A7" s="24" t="s">
        <v>7</v>
      </c>
      <c r="B7" s="25"/>
      <c r="C7" s="99"/>
      <c r="D7" s="26"/>
      <c r="E7" s="88"/>
      <c r="F7" s="23"/>
      <c r="G7" s="23"/>
      <c r="H7" s="23"/>
      <c r="I7" s="23"/>
      <c r="J7" s="23"/>
      <c r="K7" s="23"/>
      <c r="L7" s="23"/>
      <c r="M7" s="40"/>
    </row>
    <row r="8" spans="1:21" s="62" customFormat="1" ht="15.6" x14ac:dyDescent="0.3">
      <c r="A8" s="142" t="s">
        <v>115</v>
      </c>
      <c r="B8" s="128"/>
      <c r="C8" s="129"/>
      <c r="D8" s="130"/>
      <c r="E8" s="89"/>
      <c r="F8" s="131"/>
      <c r="G8" s="131"/>
      <c r="H8" s="131"/>
      <c r="I8" s="131"/>
      <c r="J8" s="23"/>
      <c r="K8" s="23"/>
      <c r="L8" s="23"/>
      <c r="M8" s="40"/>
    </row>
    <row r="9" spans="1:21" s="62" customFormat="1" ht="15.6" x14ac:dyDescent="0.3">
      <c r="A9" s="142" t="s">
        <v>131</v>
      </c>
      <c r="B9" s="128"/>
      <c r="C9" s="129"/>
      <c r="D9" s="130"/>
      <c r="E9" s="89"/>
      <c r="F9" s="131"/>
      <c r="G9" s="131"/>
      <c r="H9" s="131"/>
      <c r="I9" s="131"/>
      <c r="J9" s="23"/>
      <c r="K9" s="23"/>
      <c r="L9" s="23"/>
      <c r="M9" s="40"/>
    </row>
    <row r="10" spans="1:21" s="62" customFormat="1" ht="15.6" x14ac:dyDescent="0.3">
      <c r="A10" s="75" t="s">
        <v>74</v>
      </c>
      <c r="B10" s="27"/>
      <c r="C10" s="101"/>
      <c r="D10" s="28"/>
      <c r="E10" s="88"/>
      <c r="F10" s="23"/>
      <c r="G10" s="23"/>
      <c r="H10" s="23"/>
      <c r="I10" s="23"/>
      <c r="J10" s="23"/>
      <c r="K10" s="23"/>
      <c r="L10" s="23"/>
      <c r="M10" s="40"/>
    </row>
    <row r="11" spans="1:21" s="62" customFormat="1" ht="15.6" x14ac:dyDescent="0.3">
      <c r="A11" s="39" t="s">
        <v>75</v>
      </c>
      <c r="B11" s="7"/>
      <c r="C11" s="100"/>
      <c r="D11" s="7"/>
      <c r="E11" s="88"/>
      <c r="F11" s="23"/>
      <c r="G11" s="23"/>
      <c r="H11" s="23"/>
      <c r="I11" s="23"/>
      <c r="J11" s="23"/>
      <c r="K11" s="23"/>
      <c r="L11" s="23"/>
      <c r="M11" s="40"/>
    </row>
    <row r="12" spans="1:21" s="62" customFormat="1" ht="15.6" x14ac:dyDescent="0.3">
      <c r="A12" s="39" t="s">
        <v>76</v>
      </c>
      <c r="B12" s="7"/>
      <c r="C12" s="100"/>
      <c r="D12" s="7"/>
      <c r="E12" s="88"/>
      <c r="F12" s="23"/>
      <c r="G12" s="23"/>
      <c r="H12" s="23"/>
      <c r="I12" s="23"/>
      <c r="J12" s="23"/>
      <c r="K12" s="23"/>
      <c r="L12" s="23"/>
      <c r="M12" s="40"/>
    </row>
    <row r="13" spans="1:21" s="62" customFormat="1" ht="15.6" x14ac:dyDescent="0.3">
      <c r="A13" s="38" t="s">
        <v>77</v>
      </c>
      <c r="B13" s="7"/>
      <c r="C13" s="100"/>
      <c r="D13" s="7"/>
      <c r="E13" s="88"/>
      <c r="F13" s="23"/>
      <c r="G13" s="23"/>
      <c r="H13" s="23"/>
      <c r="I13" s="23"/>
      <c r="J13" s="23"/>
      <c r="K13" s="23"/>
      <c r="L13" s="23"/>
      <c r="M13" s="40"/>
    </row>
    <row r="14" spans="1:21" s="62" customFormat="1" ht="15.6" x14ac:dyDescent="0.3">
      <c r="A14" s="38"/>
      <c r="B14" s="7"/>
      <c r="C14" s="100"/>
      <c r="D14" s="7"/>
      <c r="E14" s="88"/>
      <c r="F14" s="23"/>
      <c r="G14" s="23"/>
      <c r="H14" s="23"/>
      <c r="I14" s="23"/>
      <c r="J14" s="23"/>
      <c r="K14" s="23"/>
      <c r="L14" s="23"/>
      <c r="M14" s="40"/>
    </row>
    <row r="15" spans="1:21" s="62" customFormat="1" ht="15.6" x14ac:dyDescent="0.3">
      <c r="A15" s="7"/>
      <c r="B15" s="68" t="s">
        <v>3</v>
      </c>
      <c r="C15" s="165" t="s">
        <v>4</v>
      </c>
      <c r="D15" s="165"/>
      <c r="E15" s="89"/>
      <c r="F15" s="23"/>
      <c r="G15" s="23"/>
      <c r="H15" s="23"/>
      <c r="I15" s="23"/>
      <c r="J15" s="23"/>
      <c r="K15" s="23"/>
      <c r="L15" s="23"/>
      <c r="M15" s="40"/>
    </row>
    <row r="16" spans="1:21" s="62" customFormat="1" ht="15.6" x14ac:dyDescent="0.3">
      <c r="A16" s="7"/>
      <c r="B16" s="45" t="s">
        <v>5</v>
      </c>
      <c r="C16" s="166">
        <v>17.3</v>
      </c>
      <c r="D16" s="167"/>
      <c r="E16" s="90"/>
      <c r="F16" s="171" t="s">
        <v>25</v>
      </c>
      <c r="G16" s="23"/>
      <c r="H16" s="23"/>
      <c r="I16" s="23"/>
      <c r="J16" s="23"/>
      <c r="K16" s="23"/>
      <c r="L16" s="23"/>
      <c r="M16" s="40"/>
    </row>
    <row r="17" spans="1:16" s="62" customFormat="1" ht="15.45" customHeight="1" x14ac:dyDescent="0.3">
      <c r="A17" s="7"/>
      <c r="B17" s="45" t="s">
        <v>6</v>
      </c>
      <c r="C17" s="168">
        <v>22.67</v>
      </c>
      <c r="D17" s="169"/>
      <c r="E17" s="90"/>
      <c r="F17" s="171"/>
      <c r="G17" s="23"/>
      <c r="H17" s="23"/>
      <c r="I17" s="23"/>
      <c r="J17" s="23"/>
      <c r="K17" s="23"/>
      <c r="L17" s="23"/>
      <c r="M17" s="40"/>
    </row>
    <row r="18" spans="1:16" s="62" customFormat="1" ht="15.6" x14ac:dyDescent="0.3">
      <c r="A18" s="7"/>
      <c r="B18" s="46" t="s">
        <v>8</v>
      </c>
      <c r="C18" s="168">
        <v>19.96</v>
      </c>
      <c r="D18" s="169"/>
      <c r="E18" s="90"/>
      <c r="F18" s="171"/>
      <c r="G18" s="23"/>
      <c r="H18" s="23"/>
      <c r="I18" s="23"/>
      <c r="J18" s="23"/>
      <c r="K18" s="23"/>
      <c r="L18" s="23"/>
      <c r="M18" s="40"/>
    </row>
    <row r="19" spans="1:16" s="62" customFormat="1" ht="15.6" x14ac:dyDescent="0.3">
      <c r="A19" s="29"/>
      <c r="B19" s="22"/>
      <c r="C19" s="41"/>
      <c r="D19" s="41"/>
      <c r="E19" s="88"/>
      <c r="F19" s="23"/>
      <c r="G19" s="23"/>
      <c r="H19" s="23"/>
      <c r="I19" s="23"/>
      <c r="J19" s="23"/>
      <c r="K19" s="23"/>
      <c r="L19" s="23"/>
      <c r="M19" s="40"/>
    </row>
    <row r="20" spans="1:16" customFormat="1" ht="15.6" x14ac:dyDescent="0.3">
      <c r="A20" s="10"/>
      <c r="B20" s="11"/>
      <c r="C20" s="58"/>
      <c r="D20" s="58"/>
      <c r="E20" s="170" t="s">
        <v>9</v>
      </c>
      <c r="F20" s="170"/>
      <c r="G20" s="170"/>
      <c r="H20" s="170" t="s">
        <v>10</v>
      </c>
      <c r="I20" s="170"/>
      <c r="J20" s="170"/>
      <c r="K20" s="170" t="s">
        <v>11</v>
      </c>
      <c r="L20" s="170"/>
      <c r="M20" s="172"/>
      <c r="N20" s="54" t="s">
        <v>12</v>
      </c>
      <c r="O20" s="62"/>
    </row>
    <row r="21" spans="1:16" ht="31.2" x14ac:dyDescent="0.3">
      <c r="A21" s="10" t="s">
        <v>0</v>
      </c>
      <c r="B21" s="11" t="s">
        <v>20</v>
      </c>
      <c r="C21" s="58" t="s">
        <v>1</v>
      </c>
      <c r="D21" s="58" t="s">
        <v>16</v>
      </c>
      <c r="E21" s="91" t="s">
        <v>100</v>
      </c>
      <c r="F21" s="18" t="s">
        <v>101</v>
      </c>
      <c r="G21" s="18" t="s">
        <v>28</v>
      </c>
      <c r="H21" s="58" t="s">
        <v>97</v>
      </c>
      <c r="I21" s="18" t="s">
        <v>98</v>
      </c>
      <c r="J21" s="18" t="s">
        <v>26</v>
      </c>
      <c r="K21" s="58" t="s">
        <v>99</v>
      </c>
      <c r="L21" s="18" t="s">
        <v>102</v>
      </c>
      <c r="M21" s="18" t="s">
        <v>27</v>
      </c>
      <c r="N21" s="55" t="s">
        <v>15</v>
      </c>
      <c r="O21" s="56" t="s">
        <v>17</v>
      </c>
      <c r="P21" s="57" t="s">
        <v>30</v>
      </c>
    </row>
    <row r="22" spans="1:16" s="1" customFormat="1" ht="15.6" x14ac:dyDescent="0.3">
      <c r="A22" s="9">
        <v>1</v>
      </c>
      <c r="B22" s="102" t="s">
        <v>68</v>
      </c>
      <c r="C22" s="50"/>
      <c r="D22" s="50"/>
      <c r="E22" s="94"/>
      <c r="F22" s="47"/>
      <c r="G22" s="48">
        <f>SUBTOTAL(9, G23:G23)</f>
        <v>0</v>
      </c>
      <c r="H22" s="47"/>
      <c r="I22" s="49"/>
      <c r="J22" s="48">
        <f>SUBTOTAL(9, J23:J23)</f>
        <v>0</v>
      </c>
      <c r="K22" s="47"/>
      <c r="L22" s="48"/>
      <c r="M22" s="48">
        <f>SUBTOTAL(9, M23:M23)</f>
        <v>0</v>
      </c>
      <c r="N22" s="48">
        <f>SUBTOTAL(9, N23:N23)</f>
        <v>0</v>
      </c>
      <c r="O22" s="48">
        <f>SUBTOTAL(9, O23:O23)</f>
        <v>0</v>
      </c>
      <c r="P22" s="76"/>
    </row>
    <row r="23" spans="1:16" s="1" customFormat="1" ht="31.2" x14ac:dyDescent="0.3">
      <c r="A23" s="31" t="s">
        <v>13</v>
      </c>
      <c r="B23" s="132" t="s">
        <v>111</v>
      </c>
      <c r="C23" s="19" t="s">
        <v>32</v>
      </c>
      <c r="D23" s="141">
        <f>'Base Component'!C12</f>
        <v>0</v>
      </c>
      <c r="E23" s="93">
        <v>0</v>
      </c>
      <c r="F23" s="163">
        <v>0</v>
      </c>
      <c r="G23" s="20">
        <f t="shared" ref="G23" si="0">E23*F23</f>
        <v>0</v>
      </c>
      <c r="H23" s="93">
        <f>'Base Component'!J12</f>
        <v>320</v>
      </c>
      <c r="I23" s="72">
        <v>0</v>
      </c>
      <c r="J23" s="20">
        <f t="shared" ref="J23" si="1">H23*I23</f>
        <v>0</v>
      </c>
      <c r="K23" s="93">
        <f>'Base Component'!J12</f>
        <v>320</v>
      </c>
      <c r="L23" s="72">
        <v>0</v>
      </c>
      <c r="M23" s="20">
        <f>L23*K23</f>
        <v>0</v>
      </c>
      <c r="N23" s="42">
        <f>SUM(G23,J23,M23)</f>
        <v>0</v>
      </c>
      <c r="O23" s="64">
        <f>D23*N23</f>
        <v>0</v>
      </c>
      <c r="P23" s="76"/>
    </row>
    <row r="24" spans="1:16" ht="15.6" x14ac:dyDescent="0.3">
      <c r="A24" s="14">
        <v>2</v>
      </c>
      <c r="B24" s="15" t="s">
        <v>69</v>
      </c>
      <c r="C24" s="50"/>
      <c r="D24" s="50"/>
      <c r="E24" s="94"/>
      <c r="F24" s="47"/>
      <c r="G24" s="48">
        <f>SUBTOTAL(9, G25:G25)</f>
        <v>0</v>
      </c>
      <c r="H24" s="47"/>
      <c r="I24" s="49"/>
      <c r="J24" s="48">
        <f>SUBTOTAL(9, J25:J25)</f>
        <v>0</v>
      </c>
      <c r="K24" s="48"/>
      <c r="L24" s="48"/>
      <c r="M24" s="48">
        <f>SUBTOTAL(9, M25:M25)</f>
        <v>0</v>
      </c>
      <c r="N24" s="48">
        <f>SUBTOTAL(9, N25:N25)</f>
        <v>0</v>
      </c>
      <c r="O24" s="48">
        <f>SUBTOTAL(9, O25:O25)</f>
        <v>0</v>
      </c>
      <c r="P24" s="76"/>
    </row>
    <row r="25" spans="1:16" ht="31.2" x14ac:dyDescent="0.3">
      <c r="A25" s="31" t="s">
        <v>33</v>
      </c>
      <c r="B25" s="132" t="s">
        <v>110</v>
      </c>
      <c r="C25" s="19" t="s">
        <v>32</v>
      </c>
      <c r="D25" s="141">
        <f>'Growth Component'!C18</f>
        <v>0</v>
      </c>
      <c r="E25" s="83">
        <v>0</v>
      </c>
      <c r="F25" s="163">
        <v>0</v>
      </c>
      <c r="G25" s="20">
        <f>E25*F25</f>
        <v>0</v>
      </c>
      <c r="H25" s="83">
        <f>'Growth Component'!H18</f>
        <v>100</v>
      </c>
      <c r="I25" s="72">
        <v>0</v>
      </c>
      <c r="J25" s="20">
        <f>H25*I25</f>
        <v>0</v>
      </c>
      <c r="K25" s="83">
        <f>'Growth Component'!K18</f>
        <v>150</v>
      </c>
      <c r="L25" s="72">
        <v>0</v>
      </c>
      <c r="M25" s="20">
        <f>L25*K25</f>
        <v>0</v>
      </c>
      <c r="N25" s="42">
        <f>SUM(G25,J25,M25)</f>
        <v>0</v>
      </c>
      <c r="O25" s="64">
        <f>D25*N25</f>
        <v>0</v>
      </c>
      <c r="P25" s="76"/>
    </row>
    <row r="26" spans="1:16" ht="15.6" x14ac:dyDescent="0.3">
      <c r="A26" s="9">
        <v>3</v>
      </c>
      <c r="B26" s="13" t="s">
        <v>60</v>
      </c>
      <c r="C26" s="51"/>
      <c r="D26" s="51"/>
      <c r="E26" s="92"/>
      <c r="F26" s="47"/>
      <c r="G26" s="48">
        <f>SUBTOTAL(9,G27:G27)</f>
        <v>0</v>
      </c>
      <c r="H26" s="47"/>
      <c r="I26" s="49"/>
      <c r="J26" s="48">
        <f>SUBTOTAL(9,J27:J27)</f>
        <v>0</v>
      </c>
      <c r="K26" s="47"/>
      <c r="L26" s="47"/>
      <c r="M26" s="48">
        <f>SUBTOTAL(9,M27:M27)</f>
        <v>0</v>
      </c>
      <c r="N26" s="48">
        <f>SUBTOTAL(9,N27:N27)</f>
        <v>0</v>
      </c>
      <c r="O26" s="48">
        <f>SUBTOTAL(9,O27:O27)</f>
        <v>0</v>
      </c>
      <c r="P26" s="76"/>
    </row>
    <row r="27" spans="1:16" ht="31.2" x14ac:dyDescent="0.3">
      <c r="A27" s="31" t="s">
        <v>14</v>
      </c>
      <c r="B27" s="132" t="s">
        <v>113</v>
      </c>
      <c r="C27" s="103" t="s">
        <v>109</v>
      </c>
      <c r="D27" s="141">
        <f>'Professional Services'!C27</f>
        <v>0</v>
      </c>
      <c r="E27" s="93">
        <f>'Professional Services'!D27</f>
        <v>4995</v>
      </c>
      <c r="F27" s="72">
        <v>0</v>
      </c>
      <c r="G27" s="20">
        <f t="shared" ref="G27" si="2">E27*F27</f>
        <v>0</v>
      </c>
      <c r="H27" s="93">
        <f>'Professional Services'!G27</f>
        <v>4995</v>
      </c>
      <c r="I27" s="72">
        <v>0</v>
      </c>
      <c r="J27" s="20">
        <f t="shared" ref="J27" si="3">H27*I27</f>
        <v>0</v>
      </c>
      <c r="K27" s="93">
        <f>'Professional Services'!J27</f>
        <v>4995</v>
      </c>
      <c r="L27" s="72">
        <v>0</v>
      </c>
      <c r="M27" s="20">
        <f>L27*K27</f>
        <v>0</v>
      </c>
      <c r="N27" s="42">
        <f>SUM(G27,J27,M27)</f>
        <v>0</v>
      </c>
      <c r="O27" s="64">
        <f>D27*N27</f>
        <v>0</v>
      </c>
      <c r="P27" s="76"/>
    </row>
    <row r="28" spans="1:16" ht="15.6" x14ac:dyDescent="0.3">
      <c r="A28" s="9">
        <v>4</v>
      </c>
      <c r="B28" s="15" t="s">
        <v>71</v>
      </c>
      <c r="C28" s="51"/>
      <c r="D28" s="51"/>
      <c r="E28" s="92"/>
      <c r="F28" s="47"/>
      <c r="G28" s="48">
        <f>SUBTOTAL(9,G29:G29)</f>
        <v>0</v>
      </c>
      <c r="H28" s="47"/>
      <c r="I28" s="49"/>
      <c r="J28" s="48">
        <f>SUBTOTAL(9,J29:J29)</f>
        <v>0</v>
      </c>
      <c r="K28" s="47"/>
      <c r="L28" s="47"/>
      <c r="M28" s="48">
        <f>SUBTOTAL(9,M29:M29)</f>
        <v>0</v>
      </c>
      <c r="N28" s="48">
        <f>SUBTOTAL(9,N29:N29)</f>
        <v>0</v>
      </c>
      <c r="O28" s="48">
        <f>SUBTOTAL(9,O29:O29)</f>
        <v>0</v>
      </c>
      <c r="P28" s="76"/>
    </row>
    <row r="29" spans="1:16" ht="15.6" x14ac:dyDescent="0.3">
      <c r="A29" s="31" t="s">
        <v>72</v>
      </c>
      <c r="B29" s="132" t="s">
        <v>112</v>
      </c>
      <c r="C29" s="103" t="s">
        <v>32</v>
      </c>
      <c r="D29" s="141">
        <v>0</v>
      </c>
      <c r="E29" s="93">
        <v>1</v>
      </c>
      <c r="F29" s="72">
        <v>0</v>
      </c>
      <c r="G29" s="20">
        <f t="shared" ref="G29" si="4">E29*F29</f>
        <v>0</v>
      </c>
      <c r="H29" s="32"/>
      <c r="I29" s="163">
        <v>0</v>
      </c>
      <c r="J29" s="20">
        <f t="shared" ref="J29" si="5">H29*I29</f>
        <v>0</v>
      </c>
      <c r="K29" s="32"/>
      <c r="L29" s="140">
        <v>0</v>
      </c>
      <c r="M29" s="20">
        <f t="shared" ref="M29" si="6">K29*L29</f>
        <v>0</v>
      </c>
      <c r="N29" s="42">
        <f>SUM(G29,J29,M29)</f>
        <v>0</v>
      </c>
      <c r="O29" s="64">
        <f>D29*N29</f>
        <v>0</v>
      </c>
      <c r="P29" s="76"/>
    </row>
    <row r="30" spans="1:16" ht="15.6" x14ac:dyDescent="0.3">
      <c r="A30" s="31"/>
      <c r="B30" s="17" t="s">
        <v>73</v>
      </c>
      <c r="C30" s="21"/>
      <c r="D30" s="21"/>
      <c r="E30" s="95"/>
      <c r="F30" s="35"/>
      <c r="G30" s="20">
        <f>SUM(G22,G24,G26,G28)</f>
        <v>0</v>
      </c>
      <c r="H30" s="34"/>
      <c r="I30" s="33"/>
      <c r="J30" s="20">
        <f>SUM(J22,J24,J26,J28)</f>
        <v>0</v>
      </c>
      <c r="K30" s="34"/>
      <c r="L30" s="33"/>
      <c r="M30" s="20">
        <f>SUM(M22,M24,M26,M28)</f>
        <v>0</v>
      </c>
      <c r="N30" s="164">
        <f>SUM(N22,N24,N26,N28)</f>
        <v>0</v>
      </c>
      <c r="O30" s="122"/>
      <c r="P30" s="76"/>
    </row>
    <row r="31" spans="1:16" ht="15.6" x14ac:dyDescent="0.3">
      <c r="A31" s="16"/>
      <c r="B31" s="17" t="s">
        <v>2</v>
      </c>
      <c r="C31" s="21"/>
      <c r="D31" s="21"/>
      <c r="E31" s="95"/>
      <c r="F31" s="35"/>
      <c r="G31" s="36">
        <f>G30*0.15</f>
        <v>0</v>
      </c>
      <c r="H31" s="34"/>
      <c r="I31" s="33"/>
      <c r="J31" s="36">
        <f>J30*0.15</f>
        <v>0</v>
      </c>
      <c r="K31" s="34"/>
      <c r="L31" s="33"/>
      <c r="M31" s="36">
        <f>M30*0.15</f>
        <v>0</v>
      </c>
      <c r="N31" s="36">
        <f>N30*0.15</f>
        <v>0</v>
      </c>
      <c r="O31" s="82"/>
      <c r="P31" s="76"/>
    </row>
    <row r="32" spans="1:16" ht="16.2" thickBot="1" x14ac:dyDescent="0.35">
      <c r="A32" s="16"/>
      <c r="B32" s="17" t="s">
        <v>21</v>
      </c>
      <c r="C32" s="21"/>
      <c r="D32" s="21"/>
      <c r="E32" s="95"/>
      <c r="F32" s="35"/>
      <c r="G32" s="37">
        <f>SUM(G30:G31)</f>
        <v>0</v>
      </c>
      <c r="H32" s="34"/>
      <c r="I32" s="33"/>
      <c r="J32" s="37">
        <f>SUM(J30:J31)</f>
        <v>0</v>
      </c>
      <c r="K32" s="34"/>
      <c r="L32" s="33"/>
      <c r="M32" s="37">
        <f>SUM(M30:M31)</f>
        <v>0</v>
      </c>
      <c r="N32" s="37">
        <f>SUM(N30:N31)</f>
        <v>0</v>
      </c>
      <c r="O32" s="65"/>
      <c r="P32" s="76"/>
    </row>
    <row r="33" spans="1:16" x14ac:dyDescent="0.3">
      <c r="A33" s="77"/>
      <c r="B33" s="78"/>
      <c r="C33" s="79"/>
      <c r="D33" s="79"/>
      <c r="E33" s="96"/>
      <c r="F33" s="80"/>
      <c r="G33" s="80"/>
      <c r="H33" s="80"/>
      <c r="I33" s="80"/>
      <c r="J33" s="80"/>
      <c r="K33" s="80"/>
      <c r="L33" s="80"/>
      <c r="M33" s="80"/>
      <c r="N33" s="80"/>
      <c r="O33" s="80"/>
      <c r="P33" s="80"/>
    </row>
    <row r="34" spans="1:16" ht="15" thickBot="1" x14ac:dyDescent="0.35">
      <c r="A34" s="77"/>
      <c r="B34" s="80"/>
      <c r="C34" s="79"/>
      <c r="D34" s="79"/>
      <c r="E34" s="96"/>
      <c r="F34" s="80"/>
      <c r="G34" s="80"/>
      <c r="H34" s="80"/>
      <c r="I34" s="80"/>
      <c r="J34" s="80"/>
      <c r="K34" s="80"/>
      <c r="L34" s="80"/>
      <c r="M34" s="80"/>
      <c r="N34" s="80"/>
      <c r="O34" s="80"/>
      <c r="P34" s="80"/>
    </row>
    <row r="35" spans="1:16" ht="25.8" customHeight="1" x14ac:dyDescent="0.3">
      <c r="A35" s="77"/>
      <c r="B35" s="175" t="s">
        <v>29</v>
      </c>
      <c r="C35" s="173"/>
      <c r="D35" s="174"/>
      <c r="E35" s="180"/>
      <c r="F35" s="181"/>
      <c r="G35" s="80"/>
      <c r="H35" s="80"/>
      <c r="I35" s="80"/>
      <c r="J35" s="80"/>
      <c r="K35" s="80"/>
      <c r="L35" s="80"/>
      <c r="M35" s="80"/>
      <c r="N35" s="80"/>
      <c r="O35" s="80"/>
      <c r="P35" s="80"/>
    </row>
    <row r="36" spans="1:16" ht="17.55" customHeight="1" x14ac:dyDescent="0.3">
      <c r="A36" s="77"/>
      <c r="B36" s="176"/>
      <c r="C36" s="182" t="s">
        <v>22</v>
      </c>
      <c r="D36" s="183"/>
      <c r="E36" s="97" t="s">
        <v>24</v>
      </c>
      <c r="F36" s="53"/>
      <c r="G36" s="80"/>
      <c r="H36" s="80"/>
      <c r="I36" s="80"/>
      <c r="J36" s="80"/>
      <c r="K36" s="80"/>
      <c r="L36" s="80"/>
      <c r="M36" s="80"/>
      <c r="N36" s="80"/>
      <c r="O36" s="80"/>
      <c r="P36" s="80"/>
    </row>
    <row r="37" spans="1:16" ht="34.799999999999997" customHeight="1" x14ac:dyDescent="0.3">
      <c r="A37" s="77"/>
      <c r="B37" s="176"/>
      <c r="C37" s="184"/>
      <c r="D37" s="185"/>
      <c r="E37" s="178"/>
      <c r="F37" s="179"/>
      <c r="G37" s="80"/>
      <c r="H37" s="80"/>
      <c r="I37" s="80"/>
      <c r="J37" s="80"/>
      <c r="K37" s="80"/>
      <c r="L37" s="80"/>
      <c r="M37" s="80"/>
      <c r="N37" s="80"/>
      <c r="O37" s="80"/>
      <c r="P37" s="80"/>
    </row>
    <row r="38" spans="1:16" ht="19.2" customHeight="1" thickBot="1" x14ac:dyDescent="0.35">
      <c r="A38" s="77"/>
      <c r="B38" s="177"/>
      <c r="C38" s="186" t="s">
        <v>31</v>
      </c>
      <c r="D38" s="187"/>
      <c r="E38" s="188" t="s">
        <v>23</v>
      </c>
      <c r="F38" s="189"/>
      <c r="G38" s="80"/>
      <c r="H38" s="80"/>
      <c r="I38" s="80"/>
      <c r="J38" s="80"/>
      <c r="K38" s="80"/>
      <c r="L38" s="80"/>
      <c r="M38" s="80"/>
      <c r="N38" s="80"/>
      <c r="O38" s="80"/>
      <c r="P38" s="80"/>
    </row>
    <row r="39" spans="1:16" x14ac:dyDescent="0.3">
      <c r="A39" s="77"/>
      <c r="B39" s="80"/>
      <c r="C39" s="79"/>
      <c r="D39" s="79"/>
      <c r="E39" s="96"/>
      <c r="F39" s="80"/>
      <c r="G39" s="80"/>
      <c r="H39" s="80"/>
      <c r="I39" s="80"/>
      <c r="J39" s="80"/>
      <c r="K39" s="80"/>
      <c r="L39" s="80"/>
      <c r="M39" s="80"/>
      <c r="N39" s="80"/>
      <c r="O39" s="80"/>
      <c r="P39" s="80"/>
    </row>
    <row r="40" spans="1:16" x14ac:dyDescent="0.3">
      <c r="A40" s="77"/>
      <c r="B40" s="80"/>
      <c r="C40" s="79"/>
      <c r="D40" s="79"/>
      <c r="E40" s="96"/>
      <c r="F40" s="80"/>
      <c r="G40" s="80"/>
      <c r="H40" s="80"/>
      <c r="I40" s="80"/>
      <c r="J40" s="80"/>
      <c r="K40" s="80"/>
      <c r="L40" s="80"/>
      <c r="M40" s="80"/>
      <c r="N40" s="80"/>
      <c r="O40" s="80"/>
      <c r="P40" s="80"/>
    </row>
  </sheetData>
  <sheetProtection formatCells="0" formatColumns="0" formatRows="0" insertRows="0" deleteRows="0"/>
  <protectedRanges>
    <protectedRange sqref="C35:F37" name="Range7"/>
    <protectedRange sqref="P22:P32" name="Range6"/>
    <protectedRange sqref="K22:L22 K24:L24 K26:L26 K28:L30" name="Range5"/>
    <protectedRange sqref="F26:F27 C22:E22 C26:E26 D27:E27 D23:E23 F22:F23 A22:B23 C28:F28 D29:F29 K25:L25 K27:L27 A26:B30 D30:E30 H23:I23 K23:L23 A24:F25 H27:I27 H25:I25" name="Range3"/>
    <protectedRange sqref="E16:E18" name="Range2"/>
    <protectedRange sqref="B3:B5" name="Range1"/>
    <protectedRange sqref="C16:D18" name="Range2_3"/>
  </protectedRanges>
  <mergeCells count="16">
    <mergeCell ref="H20:J20"/>
    <mergeCell ref="K20:M20"/>
    <mergeCell ref="C35:D35"/>
    <mergeCell ref="B35:B38"/>
    <mergeCell ref="E37:F37"/>
    <mergeCell ref="E35:F35"/>
    <mergeCell ref="C36:D36"/>
    <mergeCell ref="C37:D37"/>
    <mergeCell ref="C38:D38"/>
    <mergeCell ref="E38:F38"/>
    <mergeCell ref="C15:D15"/>
    <mergeCell ref="C16:D16"/>
    <mergeCell ref="C17:D17"/>
    <mergeCell ref="C18:D18"/>
    <mergeCell ref="E20:G20"/>
    <mergeCell ref="F16:F18"/>
  </mergeCells>
  <phoneticPr fontId="13" type="noConversion"/>
  <dataValidations count="2">
    <dataValidation type="decimal" operator="greaterThanOrEqual" allowBlank="1" showInputMessage="1" showErrorMessage="1" sqref="K22:L25 H22:I25 E22:F25 K27:L27 E27:F27 H27:I27 C16:D18 E29:F30 H29:I30 K29:L30" xr:uid="{00000000-0002-0000-0000-000000000000}">
      <formula1>0</formula1>
    </dataValidation>
    <dataValidation type="list" allowBlank="1" showInputMessage="1" showErrorMessage="1" sqref="E16:E18" xr:uid="{00000000-0002-0000-0000-000001000000}">
      <formula1>" ,X"</formula1>
    </dataValidation>
  </dataValidations>
  <pageMargins left="0.70866141732283472" right="0.70866141732283472" top="0.74803149606299213" bottom="0.74803149606299213" header="0.31496062992125984" footer="0.31496062992125984"/>
  <pageSetup paperSize="8" scale="56" fitToHeight="4" orientation="landscape" r:id="rId1"/>
  <ignoredErrors>
    <ignoredError sqref="G23 G27 G29 J23 J27 J29 M29 O23 O27 O29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7FA0D4-3942-4A14-A86A-FF97987BB7FE}">
  <dimension ref="A1:G31"/>
  <sheetViews>
    <sheetView workbookViewId="0">
      <selection sqref="A1:D1"/>
    </sheetView>
  </sheetViews>
  <sheetFormatPr defaultColWidth="8.77734375" defaultRowHeight="14.4" x14ac:dyDescent="0.3"/>
  <cols>
    <col min="1" max="1" width="31.6640625" customWidth="1"/>
    <col min="2" max="2" width="12.77734375" bestFit="1" customWidth="1"/>
    <col min="3" max="3" width="13.33203125" bestFit="1" customWidth="1"/>
    <col min="4" max="4" width="9.77734375" bestFit="1" customWidth="1"/>
  </cols>
  <sheetData>
    <row r="1" spans="1:7" ht="14.55" customHeight="1" x14ac:dyDescent="0.3">
      <c r="A1" s="192" t="s">
        <v>45</v>
      </c>
      <c r="B1" s="193"/>
      <c r="C1" s="193"/>
      <c r="D1" s="193"/>
      <c r="E1" s="192"/>
      <c r="F1" s="193"/>
      <c r="G1" s="193"/>
    </row>
    <row r="2" spans="1:7" ht="14.55" customHeight="1" x14ac:dyDescent="0.3">
      <c r="A2" s="192" t="s">
        <v>46</v>
      </c>
      <c r="B2" s="193"/>
      <c r="C2" s="193"/>
      <c r="D2" s="193"/>
      <c r="E2" s="192"/>
      <c r="F2" s="193"/>
      <c r="G2" s="193"/>
    </row>
    <row r="3" spans="1:7" ht="28.8" customHeight="1" x14ac:dyDescent="0.3">
      <c r="A3" s="190" t="s">
        <v>145</v>
      </c>
      <c r="B3" s="190"/>
      <c r="C3" s="190"/>
      <c r="D3" s="190"/>
      <c r="E3" s="190"/>
      <c r="F3" s="190"/>
      <c r="G3" s="190"/>
    </row>
    <row r="4" spans="1:7" ht="28.8" x14ac:dyDescent="0.3">
      <c r="A4" s="153" t="s">
        <v>135</v>
      </c>
      <c r="B4" s="154" t="s">
        <v>38</v>
      </c>
      <c r="C4" s="154" t="s">
        <v>39</v>
      </c>
      <c r="D4" s="154" t="s">
        <v>40</v>
      </c>
      <c r="E4" s="154" t="s">
        <v>136</v>
      </c>
      <c r="F4" s="155" t="s">
        <v>137</v>
      </c>
      <c r="G4" s="126"/>
    </row>
    <row r="5" spans="1:7" x14ac:dyDescent="0.3">
      <c r="A5" s="155" t="s">
        <v>141</v>
      </c>
      <c r="B5" s="156"/>
      <c r="C5" s="157">
        <v>320</v>
      </c>
      <c r="D5" s="156"/>
      <c r="E5" s="158">
        <v>320</v>
      </c>
      <c r="F5" s="158" t="s">
        <v>138</v>
      </c>
      <c r="G5" s="126"/>
    </row>
    <row r="6" spans="1:7" x14ac:dyDescent="0.3">
      <c r="A6" s="155" t="s">
        <v>142</v>
      </c>
      <c r="B6" s="158"/>
      <c r="C6" s="159">
        <v>100</v>
      </c>
      <c r="D6" s="160"/>
      <c r="E6" s="158">
        <v>420</v>
      </c>
      <c r="F6" s="158" t="s">
        <v>139</v>
      </c>
      <c r="G6" s="126"/>
    </row>
    <row r="7" spans="1:7" x14ac:dyDescent="0.3">
      <c r="A7" s="155" t="s">
        <v>143</v>
      </c>
      <c r="B7" s="158"/>
      <c r="C7" s="158"/>
      <c r="D7" s="161">
        <v>150</v>
      </c>
      <c r="E7" s="158">
        <v>570</v>
      </c>
      <c r="F7" s="158" t="s">
        <v>140</v>
      </c>
      <c r="G7" s="126"/>
    </row>
    <row r="8" spans="1:7" x14ac:dyDescent="0.3">
      <c r="A8" s="126"/>
      <c r="B8" s="126"/>
      <c r="C8" s="126"/>
      <c r="D8" s="126"/>
      <c r="E8" s="126"/>
      <c r="F8" s="126"/>
      <c r="G8" s="126"/>
    </row>
    <row r="9" spans="1:7" ht="15.6" x14ac:dyDescent="0.3">
      <c r="A9" s="127" t="s">
        <v>47</v>
      </c>
      <c r="B9" s="126"/>
      <c r="C9" s="126"/>
      <c r="D9" s="126"/>
      <c r="E9" s="126"/>
      <c r="F9" s="126"/>
      <c r="G9" s="126"/>
    </row>
    <row r="10" spans="1:7" ht="38.549999999999997" customHeight="1" x14ac:dyDescent="0.3">
      <c r="A10" s="190" t="s">
        <v>78</v>
      </c>
      <c r="B10" s="190"/>
      <c r="C10" s="190"/>
      <c r="D10" s="190"/>
      <c r="E10" s="190"/>
      <c r="F10" s="190"/>
      <c r="G10" s="190"/>
    </row>
    <row r="11" spans="1:7" ht="14.4" customHeight="1" x14ac:dyDescent="0.3">
      <c r="A11" s="190" t="s">
        <v>48</v>
      </c>
      <c r="B11" s="190"/>
      <c r="C11" s="190"/>
      <c r="D11" s="190"/>
      <c r="E11" s="190"/>
      <c r="F11" s="190"/>
      <c r="G11" s="190"/>
    </row>
    <row r="12" spans="1:7" ht="14.4" customHeight="1" x14ac:dyDescent="0.3">
      <c r="A12" s="190" t="s">
        <v>89</v>
      </c>
      <c r="B12" s="190"/>
      <c r="C12" s="190"/>
      <c r="D12" s="190"/>
      <c r="E12" s="190"/>
      <c r="F12" s="190"/>
      <c r="G12" s="190"/>
    </row>
    <row r="13" spans="1:7" ht="14.4" customHeight="1" x14ac:dyDescent="0.3">
      <c r="A13" s="190" t="s">
        <v>116</v>
      </c>
      <c r="B13" s="190"/>
      <c r="C13" s="190"/>
      <c r="D13" s="190"/>
      <c r="E13" s="190"/>
      <c r="F13" s="190"/>
      <c r="G13" s="190"/>
    </row>
    <row r="14" spans="1:7" ht="14.4" customHeight="1" x14ac:dyDescent="0.3">
      <c r="A14" s="190" t="s">
        <v>90</v>
      </c>
      <c r="B14" s="190"/>
      <c r="C14" s="190"/>
      <c r="D14" s="190"/>
      <c r="E14" s="190"/>
      <c r="F14" s="190"/>
      <c r="G14" s="190"/>
    </row>
    <row r="15" spans="1:7" ht="14.4" customHeight="1" x14ac:dyDescent="0.3">
      <c r="A15" s="190" t="s">
        <v>91</v>
      </c>
      <c r="B15" s="190"/>
      <c r="C15" s="190"/>
      <c r="D15" s="190"/>
      <c r="E15" s="190"/>
      <c r="F15" s="190"/>
      <c r="G15" s="190"/>
    </row>
    <row r="16" spans="1:7" x14ac:dyDescent="0.3">
      <c r="A16" s="190" t="s">
        <v>92</v>
      </c>
      <c r="B16" s="190"/>
      <c r="C16" s="190"/>
      <c r="D16" s="190"/>
      <c r="E16" s="190"/>
      <c r="F16" s="190"/>
      <c r="G16" s="190"/>
    </row>
    <row r="17" spans="1:7" x14ac:dyDescent="0.3">
      <c r="A17" s="190"/>
      <c r="B17" s="190"/>
      <c r="C17" s="190"/>
      <c r="D17" s="190"/>
      <c r="E17" s="190"/>
      <c r="F17" s="190"/>
      <c r="G17" s="190"/>
    </row>
    <row r="18" spans="1:7" x14ac:dyDescent="0.3">
      <c r="A18" s="190" t="s">
        <v>93</v>
      </c>
      <c r="B18" s="190"/>
      <c r="C18" s="190"/>
      <c r="D18" s="190"/>
      <c r="E18" s="190"/>
      <c r="F18" s="190"/>
      <c r="G18" s="190"/>
    </row>
    <row r="19" spans="1:7" x14ac:dyDescent="0.3">
      <c r="A19" s="190" t="s">
        <v>117</v>
      </c>
      <c r="B19" s="190"/>
      <c r="C19" s="190"/>
      <c r="D19" s="190"/>
      <c r="E19" s="190"/>
      <c r="F19" s="190"/>
      <c r="G19" s="190"/>
    </row>
    <row r="20" spans="1:7" x14ac:dyDescent="0.3">
      <c r="A20" s="190" t="s">
        <v>79</v>
      </c>
      <c r="B20" s="190"/>
      <c r="C20" s="190"/>
      <c r="D20" s="190"/>
      <c r="E20" s="190"/>
      <c r="F20" s="190"/>
      <c r="G20" s="190"/>
    </row>
    <row r="21" spans="1:7" x14ac:dyDescent="0.3">
      <c r="A21" s="190" t="s">
        <v>118</v>
      </c>
      <c r="B21" s="190"/>
      <c r="C21" s="190"/>
      <c r="D21" s="190"/>
      <c r="E21" s="190"/>
      <c r="F21" s="190"/>
      <c r="G21" s="190"/>
    </row>
    <row r="22" spans="1:7" ht="19.2" customHeight="1" x14ac:dyDescent="0.3">
      <c r="A22" s="190" t="s">
        <v>80</v>
      </c>
      <c r="B22" s="190"/>
      <c r="C22" s="190"/>
      <c r="D22" s="190"/>
      <c r="E22" s="190"/>
      <c r="F22" s="190"/>
      <c r="G22" s="190"/>
    </row>
    <row r="23" spans="1:7" ht="33.450000000000003" customHeight="1" x14ac:dyDescent="0.3">
      <c r="A23" s="190" t="s">
        <v>134</v>
      </c>
      <c r="B23" s="190"/>
      <c r="C23" s="190"/>
      <c r="D23" s="190"/>
      <c r="E23" s="190"/>
      <c r="F23" s="190"/>
      <c r="G23" s="190"/>
    </row>
    <row r="24" spans="1:7" ht="34.200000000000003" customHeight="1" x14ac:dyDescent="0.3">
      <c r="A24" s="190" t="s">
        <v>81</v>
      </c>
      <c r="B24" s="190"/>
      <c r="C24" s="190"/>
      <c r="D24" s="190"/>
      <c r="E24" s="190"/>
      <c r="F24" s="190"/>
      <c r="G24" s="190"/>
    </row>
    <row r="25" spans="1:7" ht="40.200000000000003" customHeight="1" x14ac:dyDescent="0.3">
      <c r="A25" s="190" t="s">
        <v>119</v>
      </c>
      <c r="B25" s="190"/>
      <c r="C25" s="190"/>
      <c r="D25" s="190"/>
      <c r="E25" s="190"/>
      <c r="F25" s="190"/>
      <c r="G25" s="190"/>
    </row>
    <row r="26" spans="1:7" x14ac:dyDescent="0.3">
      <c r="A26" s="191"/>
      <c r="B26" s="191"/>
      <c r="C26" s="191"/>
      <c r="D26" s="191"/>
      <c r="E26" s="191"/>
      <c r="F26" s="191"/>
      <c r="G26" s="191"/>
    </row>
    <row r="27" spans="1:7" ht="15.6" x14ac:dyDescent="0.3">
      <c r="A27" s="113" t="s">
        <v>82</v>
      </c>
    </row>
    <row r="28" spans="1:7" ht="15.6" x14ac:dyDescent="0.3">
      <c r="A28" s="124" t="s">
        <v>83</v>
      </c>
      <c r="B28" s="125" t="s">
        <v>84</v>
      </c>
      <c r="C28" s="125" t="s">
        <v>88</v>
      </c>
      <c r="D28" s="125" t="s">
        <v>85</v>
      </c>
    </row>
    <row r="29" spans="1:7" x14ac:dyDescent="0.3">
      <c r="A29" s="123">
        <v>1</v>
      </c>
      <c r="B29" s="123" t="s">
        <v>86</v>
      </c>
      <c r="C29" s="123">
        <v>320</v>
      </c>
      <c r="D29" s="162">
        <v>0</v>
      </c>
    </row>
    <row r="30" spans="1:7" x14ac:dyDescent="0.3">
      <c r="A30" s="123">
        <v>2</v>
      </c>
      <c r="B30" s="123" t="s">
        <v>87</v>
      </c>
      <c r="C30" s="123">
        <v>350</v>
      </c>
      <c r="D30" s="162">
        <v>0</v>
      </c>
    </row>
    <row r="31" spans="1:7" x14ac:dyDescent="0.3">
      <c r="A31" s="123">
        <v>3</v>
      </c>
      <c r="B31" s="123" t="s">
        <v>144</v>
      </c>
      <c r="C31" s="123">
        <v>400</v>
      </c>
      <c r="D31" s="162">
        <v>0</v>
      </c>
    </row>
  </sheetData>
  <mergeCells count="22">
    <mergeCell ref="A15:G15"/>
    <mergeCell ref="A16:G16"/>
    <mergeCell ref="A1:D1"/>
    <mergeCell ref="E1:G1"/>
    <mergeCell ref="A2:D2"/>
    <mergeCell ref="E2:G2"/>
    <mergeCell ref="A13:G13"/>
    <mergeCell ref="A3:G3"/>
    <mergeCell ref="A10:G10"/>
    <mergeCell ref="A11:G11"/>
    <mergeCell ref="A12:G12"/>
    <mergeCell ref="A14:G14"/>
    <mergeCell ref="A23:G23"/>
    <mergeCell ref="A24:G24"/>
    <mergeCell ref="A25:G25"/>
    <mergeCell ref="A26:G26"/>
    <mergeCell ref="A17:G17"/>
    <mergeCell ref="A18:G18"/>
    <mergeCell ref="A19:G19"/>
    <mergeCell ref="A20:G20"/>
    <mergeCell ref="A21:G21"/>
    <mergeCell ref="A22:G22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8EE064-55DA-469C-9EED-8080F8D4B2CA}">
  <dimension ref="A1:N12"/>
  <sheetViews>
    <sheetView workbookViewId="0">
      <selection activeCell="M10" sqref="M10"/>
    </sheetView>
  </sheetViews>
  <sheetFormatPr defaultColWidth="8.77734375" defaultRowHeight="14.4" x14ac:dyDescent="0.3"/>
  <cols>
    <col min="1" max="1" width="56.21875" bestFit="1" customWidth="1"/>
    <col min="2" max="2" width="11.5546875" bestFit="1" customWidth="1"/>
    <col min="3" max="3" width="8.33203125" bestFit="1" customWidth="1"/>
    <col min="4" max="4" width="6.109375" bestFit="1" customWidth="1"/>
    <col min="5" max="5" width="10.77734375" bestFit="1" customWidth="1"/>
    <col min="6" max="6" width="15.109375" bestFit="1" customWidth="1"/>
    <col min="7" max="7" width="7.21875" bestFit="1" customWidth="1"/>
    <col min="8" max="8" width="13.77734375" bestFit="1" customWidth="1"/>
    <col min="9" max="9" width="17.33203125" bestFit="1" customWidth="1"/>
    <col min="10" max="10" width="10.5546875" customWidth="1"/>
    <col min="11" max="11" width="9.44140625" bestFit="1" customWidth="1"/>
    <col min="12" max="12" width="15.33203125" customWidth="1"/>
    <col min="13" max="13" width="15.109375" bestFit="1" customWidth="1"/>
    <col min="14" max="14" width="13.44140625" bestFit="1" customWidth="1"/>
  </cols>
  <sheetData>
    <row r="1" spans="1:14" x14ac:dyDescent="0.3">
      <c r="A1" s="105" t="s">
        <v>36</v>
      </c>
    </row>
    <row r="3" spans="1:14" ht="14.55" customHeight="1" x14ac:dyDescent="0.3">
      <c r="A3" s="194" t="s">
        <v>114</v>
      </c>
      <c r="B3" s="192"/>
      <c r="C3" s="192"/>
      <c r="D3" s="192"/>
    </row>
    <row r="4" spans="1:14" s="62" customFormat="1" ht="14.55" customHeight="1" x14ac:dyDescent="0.3">
      <c r="A4" s="195" t="s">
        <v>94</v>
      </c>
      <c r="B4" s="195"/>
      <c r="C4" s="195"/>
      <c r="D4" s="195"/>
    </row>
    <row r="5" spans="1:14" x14ac:dyDescent="0.3">
      <c r="A5" s="62"/>
      <c r="B5" s="62"/>
      <c r="C5" s="62"/>
      <c r="D5" s="62"/>
      <c r="E5" s="62"/>
    </row>
    <row r="6" spans="1:14" ht="16.2" thickBot="1" x14ac:dyDescent="0.35">
      <c r="A6" s="111" t="s">
        <v>130</v>
      </c>
    </row>
    <row r="7" spans="1:14" s="126" customFormat="1" ht="29.4" thickBot="1" x14ac:dyDescent="0.35">
      <c r="A7" s="144"/>
      <c r="B7" s="145" t="s">
        <v>120</v>
      </c>
      <c r="C7" s="145" t="s">
        <v>37</v>
      </c>
      <c r="D7" s="145" t="s">
        <v>38</v>
      </c>
      <c r="E7" s="145" t="s">
        <v>39</v>
      </c>
      <c r="F7" s="145" t="s">
        <v>40</v>
      </c>
      <c r="G7" s="145" t="s">
        <v>41</v>
      </c>
      <c r="H7" s="145" t="s">
        <v>42</v>
      </c>
    </row>
    <row r="8" spans="1:14" ht="15" thickBot="1" x14ac:dyDescent="0.35">
      <c r="A8" s="107" t="s">
        <v>43</v>
      </c>
      <c r="B8" s="146"/>
      <c r="C8" s="108">
        <v>320</v>
      </c>
      <c r="D8" s="109">
        <v>320</v>
      </c>
      <c r="E8" s="109">
        <v>320</v>
      </c>
      <c r="F8" s="109">
        <v>320</v>
      </c>
      <c r="G8" s="109">
        <v>320</v>
      </c>
      <c r="H8" s="110">
        <f>'Disc Model &amp; Pricing Principle'!D29</f>
        <v>0</v>
      </c>
    </row>
    <row r="10" spans="1:14" ht="62.4" x14ac:dyDescent="0.3">
      <c r="A10" s="11" t="s">
        <v>20</v>
      </c>
      <c r="B10" s="58" t="s">
        <v>1</v>
      </c>
      <c r="C10" s="58" t="s">
        <v>16</v>
      </c>
      <c r="D10" s="91" t="s">
        <v>100</v>
      </c>
      <c r="E10" s="18" t="s">
        <v>101</v>
      </c>
      <c r="F10" s="18" t="s">
        <v>28</v>
      </c>
      <c r="G10" s="58" t="s">
        <v>97</v>
      </c>
      <c r="H10" s="18" t="s">
        <v>98</v>
      </c>
      <c r="I10" s="18" t="s">
        <v>26</v>
      </c>
      <c r="J10" s="58" t="s">
        <v>99</v>
      </c>
      <c r="K10" s="18" t="s">
        <v>102</v>
      </c>
      <c r="L10" s="18" t="s">
        <v>27</v>
      </c>
      <c r="M10" s="55" t="s">
        <v>15</v>
      </c>
      <c r="N10" s="56" t="s">
        <v>17</v>
      </c>
    </row>
    <row r="11" spans="1:14" ht="15.6" x14ac:dyDescent="0.3">
      <c r="A11" s="102" t="s">
        <v>68</v>
      </c>
      <c r="B11" s="50"/>
      <c r="C11" s="50"/>
      <c r="D11" s="94"/>
      <c r="E11" s="47"/>
      <c r="F11" s="48">
        <f>SUBTOTAL(9, F12:F12)</f>
        <v>0</v>
      </c>
      <c r="G11" s="47"/>
      <c r="H11" s="49"/>
      <c r="I11" s="48">
        <f>SUBTOTAL(9, I12:I12)</f>
        <v>0</v>
      </c>
      <c r="J11" s="47"/>
      <c r="K11" s="48"/>
      <c r="L11" s="48">
        <f>SUBTOTAL(9, L12:L12)</f>
        <v>0</v>
      </c>
      <c r="M11" s="48">
        <f>SUBTOTAL(9, M12:M12)</f>
        <v>0</v>
      </c>
      <c r="N11" s="48">
        <f>SUBTOTAL(9, N12:N12)</f>
        <v>0</v>
      </c>
    </row>
    <row r="12" spans="1:14" ht="31.2" x14ac:dyDescent="0.3">
      <c r="A12" s="132" t="s">
        <v>111</v>
      </c>
      <c r="B12" s="133" t="s">
        <v>32</v>
      </c>
      <c r="C12" s="134">
        <v>0</v>
      </c>
      <c r="D12" s="135">
        <v>320</v>
      </c>
      <c r="E12" s="143">
        <f>B8-(B8*H8)</f>
        <v>0</v>
      </c>
      <c r="F12" s="20">
        <f t="shared" ref="F12" si="0">D12*E12</f>
        <v>0</v>
      </c>
      <c r="G12" s="135">
        <f>D12</f>
        <v>320</v>
      </c>
      <c r="H12" s="143">
        <f>E12*1.056</f>
        <v>0</v>
      </c>
      <c r="I12" s="20">
        <f t="shared" ref="I12" si="1">G12*H12</f>
        <v>0</v>
      </c>
      <c r="J12" s="135">
        <f>G12</f>
        <v>320</v>
      </c>
      <c r="K12" s="143">
        <f>H12*1.056</f>
        <v>0</v>
      </c>
      <c r="L12" s="20">
        <f>J12*K12</f>
        <v>0</v>
      </c>
      <c r="M12" s="20">
        <f>SUM(F12,I12,L12)</f>
        <v>0</v>
      </c>
      <c r="N12" s="20">
        <f>M12*C12</f>
        <v>0</v>
      </c>
    </row>
  </sheetData>
  <protectedRanges>
    <protectedRange sqref="J11:K11" name="Range5"/>
    <protectedRange sqref="G11:H11" name="Range4"/>
    <protectedRange sqref="C12:D12 E11:E12 A11:D11 G12:H12 J12:K12" name="Range3"/>
    <protectedRange sqref="A12" name="Range3_1"/>
  </protectedRanges>
  <mergeCells count="2">
    <mergeCell ref="A3:D3"/>
    <mergeCell ref="A4:D4"/>
  </mergeCells>
  <dataValidations count="1">
    <dataValidation type="decimal" operator="greaterThanOrEqual" allowBlank="1" showInputMessage="1" showErrorMessage="1" sqref="G11:H12 J11:K12 D11:E12" xr:uid="{9B9431B1-991C-4C72-866D-87D6A6351276}">
      <formula1>0</formula1>
    </dataValidation>
  </dataValidation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98B4D7-0C7B-46B1-8EA1-130E7B5ADBFE}">
  <dimension ref="A1:O25"/>
  <sheetViews>
    <sheetView workbookViewId="0">
      <selection activeCell="C6" sqref="C6"/>
    </sheetView>
  </sheetViews>
  <sheetFormatPr defaultColWidth="8.77734375" defaultRowHeight="14.4" x14ac:dyDescent="0.3"/>
  <cols>
    <col min="1" max="1" width="36.77734375" customWidth="1"/>
    <col min="2" max="2" width="9.77734375" customWidth="1"/>
    <col min="3" max="6" width="12.77734375" customWidth="1"/>
    <col min="7" max="7" width="16.21875" bestFit="1" customWidth="1"/>
    <col min="8" max="9" width="12.77734375" customWidth="1"/>
    <col min="10" max="10" width="16.77734375" customWidth="1"/>
    <col min="12" max="12" width="9.44140625" bestFit="1" customWidth="1"/>
    <col min="13" max="13" width="16.21875" bestFit="1" customWidth="1"/>
    <col min="14" max="14" width="17.44140625" bestFit="1" customWidth="1"/>
    <col min="15" max="15" width="16.21875" bestFit="1" customWidth="1"/>
  </cols>
  <sheetData>
    <row r="1" spans="1:15" x14ac:dyDescent="0.3">
      <c r="A1" s="105" t="s">
        <v>44</v>
      </c>
    </row>
    <row r="3" spans="1:15" x14ac:dyDescent="0.3">
      <c r="A3" s="192" t="s">
        <v>95</v>
      </c>
      <c r="B3" s="193"/>
      <c r="C3" s="193"/>
      <c r="D3" s="193"/>
      <c r="E3" s="193"/>
      <c r="F3" s="193"/>
      <c r="G3" s="193"/>
      <c r="H3" s="193"/>
    </row>
    <row r="4" spans="1:15" x14ac:dyDescent="0.3">
      <c r="A4" s="192" t="s">
        <v>122</v>
      </c>
      <c r="B4" s="193"/>
      <c r="C4" s="193"/>
      <c r="D4" s="193"/>
      <c r="E4" s="193"/>
      <c r="F4" s="193"/>
      <c r="G4" s="193"/>
      <c r="H4" s="193"/>
    </row>
    <row r="5" spans="1:15" s="62" customFormat="1" x14ac:dyDescent="0.3">
      <c r="A5" s="195" t="s">
        <v>96</v>
      </c>
      <c r="B5" s="200"/>
      <c r="C5" s="200"/>
      <c r="D5" s="200"/>
      <c r="E5" s="200"/>
      <c r="F5" s="200"/>
      <c r="G5" s="200"/>
      <c r="H5" s="200"/>
    </row>
    <row r="6" spans="1:15" ht="15.6" x14ac:dyDescent="0.3">
      <c r="A6" s="113"/>
    </row>
    <row r="7" spans="1:15" ht="15.6" x14ac:dyDescent="0.3">
      <c r="A7" s="106" t="s">
        <v>129</v>
      </c>
    </row>
    <row r="8" spans="1:15" ht="15" thickBot="1" x14ac:dyDescent="0.35">
      <c r="A8" s="198" t="s">
        <v>123</v>
      </c>
      <c r="B8" s="199"/>
      <c r="C8" s="199"/>
      <c r="D8" s="199"/>
      <c r="E8" s="199"/>
      <c r="F8" s="199"/>
      <c r="G8" s="199"/>
      <c r="H8" s="199"/>
      <c r="I8" s="199"/>
      <c r="J8" s="199"/>
    </row>
    <row r="9" spans="1:15" ht="43.8" thickBot="1" x14ac:dyDescent="0.35">
      <c r="A9" s="115"/>
      <c r="B9" s="116" t="s">
        <v>49</v>
      </c>
      <c r="C9" s="116" t="s">
        <v>121</v>
      </c>
      <c r="D9" s="116" t="s">
        <v>38</v>
      </c>
      <c r="E9" s="116" t="s">
        <v>39</v>
      </c>
      <c r="F9" s="116" t="s">
        <v>40</v>
      </c>
      <c r="G9" s="116" t="s">
        <v>41</v>
      </c>
      <c r="H9" s="116" t="s">
        <v>42</v>
      </c>
    </row>
    <row r="10" spans="1:15" ht="15" thickBot="1" x14ac:dyDescent="0.35">
      <c r="A10" s="107" t="s">
        <v>50</v>
      </c>
      <c r="B10" s="108">
        <v>50</v>
      </c>
      <c r="C10" s="109">
        <v>320</v>
      </c>
      <c r="D10" s="109">
        <v>50</v>
      </c>
      <c r="E10" s="117"/>
      <c r="F10" s="117"/>
      <c r="G10" s="109">
        <f>SUM(C10:F10)</f>
        <v>370</v>
      </c>
      <c r="H10" s="110">
        <f>'Disc Model &amp; Pricing Principle'!D31</f>
        <v>0</v>
      </c>
    </row>
    <row r="11" spans="1:15" ht="15" thickBot="1" x14ac:dyDescent="0.35">
      <c r="A11" s="107" t="s">
        <v>51</v>
      </c>
      <c r="B11" s="108">
        <v>50</v>
      </c>
      <c r="C11" s="117"/>
      <c r="D11" s="117"/>
      <c r="E11" s="109">
        <v>50</v>
      </c>
      <c r="F11" s="117"/>
      <c r="G11" s="109">
        <f>SUM(C11:F11)+G10</f>
        <v>420</v>
      </c>
      <c r="H11" s="110">
        <f>'Disc Model &amp; Pricing Principle'!D32</f>
        <v>0</v>
      </c>
    </row>
    <row r="12" spans="1:15" ht="15" thickBot="1" x14ac:dyDescent="0.35">
      <c r="A12" s="107" t="s">
        <v>52</v>
      </c>
      <c r="B12" s="108">
        <v>50</v>
      </c>
      <c r="C12" s="117"/>
      <c r="D12" s="117"/>
      <c r="E12" s="117"/>
      <c r="F12" s="109">
        <v>50</v>
      </c>
      <c r="G12" s="109">
        <f>SUM(C12:F12)+G11</f>
        <v>470</v>
      </c>
      <c r="H12" s="110">
        <f>'Disc Model &amp; Pricing Principle'!D33</f>
        <v>0</v>
      </c>
    </row>
    <row r="13" spans="1:15" ht="15" thickBot="1" x14ac:dyDescent="0.35">
      <c r="A13" s="107" t="s">
        <v>41</v>
      </c>
      <c r="B13" s="108">
        <f>SUM(B10:B12)</f>
        <v>150</v>
      </c>
      <c r="C13" s="117"/>
      <c r="D13" s="117"/>
      <c r="E13" s="117"/>
      <c r="F13" s="117"/>
      <c r="G13" s="109"/>
    </row>
    <row r="14" spans="1:15" ht="15" thickBot="1" x14ac:dyDescent="0.35">
      <c r="A14" s="107" t="s">
        <v>120</v>
      </c>
      <c r="B14" s="150">
        <f>'Base Component'!B8</f>
        <v>0</v>
      </c>
      <c r="C14" s="117"/>
      <c r="D14" s="151">
        <f>B14</f>
        <v>0</v>
      </c>
      <c r="E14" s="151">
        <f>D14*1.056</f>
        <v>0</v>
      </c>
      <c r="F14" s="151">
        <f t="shared" ref="F14" si="0">E14*1.056</f>
        <v>0</v>
      </c>
      <c r="G14" s="138"/>
    </row>
    <row r="15" spans="1:15" x14ac:dyDescent="0.3">
      <c r="A15" s="138"/>
      <c r="B15" s="138"/>
      <c r="C15" s="138"/>
      <c r="D15" s="138"/>
      <c r="E15" s="138"/>
      <c r="F15" s="138"/>
      <c r="G15" s="138"/>
      <c r="H15" s="138"/>
      <c r="I15" s="138"/>
    </row>
    <row r="16" spans="1:15" ht="15.6" x14ac:dyDescent="0.3">
      <c r="A16" s="10"/>
      <c r="B16" s="11"/>
      <c r="C16" s="58"/>
      <c r="D16" s="58"/>
      <c r="E16" s="170" t="s">
        <v>9</v>
      </c>
      <c r="F16" s="170"/>
      <c r="G16" s="170"/>
      <c r="H16" s="170" t="s">
        <v>10</v>
      </c>
      <c r="I16" s="170"/>
      <c r="J16" s="170"/>
      <c r="K16" s="170" t="s">
        <v>11</v>
      </c>
      <c r="L16" s="170"/>
      <c r="M16" s="172"/>
      <c r="N16" s="54" t="s">
        <v>12</v>
      </c>
      <c r="O16" s="196" t="s">
        <v>17</v>
      </c>
    </row>
    <row r="17" spans="1:15" ht="62.4" x14ac:dyDescent="0.3">
      <c r="A17" s="11" t="s">
        <v>20</v>
      </c>
      <c r="B17" s="58" t="s">
        <v>1</v>
      </c>
      <c r="C17" s="58" t="s">
        <v>16</v>
      </c>
      <c r="D17" s="91" t="s">
        <v>49</v>
      </c>
      <c r="E17" s="91" t="s">
        <v>100</v>
      </c>
      <c r="F17" s="18" t="s">
        <v>101</v>
      </c>
      <c r="G17" s="18" t="s">
        <v>28</v>
      </c>
      <c r="H17" s="58" t="s">
        <v>97</v>
      </c>
      <c r="I17" s="18" t="s">
        <v>98</v>
      </c>
      <c r="J17" s="18" t="s">
        <v>26</v>
      </c>
      <c r="K17" s="58" t="s">
        <v>99</v>
      </c>
      <c r="L17" s="18" t="s">
        <v>102</v>
      </c>
      <c r="M17" s="18" t="s">
        <v>27</v>
      </c>
      <c r="N17" s="55" t="s">
        <v>15</v>
      </c>
      <c r="O17" s="197"/>
    </row>
    <row r="18" spans="1:15" ht="15.6" x14ac:dyDescent="0.3">
      <c r="A18" s="132" t="s">
        <v>103</v>
      </c>
      <c r="B18" s="133" t="s">
        <v>32</v>
      </c>
      <c r="C18" s="134">
        <v>0</v>
      </c>
      <c r="D18" s="136"/>
      <c r="E18" s="136">
        <f>SUM(E19:E21)</f>
        <v>50</v>
      </c>
      <c r="F18" s="143">
        <f>F19</f>
        <v>0</v>
      </c>
      <c r="G18" s="20">
        <f>E18*F18</f>
        <v>0</v>
      </c>
      <c r="H18" s="136">
        <f>SUM(H19:H21)</f>
        <v>100</v>
      </c>
      <c r="I18" s="143">
        <f>I20</f>
        <v>0</v>
      </c>
      <c r="J18" s="20">
        <f>H18*I18</f>
        <v>0</v>
      </c>
      <c r="K18" s="136">
        <f>SUM(K19:K21)</f>
        <v>150</v>
      </c>
      <c r="L18" s="143">
        <f>L21</f>
        <v>0</v>
      </c>
      <c r="M18" s="20">
        <f>K18*L18</f>
        <v>0</v>
      </c>
      <c r="N18" s="42">
        <f>SUM(G18,J18,M18,)</f>
        <v>0</v>
      </c>
      <c r="O18" s="64">
        <f>C18*N18</f>
        <v>0</v>
      </c>
    </row>
    <row r="19" spans="1:15" ht="15.6" x14ac:dyDescent="0.3">
      <c r="A19" s="132" t="s">
        <v>50</v>
      </c>
      <c r="B19" s="133" t="s">
        <v>32</v>
      </c>
      <c r="C19" s="134">
        <f>C18</f>
        <v>0</v>
      </c>
      <c r="D19" s="136">
        <f>D10</f>
        <v>50</v>
      </c>
      <c r="E19" s="136">
        <v>50</v>
      </c>
      <c r="F19" s="143">
        <f>D14-(D14*H10)</f>
        <v>0</v>
      </c>
      <c r="G19" s="20">
        <f t="shared" ref="G19:G21" si="1">E19*F19</f>
        <v>0</v>
      </c>
      <c r="H19" s="136"/>
      <c r="I19" s="143"/>
      <c r="J19" s="20">
        <f t="shared" ref="J19:J21" si="2">H19*I19</f>
        <v>0</v>
      </c>
      <c r="K19" s="136"/>
      <c r="L19" s="143"/>
      <c r="M19" s="20">
        <f t="shared" ref="M19:M21" si="3">K19*L19</f>
        <v>0</v>
      </c>
      <c r="N19" s="42">
        <f t="shared" ref="N19:N21" si="4">SUM(G19,J19,M19,)</f>
        <v>0</v>
      </c>
      <c r="O19" s="64">
        <f>C19*N19</f>
        <v>0</v>
      </c>
    </row>
    <row r="20" spans="1:15" ht="15.6" x14ac:dyDescent="0.3">
      <c r="A20" s="132" t="s">
        <v>51</v>
      </c>
      <c r="B20" s="133" t="s">
        <v>32</v>
      </c>
      <c r="C20" s="134">
        <f t="shared" ref="C20:C21" si="5">C19</f>
        <v>0</v>
      </c>
      <c r="D20" s="136">
        <f>E11</f>
        <v>50</v>
      </c>
      <c r="E20" s="136"/>
      <c r="F20" s="143"/>
      <c r="G20" s="20">
        <f t="shared" si="1"/>
        <v>0</v>
      </c>
      <c r="H20" s="136">
        <f>D20+E19</f>
        <v>100</v>
      </c>
      <c r="I20" s="143">
        <f>E14-(E14*H11)</f>
        <v>0</v>
      </c>
      <c r="J20" s="20">
        <f t="shared" si="2"/>
        <v>0</v>
      </c>
      <c r="K20" s="136"/>
      <c r="L20" s="143"/>
      <c r="M20" s="20">
        <f t="shared" si="3"/>
        <v>0</v>
      </c>
      <c r="N20" s="42">
        <f t="shared" si="4"/>
        <v>0</v>
      </c>
      <c r="O20" s="64">
        <f>C20*N20</f>
        <v>0</v>
      </c>
    </row>
    <row r="21" spans="1:15" ht="15.6" x14ac:dyDescent="0.3">
      <c r="A21" s="132" t="s">
        <v>52</v>
      </c>
      <c r="B21" s="133" t="s">
        <v>32</v>
      </c>
      <c r="C21" s="134">
        <f t="shared" si="5"/>
        <v>0</v>
      </c>
      <c r="D21" s="136">
        <f>F12</f>
        <v>50</v>
      </c>
      <c r="E21" s="136"/>
      <c r="F21" s="143"/>
      <c r="G21" s="20">
        <f t="shared" si="1"/>
        <v>0</v>
      </c>
      <c r="H21" s="136"/>
      <c r="I21" s="143"/>
      <c r="J21" s="20">
        <f t="shared" si="2"/>
        <v>0</v>
      </c>
      <c r="K21" s="136">
        <f>D21+H20</f>
        <v>150</v>
      </c>
      <c r="L21" s="143">
        <f>F14-(F14*H12)</f>
        <v>0</v>
      </c>
      <c r="M21" s="20">
        <f t="shared" si="3"/>
        <v>0</v>
      </c>
      <c r="N21" s="42">
        <f t="shared" si="4"/>
        <v>0</v>
      </c>
      <c r="O21" s="64">
        <f>C21*N21</f>
        <v>0</v>
      </c>
    </row>
    <row r="23" spans="1:15" ht="15.6" x14ac:dyDescent="0.3">
      <c r="A23" s="137" t="s">
        <v>104</v>
      </c>
    </row>
    <row r="24" spans="1:15" x14ac:dyDescent="0.3">
      <c r="A24" s="193" t="s">
        <v>106</v>
      </c>
      <c r="B24" s="193"/>
      <c r="C24" s="193"/>
      <c r="D24" s="193"/>
      <c r="E24" s="193"/>
      <c r="F24" s="193"/>
      <c r="G24" s="193"/>
      <c r="H24" s="193"/>
      <c r="I24" s="193"/>
      <c r="J24" s="193"/>
    </row>
    <row r="25" spans="1:15" x14ac:dyDescent="0.3">
      <c r="A25" s="193" t="s">
        <v>105</v>
      </c>
      <c r="B25" s="193"/>
      <c r="C25" s="193"/>
      <c r="D25" s="193"/>
      <c r="E25" s="193"/>
      <c r="F25" s="193"/>
      <c r="G25" s="193"/>
      <c r="H25" s="193"/>
      <c r="I25" s="193"/>
      <c r="J25" s="193"/>
    </row>
  </sheetData>
  <protectedRanges>
    <protectedRange sqref="L18" name="Range5"/>
    <protectedRange sqref="A18:F18 H18 K18 L21 B19:D21 F19 I20" name="Range3"/>
  </protectedRanges>
  <mergeCells count="10">
    <mergeCell ref="A3:H3"/>
    <mergeCell ref="A4:H4"/>
    <mergeCell ref="A5:H5"/>
    <mergeCell ref="A24:J24"/>
    <mergeCell ref="A25:J25"/>
    <mergeCell ref="O16:O17"/>
    <mergeCell ref="A8:J8"/>
    <mergeCell ref="E16:G16"/>
    <mergeCell ref="H16:J16"/>
    <mergeCell ref="K16:M16"/>
  </mergeCells>
  <dataValidations count="1">
    <dataValidation type="decimal" operator="greaterThanOrEqual" allowBlank="1" showInputMessage="1" showErrorMessage="1" sqref="H18 K18:L18 E18:F18 F19 I20 L21" xr:uid="{E39F47FF-3F90-44C5-B8E3-54FB638A0684}">
      <formula1>0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52E9B9-8628-4613-A4BE-EE48A4D9E394}">
  <dimension ref="A1:N27"/>
  <sheetViews>
    <sheetView workbookViewId="0">
      <selection activeCell="A4" sqref="A4:H4"/>
    </sheetView>
  </sheetViews>
  <sheetFormatPr defaultColWidth="8.77734375" defaultRowHeight="14.4" x14ac:dyDescent="0.3"/>
  <cols>
    <col min="1" max="1" width="75.44140625" customWidth="1"/>
    <col min="2" max="2" width="21" customWidth="1"/>
    <col min="3" max="6" width="11.5546875" customWidth="1"/>
    <col min="7" max="7" width="8.77734375" customWidth="1"/>
    <col min="8" max="8" width="11.109375" bestFit="1" customWidth="1"/>
    <col min="9" max="9" width="15.109375" bestFit="1" customWidth="1"/>
    <col min="11" max="11" width="11.109375" customWidth="1"/>
    <col min="12" max="12" width="15.109375" bestFit="1" customWidth="1"/>
    <col min="13" max="14" width="16.21875" bestFit="1" customWidth="1"/>
  </cols>
  <sheetData>
    <row r="1" spans="1:8" ht="15.6" x14ac:dyDescent="0.3">
      <c r="A1" s="114" t="s">
        <v>53</v>
      </c>
    </row>
    <row r="2" spans="1:8" ht="15.6" x14ac:dyDescent="0.3">
      <c r="A2" s="112" t="s">
        <v>54</v>
      </c>
    </row>
    <row r="3" spans="1:8" x14ac:dyDescent="0.3">
      <c r="A3" s="192" t="s">
        <v>55</v>
      </c>
      <c r="B3" s="193"/>
      <c r="C3" s="193"/>
      <c r="D3" s="193"/>
      <c r="E3" s="193"/>
      <c r="F3" s="193"/>
      <c r="G3" s="193"/>
      <c r="H3" s="193"/>
    </row>
    <row r="4" spans="1:8" ht="27" customHeight="1" x14ac:dyDescent="0.3">
      <c r="A4" s="192" t="s">
        <v>56</v>
      </c>
      <c r="B4" s="193"/>
      <c r="C4" s="193"/>
      <c r="D4" s="193"/>
      <c r="E4" s="193"/>
      <c r="F4" s="193"/>
      <c r="G4" s="193"/>
      <c r="H4" s="193"/>
    </row>
    <row r="5" spans="1:8" x14ac:dyDescent="0.3">
      <c r="A5" s="201" t="s">
        <v>146</v>
      </c>
      <c r="B5" s="202"/>
      <c r="C5" s="202"/>
      <c r="D5" s="202"/>
      <c r="E5" s="202"/>
      <c r="F5" s="202"/>
      <c r="G5" s="202"/>
      <c r="H5" s="202"/>
    </row>
    <row r="6" spans="1:8" x14ac:dyDescent="0.3">
      <c r="A6" s="194" t="s">
        <v>127</v>
      </c>
      <c r="B6" s="193"/>
      <c r="C6" s="193"/>
      <c r="D6" s="193"/>
      <c r="E6" s="193"/>
      <c r="F6" s="193"/>
      <c r="G6" s="193"/>
      <c r="H6" s="193"/>
    </row>
    <row r="7" spans="1:8" x14ac:dyDescent="0.3">
      <c r="A7" s="194" t="s">
        <v>128</v>
      </c>
      <c r="B7" s="193"/>
      <c r="C7" s="193"/>
      <c r="D7" s="193"/>
      <c r="E7" s="193"/>
      <c r="F7" s="193"/>
      <c r="G7" s="193"/>
      <c r="H7" s="193"/>
    </row>
    <row r="8" spans="1:8" ht="28.2" customHeight="1" x14ac:dyDescent="0.3">
      <c r="A8" s="192" t="s">
        <v>57</v>
      </c>
      <c r="B8" s="193"/>
      <c r="C8" s="193"/>
      <c r="D8" s="193"/>
      <c r="E8" s="193"/>
      <c r="F8" s="193"/>
      <c r="G8" s="193"/>
      <c r="H8" s="193"/>
    </row>
    <row r="9" spans="1:8" x14ac:dyDescent="0.3">
      <c r="A9" s="192" t="s">
        <v>108</v>
      </c>
      <c r="B9" s="193"/>
      <c r="C9" s="193"/>
      <c r="D9" s="193"/>
      <c r="E9" s="193"/>
      <c r="F9" s="193"/>
      <c r="G9" s="193"/>
      <c r="H9" s="193"/>
    </row>
    <row r="10" spans="1:8" s="62" customFormat="1" x14ac:dyDescent="0.3">
      <c r="A10" s="195" t="s">
        <v>58</v>
      </c>
      <c r="B10" s="200"/>
      <c r="C10" s="200"/>
      <c r="D10" s="200"/>
      <c r="E10" s="200"/>
      <c r="F10" s="200"/>
      <c r="G10" s="200"/>
      <c r="H10" s="200"/>
    </row>
    <row r="11" spans="1:8" ht="19.95" customHeight="1" x14ac:dyDescent="0.3">
      <c r="A11" s="113"/>
    </row>
    <row r="12" spans="1:8" ht="19.95" customHeight="1" thickBot="1" x14ac:dyDescent="0.35">
      <c r="A12" s="106" t="s">
        <v>59</v>
      </c>
    </row>
    <row r="13" spans="1:8" ht="19.95" customHeight="1" thickBot="1" x14ac:dyDescent="0.35">
      <c r="A13" s="118" t="s">
        <v>60</v>
      </c>
      <c r="B13" s="119" t="s">
        <v>61</v>
      </c>
    </row>
    <row r="14" spans="1:8" ht="19.95" customHeight="1" thickBot="1" x14ac:dyDescent="0.35">
      <c r="A14" s="120" t="s">
        <v>124</v>
      </c>
      <c r="B14" s="147">
        <v>0</v>
      </c>
    </row>
    <row r="15" spans="1:8" ht="19.95" customHeight="1" thickBot="1" x14ac:dyDescent="0.35">
      <c r="A15" s="120" t="s">
        <v>125</v>
      </c>
      <c r="B15" s="147">
        <v>0</v>
      </c>
    </row>
    <row r="16" spans="1:8" ht="19.95" customHeight="1" thickBot="1" x14ac:dyDescent="0.35">
      <c r="A16" s="120" t="s">
        <v>126</v>
      </c>
      <c r="B16" s="147">
        <v>0</v>
      </c>
    </row>
    <row r="17" spans="1:14" ht="19.95" customHeight="1" thickBot="1" x14ac:dyDescent="0.35">
      <c r="A17" s="121" t="s">
        <v>62</v>
      </c>
      <c r="B17" s="139">
        <f>AVERAGE(B14:B16)</f>
        <v>0</v>
      </c>
    </row>
    <row r="18" spans="1:14" ht="19.95" customHeight="1" x14ac:dyDescent="0.3">
      <c r="A18" s="112"/>
    </row>
    <row r="19" spans="1:14" ht="19.95" customHeight="1" x14ac:dyDescent="0.3">
      <c r="A19" s="106" t="s">
        <v>133</v>
      </c>
    </row>
    <row r="20" spans="1:14" ht="19.95" customHeight="1" thickBot="1" x14ac:dyDescent="0.35">
      <c r="A20" s="198" t="s">
        <v>132</v>
      </c>
      <c r="B20" s="199"/>
      <c r="C20" s="199"/>
      <c r="D20" s="199"/>
      <c r="E20" s="199"/>
      <c r="F20" s="152"/>
      <c r="G20" s="152"/>
    </row>
    <row r="21" spans="1:14" ht="53.55" customHeight="1" thickBot="1" x14ac:dyDescent="0.35">
      <c r="A21" s="115"/>
      <c r="B21" s="116" t="s">
        <v>63</v>
      </c>
      <c r="C21" s="116" t="s">
        <v>64</v>
      </c>
      <c r="D21" s="116" t="s">
        <v>65</v>
      </c>
      <c r="E21" s="116" t="s">
        <v>66</v>
      </c>
    </row>
    <row r="22" spans="1:14" ht="19.95" customHeight="1" thickBot="1" x14ac:dyDescent="0.35">
      <c r="A22" s="107" t="s">
        <v>67</v>
      </c>
      <c r="B22" s="148">
        <f>B17</f>
        <v>0</v>
      </c>
      <c r="C22" s="149">
        <f>B22</f>
        <v>0</v>
      </c>
      <c r="D22" s="149">
        <f>C22*1.056</f>
        <v>0</v>
      </c>
      <c r="E22" s="149">
        <f t="shared" ref="E22" si="0">D22*1.056</f>
        <v>0</v>
      </c>
    </row>
    <row r="23" spans="1:14" ht="40.799999999999997" customHeight="1" x14ac:dyDescent="0.3"/>
    <row r="24" spans="1:14" ht="40.799999999999997" customHeight="1" x14ac:dyDescent="0.3">
      <c r="A24" s="11"/>
      <c r="B24" s="58"/>
      <c r="C24" s="58"/>
      <c r="D24" s="170" t="s">
        <v>9</v>
      </c>
      <c r="E24" s="170"/>
      <c r="F24" s="170"/>
      <c r="G24" s="170" t="s">
        <v>10</v>
      </c>
      <c r="H24" s="170"/>
      <c r="I24" s="170"/>
      <c r="J24" s="170" t="s">
        <v>11</v>
      </c>
      <c r="K24" s="170"/>
      <c r="L24" s="172"/>
      <c r="M24" s="54" t="s">
        <v>12</v>
      </c>
      <c r="N24" s="62"/>
    </row>
    <row r="25" spans="1:14" ht="46.8" x14ac:dyDescent="0.3">
      <c r="A25" s="11" t="s">
        <v>20</v>
      </c>
      <c r="B25" s="58" t="s">
        <v>1</v>
      </c>
      <c r="C25" s="58" t="s">
        <v>16</v>
      </c>
      <c r="D25" s="91" t="s">
        <v>100</v>
      </c>
      <c r="E25" s="18" t="s">
        <v>101</v>
      </c>
      <c r="F25" s="18" t="s">
        <v>28</v>
      </c>
      <c r="G25" s="58" t="s">
        <v>97</v>
      </c>
      <c r="H25" s="18" t="s">
        <v>98</v>
      </c>
      <c r="I25" s="18" t="s">
        <v>26</v>
      </c>
      <c r="J25" s="58" t="s">
        <v>99</v>
      </c>
      <c r="K25" s="18" t="s">
        <v>102</v>
      </c>
      <c r="L25" s="18" t="s">
        <v>27</v>
      </c>
      <c r="M25" s="55" t="s">
        <v>15</v>
      </c>
      <c r="N25" s="56" t="s">
        <v>17</v>
      </c>
    </row>
    <row r="26" spans="1:14" ht="15.6" x14ac:dyDescent="0.3">
      <c r="A26" s="13" t="s">
        <v>60</v>
      </c>
      <c r="B26" s="51"/>
      <c r="C26" s="51"/>
      <c r="D26" s="92"/>
      <c r="E26" s="47"/>
      <c r="F26" s="48">
        <f>SUBTOTAL(9,F27:F27)</f>
        <v>0</v>
      </c>
      <c r="G26" s="47"/>
      <c r="H26" s="49"/>
      <c r="I26" s="48">
        <f>SUBTOTAL(9,I27:I27)</f>
        <v>0</v>
      </c>
      <c r="J26" s="47"/>
      <c r="K26" s="47"/>
      <c r="L26" s="48">
        <f>SUBTOTAL(9,L27:L27)</f>
        <v>0</v>
      </c>
      <c r="M26" s="48">
        <f>SUBTOTAL(9,M27:M27)</f>
        <v>0</v>
      </c>
      <c r="N26" s="48">
        <f>SUBTOTAL(9,N27:N27)</f>
        <v>0</v>
      </c>
    </row>
    <row r="27" spans="1:14" ht="15.6" x14ac:dyDescent="0.3">
      <c r="A27" s="12" t="s">
        <v>70</v>
      </c>
      <c r="B27" s="19" t="s">
        <v>107</v>
      </c>
      <c r="C27" s="73">
        <v>0</v>
      </c>
      <c r="D27" s="93">
        <v>4995</v>
      </c>
      <c r="E27" s="140">
        <f>C22</f>
        <v>0</v>
      </c>
      <c r="F27" s="20">
        <f t="shared" ref="F27" si="1">D27*E27</f>
        <v>0</v>
      </c>
      <c r="G27" s="93">
        <v>4995</v>
      </c>
      <c r="H27" s="140">
        <f>D22</f>
        <v>0</v>
      </c>
      <c r="I27" s="20">
        <f t="shared" ref="I27" si="2">G27*H27</f>
        <v>0</v>
      </c>
      <c r="J27" s="93">
        <v>4995</v>
      </c>
      <c r="K27" s="140">
        <f>E22</f>
        <v>0</v>
      </c>
      <c r="L27" s="20">
        <f t="shared" ref="L27" si="3">J27*K27</f>
        <v>0</v>
      </c>
      <c r="M27" s="42">
        <f>SUM(F27,I27,L27,)</f>
        <v>0</v>
      </c>
      <c r="N27" s="64">
        <f>C27*M27</f>
        <v>0</v>
      </c>
    </row>
  </sheetData>
  <protectedRanges>
    <protectedRange sqref="J26:K26" name="Range5_1"/>
    <protectedRange sqref="G26:H26 H27 K27" name="Range4_1"/>
    <protectedRange sqref="E26:E27 A26:A27 B26:D26 C27:D27 G27 J27" name="Range3_1"/>
  </protectedRanges>
  <mergeCells count="12">
    <mergeCell ref="A3:H3"/>
    <mergeCell ref="A4:H4"/>
    <mergeCell ref="A5:H5"/>
    <mergeCell ref="A6:H6"/>
    <mergeCell ref="A7:H7"/>
    <mergeCell ref="D24:F24"/>
    <mergeCell ref="G24:I24"/>
    <mergeCell ref="J24:L24"/>
    <mergeCell ref="A8:H8"/>
    <mergeCell ref="A9:H9"/>
    <mergeCell ref="A10:H10"/>
    <mergeCell ref="A20:E20"/>
  </mergeCells>
  <dataValidations count="1">
    <dataValidation type="decimal" operator="greaterThanOrEqual" allowBlank="1" showInputMessage="1" showErrorMessage="1" sqref="J27:K27 G27:H27 D27:E27" xr:uid="{5094E4D6-6F48-4B69-9E56-997F5145777A}">
      <formula1>0</formula1>
    </dataValidation>
  </dataValidation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PRICING SCHEDULE</vt:lpstr>
      <vt:lpstr>Disc Model &amp; Pricing Principle</vt:lpstr>
      <vt:lpstr>Base Component</vt:lpstr>
      <vt:lpstr>Growth Component</vt:lpstr>
      <vt:lpstr>Professional Services</vt:lpstr>
      <vt:lpstr>'PRICING SCHEDULE'!_Hlk195687108</vt:lpstr>
      <vt:lpstr>'PRICING SCHEDULE'!Print_Area</vt:lpstr>
      <vt:lpstr>'PRICING SCHEDULE'!Print_Titles</vt:lpstr>
    </vt:vector>
  </TitlesOfParts>
  <Company>Toshiba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Willie Needham</dc:creator>
  <cp:lastModifiedBy>Elelwani Mundalamo</cp:lastModifiedBy>
  <cp:lastPrinted>2020-07-02T18:44:36Z</cp:lastPrinted>
  <dcterms:created xsi:type="dcterms:W3CDTF">2017-06-15T23:28:53Z</dcterms:created>
  <dcterms:modified xsi:type="dcterms:W3CDTF">2025-12-02T11:04:13Z</dcterms:modified>
</cp:coreProperties>
</file>