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11490" windowHeight="3450" tabRatio="785" activeTab="5"/>
  </bookViews>
  <sheets>
    <sheet name="C1.2" sheetId="10" r:id="rId1"/>
    <sheet name="C1.3" sheetId="11" r:id="rId2"/>
    <sheet name="C1.5" sheetId="2" r:id="rId3"/>
    <sheet name="C1.7" sheetId="26" r:id="rId4"/>
    <sheet name="C8.8" sheetId="19" r:id="rId5"/>
    <sheet name="C9.1" sheetId="36" r:id="rId6"/>
    <sheet name="C11.6" sheetId="25" r:id="rId7"/>
    <sheet name="A" sheetId="15" r:id="rId8"/>
    <sheet name="Section F" sheetId="17" state="hidden" r:id="rId9"/>
    <sheet name="F" sheetId="18" state="hidden" r:id="rId10"/>
    <sheet name="Summary" sheetId="16" r:id="rId11"/>
    <sheet name="asessment sheet" sheetId="34" r:id="rId12"/>
    <sheet name="Calculations Sum" sheetId="29" r:id="rId13"/>
    <sheet name="Calculations" sheetId="21" state="hidden" r:id="rId14"/>
  </sheets>
  <externalReferences>
    <externalReference r:id="rId15"/>
    <externalReference r:id="rId16"/>
    <externalReference r:id="rId17"/>
    <externalReference r:id="rId18"/>
    <externalReference r:id="rId19"/>
  </externalReferences>
  <definedNames>
    <definedName name="_Backfill" localSheetId="7">[1]Home!$E$51</definedName>
    <definedName name="_Backfill" localSheetId="9">[1]Home!$E$51</definedName>
    <definedName name="_Backfill" localSheetId="10">[1]Home!$E$51</definedName>
    <definedName name="_Backfill">#REF!</definedName>
    <definedName name="_Benching" localSheetId="7">#REF!</definedName>
    <definedName name="_Benching" localSheetId="4">#REF!</definedName>
    <definedName name="_Benching" localSheetId="10">#REF!</definedName>
    <definedName name="_Benching">#REF!</definedName>
    <definedName name="_Brickwork" localSheetId="7">[1]Home!$E$43</definedName>
    <definedName name="_Brickwork" localSheetId="9">[1]Home!$E$43</definedName>
    <definedName name="_Brickwork" localSheetId="10">[1]Home!$E$43</definedName>
    <definedName name="_Brickwork">#REF!</definedName>
    <definedName name="_Clearing" localSheetId="7">[1]Home!$E$50</definedName>
    <definedName name="_Clearing" localSheetId="9">[1]Home!$E$50</definedName>
    <definedName name="_Clearing" localSheetId="10">[1]Home!$E$50</definedName>
    <definedName name="_Clearing">#REF!</definedName>
    <definedName name="_Client1" localSheetId="7">[1]Home!$C$2</definedName>
    <definedName name="_Client1" localSheetId="9">[1]Home!$C$2</definedName>
    <definedName name="_Client1" localSheetId="10">[1]Home!$C$2</definedName>
    <definedName name="_Client1">#REF!</definedName>
    <definedName name="_Client2" localSheetId="7">[1]Home!$C$3</definedName>
    <definedName name="_Client2" localSheetId="9">[1]Home!$C$3</definedName>
    <definedName name="_Client2" localSheetId="10">[1]Home!$C$3</definedName>
    <definedName name="_Client2">#REF!</definedName>
    <definedName name="_ContractNo" localSheetId="7">[1]Home!$C$5</definedName>
    <definedName name="_ContractNo" localSheetId="9">[1]Home!$C$5</definedName>
    <definedName name="_ContractNo" localSheetId="10">[1]Home!$C$5</definedName>
    <definedName name="_ContractNo">#REF!</definedName>
    <definedName name="_ContractPeriod" localSheetId="7">[1]Home!$C$16</definedName>
    <definedName name="_ContractPeriod" localSheetId="9">[1]Home!$C$16</definedName>
    <definedName name="_ContractPeriod" localSheetId="10">[1]Home!$C$16</definedName>
    <definedName name="_ContractPeriod">#REF!</definedName>
    <definedName name="_Description" localSheetId="7">[1]Home!$C$6</definedName>
    <definedName name="_Description" localSheetId="9">[1]Home!$C$6</definedName>
    <definedName name="_Description" localSheetId="10">[1]Home!$C$6</definedName>
    <definedName name="_Description">#REF!</definedName>
    <definedName name="_Excavation" localSheetId="7">[1]Home!$E$44</definedName>
    <definedName name="_Excavation" localSheetId="9">[1]Home!$E$44</definedName>
    <definedName name="_Excavation" localSheetId="10">[1]Home!$E$44</definedName>
    <definedName name="_Excavation">#REF!</definedName>
    <definedName name="_Expansion" localSheetId="7">[1]Home!$E$57</definedName>
    <definedName name="_Expansion" localSheetId="9">[1]Home!$E$57</definedName>
    <definedName name="_Expansion" localSheetId="10">[1]Home!$E$57</definedName>
    <definedName name="_Expansion">#REF!</definedName>
    <definedName name="_Formwork" localSheetId="7">[1]Home!$E$52</definedName>
    <definedName name="_Formwork" localSheetId="9">[1]Home!$E$52</definedName>
    <definedName name="_Formwork" localSheetId="10">[1]Home!$E$52</definedName>
    <definedName name="_Formwork">#REF!</definedName>
    <definedName name="_Gabion" localSheetId="7">[1]Home!$E$60</definedName>
    <definedName name="_Gabion" localSheetId="9">[1]Home!$E$60</definedName>
    <definedName name="_Gabion" localSheetId="10">[1]Home!$E$60</definedName>
    <definedName name="_Gabion">#REF!</definedName>
    <definedName name="_Geofabric" localSheetId="7">[1]Home!$E$55</definedName>
    <definedName name="_Geofabric" localSheetId="9">[1]Home!$E$55</definedName>
    <definedName name="_Geofabric" localSheetId="10">[1]Home!$E$55</definedName>
    <definedName name="_Geofabric">#REF!</definedName>
    <definedName name="_GPost" localSheetId="7">#REF!</definedName>
    <definedName name="_GPost" localSheetId="4">#REF!</definedName>
    <definedName name="_GPost" localSheetId="10">#REF!</definedName>
    <definedName name="_GPost">#REF!</definedName>
    <definedName name="_GRail" localSheetId="7">[1]Home!$E$62</definedName>
    <definedName name="_GRail" localSheetId="9">[1]Home!$E$62</definedName>
    <definedName name="_GRail" localSheetId="10">[1]Home!$E$62</definedName>
    <definedName name="_GRail">#REF!</definedName>
    <definedName name="_Haul" localSheetId="7">[1]Home!$E$40</definedName>
    <definedName name="_Haul" localSheetId="9">[1]Home!$E$40</definedName>
    <definedName name="_Haul" localSheetId="10">[1]Home!$E$40</definedName>
    <definedName name="_Haul">#REF!</definedName>
    <definedName name="_HaulPerMetre" localSheetId="7">[1]Home!$E$38</definedName>
    <definedName name="_HaulPerMetre" localSheetId="9">[1]Home!$E$38</definedName>
    <definedName name="_HaulPerMetre" localSheetId="10">[1]Home!$E$38</definedName>
    <definedName name="_HaulPerMetre">#REF!</definedName>
    <definedName name="_KandC" localSheetId="7">#REF!</definedName>
    <definedName name="_KandC" localSheetId="4">#REF!</definedName>
    <definedName name="_KandC" localSheetId="10">#REF!</definedName>
    <definedName name="_KandC">#REF!</definedName>
    <definedName name="_Kerb" localSheetId="7">[1]Home!$E$58</definedName>
    <definedName name="_Kerb" localSheetId="9">[1]Home!$E$58</definedName>
    <definedName name="_Kerb" localSheetId="10">[1]Home!$E$58</definedName>
    <definedName name="_Kerb">#REF!</definedName>
    <definedName name="_LabourDaily" localSheetId="7">[1]Home!$C$13</definedName>
    <definedName name="_LabourDaily" localSheetId="9">[1]Home!$C$13</definedName>
    <definedName name="_LabourDaily" localSheetId="10">[1]Home!$C$13</definedName>
    <definedName name="_LabourDaily">#REF!</definedName>
    <definedName name="_LabourHours" localSheetId="7">#REF!</definedName>
    <definedName name="_LabourHours" localSheetId="10">#REF!</definedName>
    <definedName name="_LabourHours">#REF!</definedName>
    <definedName name="_LabourRate" localSheetId="7">[1]Home!$C$11</definedName>
    <definedName name="_LabourRate" localSheetId="9">[1]Home!$C$11</definedName>
    <definedName name="_LabourRate" localSheetId="10">[1]Home!$C$11</definedName>
    <definedName name="_LabourRate">#REF!</definedName>
    <definedName name="_Markup" localSheetId="7">[1]Home!$C$27</definedName>
    <definedName name="_Markup" localSheetId="9">[1]Home!$C$27</definedName>
    <definedName name="_Markup" localSheetId="10">[1]Home!$C$27</definedName>
    <definedName name="_Markup">#REF!</definedName>
    <definedName name="_Mesh" localSheetId="7">[1]Home!$E$53</definedName>
    <definedName name="_Mesh" localSheetId="9">[1]Home!$E$53</definedName>
    <definedName name="_Mesh" localSheetId="10">[1]Home!$E$53</definedName>
    <definedName name="_Mesh">#REF!</definedName>
    <definedName name="_Mix" localSheetId="7">[1]Home!$E$41</definedName>
    <definedName name="_Mix" localSheetId="9">[1]Home!$E$41</definedName>
    <definedName name="_Mix" localSheetId="10">[1]Home!$E$41</definedName>
    <definedName name="_Mix">#REF!</definedName>
    <definedName name="_Place" localSheetId="7">[1]Home!$E$42</definedName>
    <definedName name="_Place" localSheetId="9">[1]Home!$E$42</definedName>
    <definedName name="_Place" localSheetId="10">[1]Home!$E$42</definedName>
    <definedName name="_Place">#REF!</definedName>
    <definedName name="_Plaster" localSheetId="7">#REF!</definedName>
    <definedName name="_Plaster" localSheetId="4">#REF!</definedName>
    <definedName name="_Plaster" localSheetId="10">#REF!</definedName>
    <definedName name="_Plaster">#REF!</definedName>
    <definedName name="_RoadLength" localSheetId="7">[1]Home!$C$25</definedName>
    <definedName name="_RoadLength" localSheetId="9">[1]Home!$C$25</definedName>
    <definedName name="_RoadLength" localSheetId="10">[1]Home!$C$25</definedName>
    <definedName name="_RoadLength">#REF!</definedName>
    <definedName name="_Roadmarkings" localSheetId="7">#REF!</definedName>
    <definedName name="_Roadmarkings" localSheetId="10">#REF!</definedName>
    <definedName name="_Roadmarkings">#REF!</definedName>
    <definedName name="_RoadstudSpc" localSheetId="7">[1]Home!$C$31</definedName>
    <definedName name="_RoadstudSpc" localSheetId="9">[1]Home!$C$31</definedName>
    <definedName name="_RoadstudSpc" localSheetId="10">[1]Home!$C$31</definedName>
    <definedName name="_RoadstudSpc">#REF!</definedName>
    <definedName name="_Sheeting" localSheetId="7">#REF!</definedName>
    <definedName name="_Sheeting" localSheetId="4">#REF!</definedName>
    <definedName name="_Sheeting" localSheetId="10">#REF!</definedName>
    <definedName name="_Sheeting">#REF!</definedName>
    <definedName name="_Sign" localSheetId="7">[1]Home!$E$63</definedName>
    <definedName name="_Sign" localSheetId="9">[1]Home!$E$63</definedName>
    <definedName name="_Sign" localSheetId="10">[1]Home!$E$63</definedName>
    <definedName name="_Sign">#REF!</definedName>
    <definedName name="_Spread" localSheetId="7">#REF!</definedName>
    <definedName name="_Spread" localSheetId="4">#REF!</definedName>
    <definedName name="_Spread" localSheetId="10">#REF!</definedName>
    <definedName name="_Spread">#REF!</definedName>
    <definedName name="_Stamp" localSheetId="7">#REF!</definedName>
    <definedName name="_Stamp" localSheetId="4">#REF!</definedName>
    <definedName name="_Stamp" localSheetId="10">#REF!</definedName>
    <definedName name="_Stamp">#REF!</definedName>
    <definedName name="_Subsoil" localSheetId="7">#REF!</definedName>
    <definedName name="_Subsoil" localSheetId="4">#REF!</definedName>
    <definedName name="_Subsoil" localSheetId="10">#REF!</definedName>
    <definedName name="_Subsoil">#REF!</definedName>
    <definedName name="_Summary" localSheetId="7">[1]Home!$J$16</definedName>
    <definedName name="_Summary" localSheetId="9">[1]Home!$J$16</definedName>
    <definedName name="_Summary" localSheetId="10">[1]Home!$J$16</definedName>
    <definedName name="_Summary">#REF!</definedName>
    <definedName name="_Wacker" localSheetId="7">[1]Home!$E$46</definedName>
    <definedName name="_Wacker" localSheetId="9">[1]Home!$E$46</definedName>
    <definedName name="_Wacker" localSheetId="10">[1]Home!$E$46</definedName>
    <definedName name="_Wacker">#REF!</definedName>
    <definedName name="C7.3" localSheetId="7">#REF!</definedName>
    <definedName name="C7.3" localSheetId="4">#REF!</definedName>
    <definedName name="C7.3" localSheetId="10">#REF!</definedName>
    <definedName name="C7.3">#REF!</definedName>
    <definedName name="Client1">[2]Information!$C$2</definedName>
    <definedName name="Client2">[2]Information!$C$3</definedName>
    <definedName name="ContractDescription">[2]Information!$C$6</definedName>
    <definedName name="ContractNo">[2]Information!$C$5</definedName>
    <definedName name="d">#REF!</definedName>
    <definedName name="DELETE">[3]Home!$E$44</definedName>
    <definedName name="lori" localSheetId="7">#REF!</definedName>
    <definedName name="lori" localSheetId="4">#REF!</definedName>
    <definedName name="lori" localSheetId="10">#REF!</definedName>
    <definedName name="lori">#REF!</definedName>
    <definedName name="lorin" localSheetId="7">#REF!</definedName>
    <definedName name="lorin" localSheetId="4">#REF!</definedName>
    <definedName name="lorin" localSheetId="10">#REF!</definedName>
    <definedName name="lorin">#REF!</definedName>
    <definedName name="lorinda" localSheetId="7">#REF!</definedName>
    <definedName name="lorinda" localSheetId="4">#REF!</definedName>
    <definedName name="lorinda" localSheetId="10">#REF!</definedName>
    <definedName name="lorinda">#REF!</definedName>
    <definedName name="ntha" localSheetId="7">#REF!</definedName>
    <definedName name="ntha" localSheetId="10">#REF!</definedName>
    <definedName name="ntha">#REF!</definedName>
    <definedName name="nthab" localSheetId="7">#REF!</definedName>
    <definedName name="nthab" localSheetId="10">#REF!</definedName>
    <definedName name="nthab">#REF!</definedName>
    <definedName name="nthabi" localSheetId="7">#REF!</definedName>
    <definedName name="nthabi" localSheetId="10">#REF!</definedName>
    <definedName name="nthabi">#REF!</definedName>
    <definedName name="nthabz" localSheetId="7">#REF!</definedName>
    <definedName name="nthabz" localSheetId="10">#REF!</definedName>
    <definedName name="nthabz">#REF!</definedName>
    <definedName name="Page_A" localSheetId="7">[1]Home!$J$12</definedName>
    <definedName name="Page_A" localSheetId="9">[1]Home!$J$12</definedName>
    <definedName name="Page_A" localSheetId="10">[1]Home!$J$12</definedName>
    <definedName name="Page_A">#REF!</definedName>
    <definedName name="Page_D" localSheetId="7">[1]Home!$J$13</definedName>
    <definedName name="Page_D" localSheetId="9">[1]Home!$J$13</definedName>
    <definedName name="Page_D" localSheetId="10">[1]Home!$J$13</definedName>
    <definedName name="Page_D">#REF!</definedName>
    <definedName name="Page_F" localSheetId="7">[1]Home!$J$14</definedName>
    <definedName name="Page_F" localSheetId="9">[1]Home!$J$14</definedName>
    <definedName name="Page_F" localSheetId="10">[1]Home!$J$14</definedName>
    <definedName name="Page_F">#REF!</definedName>
    <definedName name="Page_G" localSheetId="7">[1]Home!$J$15</definedName>
    <definedName name="Page_G" localSheetId="9">[1]Home!$J$15</definedName>
    <definedName name="Page_G" localSheetId="10">[1]Home!$J$15</definedName>
    <definedName name="Page_G">#REF!</definedName>
    <definedName name="_xlnm.Print_Area" localSheetId="7">A!$A$1:$I$38</definedName>
    <definedName name="_xlnm.Print_Area" localSheetId="1">C1.3!$A$1:$I$61</definedName>
    <definedName name="_xlnm.Print_Area" localSheetId="2">C1.5!$A$1:$H$57</definedName>
    <definedName name="_xlnm.Print_Area" localSheetId="6">C11.6!$A$1:$H$38</definedName>
    <definedName name="_xlnm.Print_Area" localSheetId="4">C8.8!$A$1:$H$44</definedName>
    <definedName name="_xlnm.Print_Area" localSheetId="9">F!$A$1:$I$69</definedName>
    <definedName name="_xlnm.Print_Area" localSheetId="8">'Section F'!$A$1:$I$67</definedName>
    <definedName name="_xlnm.Print_Area" localSheetId="10">Summary!$A$1:$I$37</definedName>
    <definedName name="tbl_Units">[4]Tables!$B$4:$B$32</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19" l="1"/>
  <c r="E21" i="36" l="1"/>
  <c r="F39" i="2" l="1"/>
  <c r="B4" i="16" l="1"/>
  <c r="B4" i="15"/>
  <c r="B14" i="16"/>
  <c r="B16" i="16"/>
  <c r="H14" i="15"/>
  <c r="A40" i="36"/>
  <c r="G11" i="36"/>
  <c r="G10" i="36"/>
  <c r="G9" i="36"/>
  <c r="A5" i="36"/>
  <c r="E20" i="26" l="1"/>
  <c r="F20" i="2"/>
  <c r="F18" i="2"/>
  <c r="E15" i="15"/>
  <c r="D15" i="15"/>
  <c r="C15" i="15"/>
  <c r="R31" i="34" l="1"/>
  <c r="R25" i="34"/>
  <c r="G23" i="29"/>
  <c r="N84" i="34"/>
  <c r="N83" i="34"/>
  <c r="N82" i="34"/>
  <c r="N81" i="34"/>
  <c r="N80" i="34"/>
  <c r="N79" i="34"/>
  <c r="O77" i="34" s="1"/>
  <c r="N78" i="34"/>
  <c r="N77" i="34"/>
  <c r="N76" i="34"/>
  <c r="N25" i="34"/>
  <c r="K25" i="34" s="1"/>
  <c r="R10" i="34" s="1"/>
  <c r="R27" i="34" s="1"/>
  <c r="N24" i="34"/>
  <c r="K24" i="34"/>
  <c r="N23" i="34"/>
  <c r="K23" i="34" s="1"/>
  <c r="N22" i="34"/>
  <c r="J22" i="34" s="1"/>
  <c r="N21" i="34"/>
  <c r="N20" i="34"/>
  <c r="R18" i="34" s="1"/>
  <c r="R35" i="34" s="1"/>
  <c r="J20" i="34"/>
  <c r="N19" i="34"/>
  <c r="J19" i="34" s="1"/>
  <c r="R16" i="34" s="1"/>
  <c r="R33" i="34" s="1"/>
  <c r="N18" i="34"/>
  <c r="H18" i="34"/>
  <c r="N17" i="34"/>
  <c r="K17" i="34" s="1"/>
  <c r="N16" i="34"/>
  <c r="K16" i="34"/>
  <c r="N15" i="34"/>
  <c r="K15" i="34" s="1"/>
  <c r="N14" i="34"/>
  <c r="K14" i="34" s="1"/>
  <c r="N13" i="34"/>
  <c r="I13" i="34" s="1"/>
  <c r="I86" i="34" s="1"/>
  <c r="N12" i="34"/>
  <c r="J12" i="34"/>
  <c r="R9" i="34" s="1"/>
  <c r="R26" i="34" s="1"/>
  <c r="V26" i="34" s="1"/>
  <c r="N11" i="34"/>
  <c r="J11" i="34" s="1"/>
  <c r="N10" i="34"/>
  <c r="J10" i="34"/>
  <c r="N9" i="34"/>
  <c r="H9" i="34" s="1"/>
  <c r="N8" i="34"/>
  <c r="K8" i="34"/>
  <c r="N7" i="34"/>
  <c r="H7" i="34" s="1"/>
  <c r="N6" i="34"/>
  <c r="N86" i="34" s="1"/>
  <c r="H86" i="34" l="1"/>
  <c r="O79" i="34"/>
  <c r="R15" i="34"/>
  <c r="R32" i="34" s="1"/>
  <c r="K6" i="34"/>
  <c r="R17" i="34" s="1"/>
  <c r="R34" i="34" s="1"/>
  <c r="V27" i="34" s="1"/>
  <c r="R7" i="34"/>
  <c r="R24" i="34" s="1"/>
  <c r="J86" i="34"/>
  <c r="K86" i="34"/>
  <c r="I89" i="34"/>
  <c r="L90" i="34" s="1"/>
  <c r="M90" i="34" s="1"/>
  <c r="V24" i="34" l="1"/>
  <c r="E26" i="29" s="1"/>
  <c r="K89" i="34"/>
  <c r="G56" i="29"/>
  <c r="G55" i="29"/>
  <c r="G52" i="29"/>
  <c r="G51" i="29"/>
  <c r="G48" i="29"/>
  <c r="E27" i="29" l="1"/>
  <c r="G27" i="29" s="1"/>
  <c r="G26" i="29"/>
  <c r="G31" i="29"/>
  <c r="G13" i="29" l="1"/>
  <c r="E42" i="29"/>
  <c r="G42" i="29" s="1"/>
  <c r="D40" i="29"/>
  <c r="E38" i="29"/>
  <c r="G38" i="29" s="1"/>
  <c r="D36" i="29"/>
  <c r="G33" i="29"/>
  <c r="G11" i="29"/>
  <c r="G9" i="29"/>
  <c r="H5" i="29"/>
  <c r="B5" i="19" l="1"/>
  <c r="A5" i="26"/>
  <c r="C12" i="15" l="1"/>
  <c r="A33" i="26"/>
  <c r="G27" i="26"/>
  <c r="G26" i="26"/>
  <c r="G25" i="26"/>
  <c r="G24" i="26"/>
  <c r="G12" i="26"/>
  <c r="G11" i="26"/>
  <c r="G10" i="26"/>
  <c r="G9" i="26"/>
  <c r="G4" i="26"/>
  <c r="G12" i="15" l="1"/>
  <c r="C13" i="15"/>
  <c r="B224" i="25"/>
  <c r="H214" i="25"/>
  <c r="H213" i="25"/>
  <c r="H210" i="25"/>
  <c r="H208" i="25"/>
  <c r="H204" i="25"/>
  <c r="H203" i="25"/>
  <c r="H202" i="25"/>
  <c r="H201" i="25"/>
  <c r="H200" i="25"/>
  <c r="H199" i="25"/>
  <c r="H198" i="25"/>
  <c r="H197" i="25"/>
  <c r="H196" i="25"/>
  <c r="H195" i="25"/>
  <c r="H194" i="25"/>
  <c r="H193" i="25"/>
  <c r="H192" i="25"/>
  <c r="H191" i="25"/>
  <c r="H190" i="25"/>
  <c r="H189" i="25"/>
  <c r="H188" i="25"/>
  <c r="H187" i="25"/>
  <c r="H186" i="25"/>
  <c r="H185" i="25"/>
  <c r="H184" i="25"/>
  <c r="H183" i="25"/>
  <c r="H182" i="25"/>
  <c r="H181" i="25"/>
  <c r="H180" i="25"/>
  <c r="H179" i="25"/>
  <c r="H178" i="25"/>
  <c r="H177" i="25"/>
  <c r="H176" i="25"/>
  <c r="H175" i="25"/>
  <c r="H174" i="25"/>
  <c r="B168" i="25"/>
  <c r="B165" i="25"/>
  <c r="F164" i="25"/>
  <c r="B164" i="25"/>
  <c r="B163" i="25"/>
  <c r="H162" i="25"/>
  <c r="H145" i="25"/>
  <c r="H144" i="25"/>
  <c r="H143" i="25"/>
  <c r="H142" i="25"/>
  <c r="H141" i="25"/>
  <c r="H140" i="25"/>
  <c r="H139" i="25"/>
  <c r="H138" i="25"/>
  <c r="H137" i="25"/>
  <c r="H136" i="25"/>
  <c r="H135" i="25"/>
  <c r="H134" i="25"/>
  <c r="H133" i="25"/>
  <c r="H132" i="25"/>
  <c r="H131" i="25"/>
  <c r="H130" i="25"/>
  <c r="H129" i="25"/>
  <c r="H128" i="25"/>
  <c r="H127" i="25"/>
  <c r="H126" i="25"/>
  <c r="H125" i="25"/>
  <c r="H124" i="25"/>
  <c r="H123" i="25"/>
  <c r="H122" i="25"/>
  <c r="H121" i="25"/>
  <c r="H120" i="25"/>
  <c r="H117" i="25"/>
  <c r="H116" i="25"/>
  <c r="H115" i="25"/>
  <c r="H114" i="25"/>
  <c r="H113" i="25"/>
  <c r="H112" i="25"/>
  <c r="H111" i="25"/>
  <c r="H110" i="25"/>
  <c r="H109" i="25"/>
  <c r="H108" i="25"/>
  <c r="H107" i="25"/>
  <c r="H106" i="25"/>
  <c r="H105" i="25"/>
  <c r="B99" i="25"/>
  <c r="B96" i="25"/>
  <c r="F95" i="25"/>
  <c r="B95" i="25"/>
  <c r="B94" i="25"/>
  <c r="H92" i="25"/>
  <c r="H87" i="25"/>
  <c r="H86" i="25"/>
  <c r="H85" i="25"/>
  <c r="H84" i="25"/>
  <c r="H83" i="25"/>
  <c r="H82" i="25"/>
  <c r="H81" i="25"/>
  <c r="H80" i="25"/>
  <c r="H79" i="25"/>
  <c r="H78" i="25"/>
  <c r="H77" i="25"/>
  <c r="H76" i="25"/>
  <c r="H75" i="25"/>
  <c r="H74" i="25"/>
  <c r="H73" i="25"/>
  <c r="H72" i="25"/>
  <c r="H71" i="25"/>
  <c r="H70" i="25"/>
  <c r="H69" i="25"/>
  <c r="H68" i="25"/>
  <c r="H67" i="25"/>
  <c r="H66" i="25"/>
  <c r="H65" i="25"/>
  <c r="H64" i="25"/>
  <c r="H63" i="25"/>
  <c r="H62" i="25"/>
  <c r="H61" i="25"/>
  <c r="H59" i="25"/>
  <c r="H58" i="25"/>
  <c r="H57" i="25"/>
  <c r="H56" i="25"/>
  <c r="H55" i="25"/>
  <c r="H54" i="25"/>
  <c r="H53" i="25"/>
  <c r="H52" i="25"/>
  <c r="H51" i="25"/>
  <c r="H50" i="25"/>
  <c r="H49" i="25"/>
  <c r="H48" i="25"/>
  <c r="B43" i="25"/>
  <c r="B40" i="25"/>
  <c r="F39" i="25"/>
  <c r="B39" i="25"/>
  <c r="B38" i="25"/>
  <c r="H12" i="25"/>
  <c r="H11" i="25"/>
  <c r="H10" i="25"/>
  <c r="H9" i="25"/>
  <c r="H4" i="25"/>
  <c r="H167" i="25" s="1"/>
  <c r="H98" i="25" l="1"/>
  <c r="H42" i="25"/>
  <c r="H47" i="25"/>
  <c r="H94" i="25" s="1"/>
  <c r="H103" i="25" s="1"/>
  <c r="H163" i="25" s="1"/>
  <c r="H172" i="25" s="1"/>
  <c r="H224" i="25" s="1"/>
  <c r="G15" i="15" l="1"/>
  <c r="H4" i="19" l="1"/>
  <c r="F1" i="11" l="1"/>
  <c r="F1" i="2" s="1"/>
  <c r="B5" i="11"/>
  <c r="B5" i="2" s="1"/>
  <c r="B5" i="25" l="1"/>
  <c r="B228" i="19"/>
  <c r="H227" i="19"/>
  <c r="H226" i="19"/>
  <c r="H225" i="19"/>
  <c r="H224" i="19"/>
  <c r="H223" i="19"/>
  <c r="H222" i="19"/>
  <c r="H221" i="19"/>
  <c r="H220" i="19"/>
  <c r="H219" i="19"/>
  <c r="H218" i="19"/>
  <c r="H217" i="19"/>
  <c r="H216" i="19"/>
  <c r="H215" i="19"/>
  <c r="H214" i="19"/>
  <c r="H213" i="19"/>
  <c r="H212" i="19"/>
  <c r="H211" i="19"/>
  <c r="H210" i="19"/>
  <c r="H209" i="19"/>
  <c r="H208" i="19"/>
  <c r="H207" i="19"/>
  <c r="H206" i="19"/>
  <c r="H205" i="19"/>
  <c r="H204" i="19"/>
  <c r="H203" i="19"/>
  <c r="H202" i="19"/>
  <c r="H201" i="19"/>
  <c r="H200" i="19"/>
  <c r="H199" i="19"/>
  <c r="H198" i="19"/>
  <c r="H197" i="19"/>
  <c r="H196" i="19"/>
  <c r="H195" i="19"/>
  <c r="H194" i="19"/>
  <c r="H193" i="19"/>
  <c r="H192" i="19"/>
  <c r="H191" i="19"/>
  <c r="H190" i="19"/>
  <c r="H189" i="19"/>
  <c r="H188" i="19"/>
  <c r="H187" i="19"/>
  <c r="H186" i="19"/>
  <c r="H185" i="19"/>
  <c r="H184" i="19"/>
  <c r="H183" i="19"/>
  <c r="H182" i="19"/>
  <c r="H181" i="19"/>
  <c r="H180" i="19"/>
  <c r="H179" i="19"/>
  <c r="H178" i="19"/>
  <c r="H177" i="19"/>
  <c r="H176" i="19"/>
  <c r="B170" i="19"/>
  <c r="B167" i="19"/>
  <c r="F166" i="19"/>
  <c r="B166" i="19"/>
  <c r="B165" i="19"/>
  <c r="H160" i="19"/>
  <c r="H159" i="19"/>
  <c r="H158" i="19"/>
  <c r="H157" i="19"/>
  <c r="H156" i="19"/>
  <c r="H155" i="19"/>
  <c r="H154" i="19"/>
  <c r="H153" i="19"/>
  <c r="H152" i="19"/>
  <c r="H151" i="19"/>
  <c r="H150" i="19"/>
  <c r="H148" i="19"/>
  <c r="H147" i="19"/>
  <c r="H146" i="19"/>
  <c r="H145" i="19"/>
  <c r="H144" i="19"/>
  <c r="H143" i="19"/>
  <c r="H142" i="19"/>
  <c r="H141" i="19"/>
  <c r="H140" i="19"/>
  <c r="H139" i="19"/>
  <c r="H138" i="19"/>
  <c r="H137" i="19"/>
  <c r="H136" i="19"/>
  <c r="H135" i="19"/>
  <c r="H134" i="19"/>
  <c r="H133" i="19"/>
  <c r="H132" i="19"/>
  <c r="H131" i="19"/>
  <c r="H130" i="19"/>
  <c r="H129" i="19"/>
  <c r="H128" i="19"/>
  <c r="H127" i="19"/>
  <c r="H126" i="19"/>
  <c r="H125" i="19"/>
  <c r="H124" i="19"/>
  <c r="H123" i="19"/>
  <c r="H122" i="19"/>
  <c r="H121" i="19"/>
  <c r="H120" i="19"/>
  <c r="H119" i="19"/>
  <c r="H118" i="19"/>
  <c r="H117" i="19"/>
  <c r="H116" i="19"/>
  <c r="H115" i="19"/>
  <c r="H114" i="19"/>
  <c r="H113" i="19"/>
  <c r="H112" i="19"/>
  <c r="B106" i="19"/>
  <c r="B103" i="19"/>
  <c r="F102" i="19"/>
  <c r="B102" i="19"/>
  <c r="B101" i="19"/>
  <c r="H94" i="19"/>
  <c r="H93" i="19"/>
  <c r="H92" i="19"/>
  <c r="H91" i="19"/>
  <c r="H90" i="19"/>
  <c r="H89" i="19"/>
  <c r="H88" i="19"/>
  <c r="H87" i="19"/>
  <c r="H86" i="19"/>
  <c r="H85" i="19"/>
  <c r="H84" i="19"/>
  <c r="H83" i="19"/>
  <c r="H82" i="19"/>
  <c r="H81" i="19"/>
  <c r="H80" i="19"/>
  <c r="H79" i="19"/>
  <c r="H78" i="19"/>
  <c r="H77" i="19"/>
  <c r="H76" i="19"/>
  <c r="H75" i="19"/>
  <c r="H74" i="19"/>
  <c r="H73" i="19"/>
  <c r="H72" i="19"/>
  <c r="H71" i="19"/>
  <c r="H70" i="19"/>
  <c r="H69" i="19"/>
  <c r="H68" i="19"/>
  <c r="H67" i="19"/>
  <c r="H66" i="19"/>
  <c r="H65" i="19"/>
  <c r="H64" i="19"/>
  <c r="H63" i="19"/>
  <c r="H62" i="19"/>
  <c r="H61" i="19"/>
  <c r="H60" i="19"/>
  <c r="H59" i="19"/>
  <c r="H58" i="19"/>
  <c r="H57" i="19"/>
  <c r="H56" i="19"/>
  <c r="H55" i="19"/>
  <c r="H54" i="19"/>
  <c r="B49" i="19"/>
  <c r="B46" i="19"/>
  <c r="F45" i="19"/>
  <c r="B45" i="19"/>
  <c r="H43" i="19"/>
  <c r="H42" i="19"/>
  <c r="H12" i="19"/>
  <c r="H11" i="19"/>
  <c r="H10" i="19"/>
  <c r="H9" i="19"/>
  <c r="H48" i="19"/>
  <c r="H105" i="19" l="1"/>
  <c r="H169" i="19"/>
  <c r="H53" i="19" l="1"/>
  <c r="H101" i="19" s="1"/>
  <c r="H110" i="19" s="1"/>
  <c r="H165" i="19" s="1"/>
  <c r="H174" i="19" s="1"/>
  <c r="H228" i="19" s="1"/>
  <c r="G13" i="15"/>
  <c r="H42" i="10" l="1"/>
  <c r="C9" i="18" l="1"/>
  <c r="B9" i="18"/>
  <c r="B4" i="18"/>
  <c r="B2" i="18"/>
  <c r="F1" i="18"/>
  <c r="B1" i="18"/>
  <c r="B67" i="17"/>
  <c r="H66" i="17"/>
  <c r="H65" i="17"/>
  <c r="H64" i="17"/>
  <c r="H63" i="17"/>
  <c r="H62" i="17"/>
  <c r="H61" i="17"/>
  <c r="H60" i="17"/>
  <c r="H59" i="17"/>
  <c r="H58" i="17"/>
  <c r="H57" i="17"/>
  <c r="H56" i="17"/>
  <c r="H55" i="17"/>
  <c r="H54" i="17"/>
  <c r="H53" i="17"/>
  <c r="H52" i="17"/>
  <c r="H51" i="17"/>
  <c r="H50" i="17"/>
  <c r="H49" i="17"/>
  <c r="H48" i="17"/>
  <c r="H47" i="17"/>
  <c r="H46" i="17"/>
  <c r="H45" i="17"/>
  <c r="H44" i="17"/>
  <c r="H43" i="17"/>
  <c r="H42" i="17"/>
  <c r="H41" i="17"/>
  <c r="H40" i="17"/>
  <c r="H39" i="17"/>
  <c r="H38" i="17"/>
  <c r="H37" i="17"/>
  <c r="H36" i="17"/>
  <c r="H35" i="17"/>
  <c r="H34" i="17"/>
  <c r="H33" i="17"/>
  <c r="H32" i="17"/>
  <c r="H31" i="17"/>
  <c r="H30" i="17"/>
  <c r="H29" i="17"/>
  <c r="H28" i="17"/>
  <c r="H27" i="17"/>
  <c r="H26" i="17"/>
  <c r="H25" i="17"/>
  <c r="H24" i="17"/>
  <c r="H23" i="17"/>
  <c r="H22" i="17"/>
  <c r="H21" i="17"/>
  <c r="H20" i="17"/>
  <c r="H19" i="17"/>
  <c r="H18" i="17"/>
  <c r="H17" i="17"/>
  <c r="H16" i="17"/>
  <c r="H15" i="17"/>
  <c r="H14" i="17"/>
  <c r="H13" i="17"/>
  <c r="H12" i="17"/>
  <c r="H11" i="17"/>
  <c r="H10" i="17"/>
  <c r="H9" i="17"/>
  <c r="B5" i="17"/>
  <c r="H4" i="17"/>
  <c r="B2" i="17"/>
  <c r="F1" i="17"/>
  <c r="B1" i="17"/>
  <c r="B9" i="16"/>
  <c r="E13" i="15"/>
  <c r="D13" i="15"/>
  <c r="E11" i="15"/>
  <c r="D11" i="15"/>
  <c r="C11" i="15"/>
  <c r="B11" i="15"/>
  <c r="E10" i="15"/>
  <c r="D10" i="15"/>
  <c r="C10" i="15"/>
  <c r="B10" i="15"/>
  <c r="C9" i="15"/>
  <c r="B9" i="15"/>
  <c r="H67" i="17" l="1"/>
  <c r="G9" i="18" s="1"/>
  <c r="G69" i="18" s="1"/>
  <c r="B61" i="11"/>
  <c r="H11" i="11"/>
  <c r="H10" i="11"/>
  <c r="H9" i="11"/>
  <c r="H4" i="11"/>
  <c r="B112" i="2"/>
  <c r="H65" i="2"/>
  <c r="H63" i="2"/>
  <c r="H62" i="2"/>
  <c r="H61" i="2"/>
  <c r="B59" i="2"/>
  <c r="F58" i="2"/>
  <c r="B58" i="2"/>
  <c r="B57" i="2"/>
  <c r="H14" i="2"/>
  <c r="H12" i="2"/>
  <c r="H11" i="2"/>
  <c r="H10" i="2"/>
  <c r="H9" i="2"/>
  <c r="H4" i="2"/>
  <c r="G10" i="15" l="1"/>
  <c r="H112" i="2" l="1"/>
  <c r="G11" i="15"/>
  <c r="G9" i="15"/>
  <c r="G9" i="16" l="1"/>
</calcChain>
</file>

<file path=xl/sharedStrings.xml><?xml version="1.0" encoding="utf-8"?>
<sst xmlns="http://schemas.openxmlformats.org/spreadsheetml/2006/main" count="1096" uniqueCount="608">
  <si>
    <t>SCHEDULE A: ROADWORKS</t>
  </si>
  <si>
    <t>ITEM NO</t>
  </si>
  <si>
    <t>DESCRIPTION</t>
  </si>
  <si>
    <t>UNIT</t>
  </si>
  <si>
    <t>LI</t>
  </si>
  <si>
    <t>QUANTITY</t>
  </si>
  <si>
    <t>RATE</t>
  </si>
  <si>
    <t>AMOUNT</t>
  </si>
  <si>
    <t>C1.5</t>
  </si>
  <si>
    <t>ACCOMMODATION OF TRAFFIC</t>
  </si>
  <si>
    <t>month</t>
  </si>
  <si>
    <t>(a)</t>
  </si>
  <si>
    <r>
      <t>m</t>
    </r>
    <r>
      <rPr>
        <vertAlign val="superscript"/>
        <sz val="10"/>
        <rFont val="Arial"/>
        <family val="2"/>
      </rPr>
      <t>2</t>
    </r>
  </si>
  <si>
    <t>(b)</t>
  </si>
  <si>
    <t>(c)</t>
  </si>
  <si>
    <t>km</t>
  </si>
  <si>
    <r>
      <t>m</t>
    </r>
    <r>
      <rPr>
        <vertAlign val="superscript"/>
        <sz val="10"/>
        <rFont val="Arial"/>
        <family val="2"/>
      </rPr>
      <t>3</t>
    </r>
  </si>
  <si>
    <t>kg</t>
  </si>
  <si>
    <t>t</t>
  </si>
  <si>
    <t>m</t>
  </si>
  <si>
    <t>Prov Sum</t>
  </si>
  <si>
    <t>%</t>
  </si>
  <si>
    <t>C1.5.7</t>
  </si>
  <si>
    <t>Temporary traffic control facilities</t>
  </si>
  <si>
    <t>TOTAL CARRIED FORWARD</t>
  </si>
  <si>
    <t>TOTAL BROUGHT FORWARD</t>
  </si>
  <si>
    <t>C1.5.7.1</t>
  </si>
  <si>
    <t>Delineators including mounting bases and ballast:</t>
  </si>
  <si>
    <t>Single sided, reversible left or right (size indicated)</t>
  </si>
  <si>
    <t>No</t>
  </si>
  <si>
    <t>C1.5.7.3</t>
  </si>
  <si>
    <t>Flagmen</t>
  </si>
  <si>
    <t>man-shift</t>
  </si>
  <si>
    <t>(a.i)</t>
  </si>
  <si>
    <t>(a.ii)</t>
  </si>
  <si>
    <t>(d)</t>
  </si>
  <si>
    <t>C1.5.7.6</t>
  </si>
  <si>
    <t>Maintenance of illimuniated traffic signs:</t>
  </si>
  <si>
    <t>C1.5.12</t>
  </si>
  <si>
    <t>Additional traffic accommodation facilities ordered by the Engineer:</t>
  </si>
  <si>
    <t>C1.5.12.1</t>
  </si>
  <si>
    <t>C1.5.12.2</t>
  </si>
  <si>
    <t>Handling cost, profit and all other charges in respect of item C1.5.12.1</t>
  </si>
  <si>
    <t>TOTAL CARRIED FORWARD TO SUMMARY</t>
  </si>
  <si>
    <t>C1.7</t>
  </si>
  <si>
    <t>LOADING AND HAULING</t>
  </si>
  <si>
    <t>C1.7.1</t>
  </si>
  <si>
    <t>Loading</t>
  </si>
  <si>
    <t>C1.7.2</t>
  </si>
  <si>
    <t>Hauling</t>
  </si>
  <si>
    <r>
      <t>m</t>
    </r>
    <r>
      <rPr>
        <vertAlign val="superscript"/>
        <sz val="10"/>
        <rFont val="Arial"/>
        <family val="2"/>
      </rPr>
      <t>3</t>
    </r>
    <r>
      <rPr>
        <sz val="10"/>
        <rFont val="Arial"/>
        <family val="2"/>
      </rPr>
      <t xml:space="preserve"> - km</t>
    </r>
  </si>
  <si>
    <r>
      <t>m</t>
    </r>
    <r>
      <rPr>
        <sz val="10"/>
        <rFont val="Calibri"/>
        <family val="2"/>
      </rPr>
      <t>³</t>
    </r>
  </si>
  <si>
    <r>
      <t>m</t>
    </r>
    <r>
      <rPr>
        <sz val="10"/>
        <rFont val="Calibri"/>
        <family val="2"/>
      </rPr>
      <t>²</t>
    </r>
  </si>
  <si>
    <t>Other material (specify)</t>
  </si>
  <si>
    <t>Welded steel fabric</t>
  </si>
  <si>
    <t>High-tensile steel bars</t>
  </si>
  <si>
    <t>Mild steel bars</t>
  </si>
  <si>
    <t>Reinforcement:</t>
  </si>
  <si>
    <t xml:space="preserve">(c) </t>
  </si>
  <si>
    <t>Personnel</t>
  </si>
  <si>
    <t>Lump Sum</t>
  </si>
  <si>
    <t>(b.i)</t>
  </si>
  <si>
    <t>(b.ii)</t>
  </si>
  <si>
    <t>(e)</t>
  </si>
  <si>
    <t>(f)</t>
  </si>
  <si>
    <t>Prime Cost</t>
  </si>
  <si>
    <t>(c.i)</t>
  </si>
  <si>
    <t>(d.i)</t>
  </si>
  <si>
    <t>C1.2.5</t>
  </si>
  <si>
    <t>Safety</t>
  </si>
  <si>
    <t>C1.2.5.1</t>
  </si>
  <si>
    <t>C1.2.5.2</t>
  </si>
  <si>
    <t>Implementation of health and safety plan</t>
  </si>
  <si>
    <t>C1.2.8</t>
  </si>
  <si>
    <t>Dayworks</t>
  </si>
  <si>
    <t>C1.2.8.1</t>
  </si>
  <si>
    <t>Unskilled labourer</t>
  </si>
  <si>
    <t>hour</t>
  </si>
  <si>
    <t>Semi-skilled labourer</t>
  </si>
  <si>
    <t>Foreman</t>
  </si>
  <si>
    <t>TOTAL CARRIED TO SUMMARY</t>
  </si>
  <si>
    <t>C1.3</t>
  </si>
  <si>
    <t>CONTRACTOR'S SITE ESTABLISHMENT AND GENERAL OBLIGATIONS</t>
  </si>
  <si>
    <t>C1.3.1</t>
  </si>
  <si>
    <t>The Contractor's general obligations</t>
  </si>
  <si>
    <t>C1.3.1.1</t>
  </si>
  <si>
    <t>Fixed obligations</t>
  </si>
  <si>
    <t>C1.3.1.3</t>
  </si>
  <si>
    <t>Time-related obligations</t>
  </si>
  <si>
    <t>ℓ</t>
  </si>
  <si>
    <t>SCHEDULE A: ROADWORKS - SUMMARY</t>
  </si>
  <si>
    <t>CHAPTER</t>
  </si>
  <si>
    <t>FROM PAGE</t>
  </si>
  <si>
    <t>TOTAL SCHEDULE A: ROADWORKS</t>
  </si>
  <si>
    <t>C2.3 SUMMARY OF BILL OF QUANTITIES</t>
  </si>
  <si>
    <t>SCHEDULE</t>
  </si>
  <si>
    <t>SUBTOTAL 1</t>
  </si>
  <si>
    <t>SUBTOTAL 2</t>
  </si>
  <si>
    <t>SUBTOTAL 3</t>
  </si>
  <si>
    <t>TOTAL CARRIED FORWARD TO FORM OF OFFER</t>
  </si>
  <si>
    <t>Signed on behalf of the Tenderer: ……………………………………………………. (Signature)
Date: …………………………………………………..
Tenderer’s Name: ………………………………………………………………. (Company Name)</t>
  </si>
  <si>
    <t>DISCLAIMER</t>
  </si>
  <si>
    <t>Kindly note that the responsibility lies with Tenderer to check the tender document and the tender addenda (if issued) to verify that all the information is correct and all changes have been incorporated as no claims will be entertained in this regard afterwards.  Accordingly, we confirm that the hard copies of the original tender document and the tender addenda are to be regarded to contain the correct items and quantities.</t>
  </si>
  <si>
    <t>F1</t>
  </si>
  <si>
    <t>EXPANDED PUBLIC WORKS PROGRAMME (EPWP)</t>
  </si>
  <si>
    <t>F5.01</t>
  </si>
  <si>
    <t xml:space="preserve">Provision of training venue facility, including the cost of transport the learners to and from this facility </t>
  </si>
  <si>
    <t>F5.02</t>
  </si>
  <si>
    <t>Training of learners employed by main contractor:</t>
  </si>
  <si>
    <t>Generic Skills:</t>
  </si>
  <si>
    <t>Training costs</t>
  </si>
  <si>
    <t>Handling costs and profit in respect of subitem F5.02(a)(i) above.</t>
  </si>
  <si>
    <t>Entrepreneurial skills:</t>
  </si>
  <si>
    <t>Handling costs and profit in respect of subitem F5.02(b)(i) above.</t>
  </si>
  <si>
    <t>Construction skills:</t>
  </si>
  <si>
    <t>(c.ii)</t>
  </si>
  <si>
    <t>Handling costs and profit in respect of subitem F5.02(c)(i) above.</t>
  </si>
  <si>
    <t>Transportation &amp; accommodation costs of selected leaners, while receiving off-site training:</t>
  </si>
  <si>
    <t>(d.ii)</t>
  </si>
  <si>
    <t>Handling costs and profit in respect of subitem F5.02(d)(i) above.</t>
  </si>
  <si>
    <t>F5.03</t>
  </si>
  <si>
    <t>Payments associated with the NYS programme only:</t>
  </si>
  <si>
    <t>Employment of NYS youth workers</t>
  </si>
  <si>
    <t>Provision of tools and apparel for the NYS workers</t>
  </si>
  <si>
    <t>Handling cost and profit in respect of subitem F5.03(a) and (b) above</t>
  </si>
  <si>
    <t>Training of NYS youth workers:</t>
  </si>
  <si>
    <t>Provision of training for NYS youth workers</t>
  </si>
  <si>
    <t>Handling costs and profit in respect of subitem subitem F5.03(d)(i) above</t>
  </si>
  <si>
    <t>Liaison with the Employer’s project manager and the training service provider:</t>
  </si>
  <si>
    <t>(e.i)</t>
  </si>
  <si>
    <t>Liaison conducted by the Construction Manager</t>
  </si>
  <si>
    <t>hr</t>
  </si>
  <si>
    <t>(e.ii)</t>
  </si>
  <si>
    <t>Liaison conducted by senior site foreman</t>
  </si>
  <si>
    <t>EPWP Branding (refer to spec)</t>
  </si>
  <si>
    <t>(f.i)</t>
  </si>
  <si>
    <t xml:space="preserve">Prime cost sum for EPWP branding   </t>
  </si>
  <si>
    <t>(f.ii)</t>
  </si>
  <si>
    <t>Handling costs and profit in respect of sub item F5.03(f)(i) above</t>
  </si>
  <si>
    <t>SCHEDULE F: EXPANDED PUBLIC WORKS PROGRAMME (EPWP) - SUMMARY</t>
  </si>
  <si>
    <t>TOTAL SCHEDULE F: EXPANDED PUBLIC WORKS PROGRAMME (EPWP)</t>
  </si>
  <si>
    <t>Portable Stop and Go</t>
  </si>
  <si>
    <t>C1.2</t>
  </si>
  <si>
    <t>Illuminated road sign - R &amp; TR series 1200mm</t>
  </si>
  <si>
    <t>C3.2.4</t>
  </si>
  <si>
    <t>Metal and U-PVC culverts</t>
  </si>
  <si>
    <t>C3.2.4.1</t>
  </si>
  <si>
    <t>Size, wall thickness and type indicated</t>
  </si>
  <si>
    <t>C3.2.4.2</t>
  </si>
  <si>
    <t>Provision of skew or bevelled ends for metal culverts</t>
  </si>
  <si>
    <t>C3.2.4.3</t>
  </si>
  <si>
    <t>Anchor bolts (size and type indicated)</t>
  </si>
  <si>
    <t>C3.2.4.4</t>
  </si>
  <si>
    <t>Protective coating to metal culverts (culvert size; inside/outside/ both sides; coating type &amp; thickness indicated)</t>
  </si>
  <si>
    <t>C3.2.5</t>
  </si>
  <si>
    <t>Rectangular culverts with prefabricated elements</t>
  </si>
  <si>
    <t>C3.2.5.1</t>
  </si>
  <si>
    <t>Prefabricated portal culverts; wall and roof combination (size and type indicated)</t>
  </si>
  <si>
    <t>C3.2.5.2</t>
  </si>
  <si>
    <t>Prefabricated floor slabs (size and type indicated)</t>
  </si>
  <si>
    <t>C3.2.5.3</t>
  </si>
  <si>
    <t>Prefabricated roof slabs (size and type indicated)</t>
  </si>
  <si>
    <t>C3.2.6</t>
  </si>
  <si>
    <t>Extra over items C3.2.3, C3.2.4 and C3.2.5 for constructing inclined culverts</t>
  </si>
  <si>
    <t>C3.2.7</t>
  </si>
  <si>
    <t>Cast in situ concrete and formwork:</t>
  </si>
  <si>
    <t>C3.2.7.1</t>
  </si>
  <si>
    <t>In Class A bedding, screeds, concrete backfill and the encasing for pipes, including formwork, (class of concrete indicated)</t>
  </si>
  <si>
    <t>C3.2.7.2</t>
  </si>
  <si>
    <t>In complete in situ floor slabs for rectangular culverts, manholes and catchpits including formwork, joints and Class U2 surface finish (class of concrete indicated) (installed at a standard depth of 1,0 m)</t>
  </si>
  <si>
    <t>C3.2.7.3</t>
  </si>
  <si>
    <t>In walls, excluding formwork but including Class U2 surface finish (class of concrete indicated)</t>
  </si>
  <si>
    <t>C3.2.7.4</t>
  </si>
  <si>
    <t>In roof slabs for rectangular culverts, excluding formwork but including Class U2 surfacing finish and joints (class of concrete indicated)</t>
  </si>
  <si>
    <t>C3.2.7.5</t>
  </si>
  <si>
    <t>In inlet and outlet structures including kerbs, chutes and downpipes, skewed ends, catchpits, manholes, thrust and anchor blocks, excluding formwork but including Class U2 surfacing finish (class of concrete indicated)</t>
  </si>
  <si>
    <t>C3.2.7.6</t>
  </si>
  <si>
    <t>Formwork of concrete under items C3.2.7.3 to 5 above (Class of finish indicated)</t>
  </si>
  <si>
    <t>C3.2.7.7</t>
  </si>
  <si>
    <t>Concrete linings for the inverts of metal culverts, including formwork and Class U2 surface finish (class of concrete indicated)</t>
  </si>
  <si>
    <t>C3.2.8</t>
  </si>
  <si>
    <t>Concrete backfill or encasement for culverts (Type and Class of concrete indicated)</t>
  </si>
  <si>
    <t>C3.2.9</t>
  </si>
  <si>
    <t>Prefabricated concrete inlets and outlets to culverts (size and type indicated)</t>
  </si>
  <si>
    <t>C3.2.10</t>
  </si>
  <si>
    <t>C3.2.10.1</t>
  </si>
  <si>
    <t>.</t>
  </si>
  <si>
    <t>C3.2.10.2</t>
  </si>
  <si>
    <t>C3.2.10.3</t>
  </si>
  <si>
    <t>C3.2.10.4</t>
  </si>
  <si>
    <t>C3.2.11</t>
  </si>
  <si>
    <t>Anchoring of reinforcing steel:
Reinforcing (type, bar diameter) into formed holes (hole diameter and depth stated) in (description of member)</t>
  </si>
  <si>
    <t>C3.2.12</t>
  </si>
  <si>
    <t>Demolition of concrete members or elements:</t>
  </si>
  <si>
    <t>C3.2.12.1</t>
  </si>
  <si>
    <t>Full member or element (location and description)</t>
  </si>
  <si>
    <t>C3.2.12.2</t>
  </si>
  <si>
    <t>Partial member or element (location and description)</t>
  </si>
  <si>
    <t>C3.2.13</t>
  </si>
  <si>
    <t>Removing and re-laying existing culverts:</t>
  </si>
  <si>
    <t>C3.2.13.1</t>
  </si>
  <si>
    <t>Removing and stacking existing culverts for re-use (size and type indicated)</t>
  </si>
  <si>
    <t>C3.2.13.2</t>
  </si>
  <si>
    <t>Removing and re-laying existing culverts without stacking (size and type of bedding indicated)</t>
  </si>
  <si>
    <t>C3.2.13.3</t>
  </si>
  <si>
    <t>Re-laying existing culverts from stacking (size and type of bedding indicated)</t>
  </si>
  <si>
    <t>C3.2.14</t>
  </si>
  <si>
    <t>Protective mastic asphalt coating for corrugated metal culvert units (state whether to be applied by brush or by spray gun)</t>
  </si>
  <si>
    <t>C3.2.15</t>
  </si>
  <si>
    <t>Manholes and catch pits, with prefabricated elements</t>
  </si>
  <si>
    <t>C3.2.15.1</t>
  </si>
  <si>
    <t>Prefabricated floors (installed at a standard depth of 1,0 m):</t>
  </si>
  <si>
    <t>Size and type indicated-</t>
  </si>
  <si>
    <t>Size and type indicated(etc)</t>
  </si>
  <si>
    <t>C3.2.15.2</t>
  </si>
  <si>
    <t>Prefabricated roofs:</t>
  </si>
  <si>
    <t>Size and type indicated</t>
  </si>
  <si>
    <t>C3.2.15.3</t>
  </si>
  <si>
    <t>Prefabricated walls</t>
  </si>
  <si>
    <t>C3.2.15.4</t>
  </si>
  <si>
    <t>Extra over item C3.2.15.1 and C3.2.7.2 for variations in the depths of all types of concrete manholes with prefabricated, or in situ concrete or brickwork wall combinations deeper than 1,0 m designated for tendering purposes</t>
  </si>
  <si>
    <t>C3.2.16</t>
  </si>
  <si>
    <t>Brickwork (Engineering bricks):</t>
  </si>
  <si>
    <t>C3.2.16.1</t>
  </si>
  <si>
    <t>115 mm thick</t>
  </si>
  <si>
    <t>C3.2.16.2</t>
  </si>
  <si>
    <t>230 mm thick</t>
  </si>
  <si>
    <t>C3.2.16.3</t>
  </si>
  <si>
    <t>345 mm thick</t>
  </si>
  <si>
    <t>C3.2.16.4</t>
  </si>
  <si>
    <t>Specify thickness</t>
  </si>
  <si>
    <t>C3.2.17</t>
  </si>
  <si>
    <t>Plaster</t>
  </si>
  <si>
    <t>C3.2.18</t>
  </si>
  <si>
    <t>C3.2.19</t>
  </si>
  <si>
    <t>Accessories:</t>
  </si>
  <si>
    <t>C3.2.19.1</t>
  </si>
  <si>
    <t>Manhole frames (description and reference to drawing)</t>
  </si>
  <si>
    <t>C3.2.19.2</t>
  </si>
  <si>
    <t>Inlet grids or covers (description and reference to drawing)</t>
  </si>
  <si>
    <t>C3.2.19.3</t>
  </si>
  <si>
    <t>Manhole frames (type, load bearing and SANS specification indicated)</t>
  </si>
  <si>
    <t>C3.2.19.4</t>
  </si>
  <si>
    <t>Manhole covers or gratings (type, load bearing and SANS specification indicated)</t>
  </si>
  <si>
    <t>C3.2.19.5</t>
  </si>
  <si>
    <t>Inlet channel frames (type, load bearing and SANS specification indicated)</t>
  </si>
  <si>
    <t>C3.2.19.6</t>
  </si>
  <si>
    <t>Inlet channel gratings (type, load bearing and SANS specification indicated)</t>
  </si>
  <si>
    <t>C3.2.19.7</t>
  </si>
  <si>
    <t>Step irons (description and SANS specification indicated)</t>
  </si>
  <si>
    <t>C3.2.19.8</t>
  </si>
  <si>
    <t>(Etc for other accessories)</t>
  </si>
  <si>
    <t>C3.2.20</t>
  </si>
  <si>
    <t>Anchors for pipes (description)</t>
  </si>
  <si>
    <t>C3.2.21</t>
  </si>
  <si>
    <t>Prefabricated reinforced-concrete skew end units for concrete culverts constructed at a skew angle (type and dimensions of unit and class of bedding indicated)</t>
  </si>
  <si>
    <t>C3.2.22</t>
  </si>
  <si>
    <t>Cutting of concrete pipes (diameter indicated)</t>
  </si>
  <si>
    <t>C3.2.23</t>
  </si>
  <si>
    <t>Breaking into existing drainage structures and building in pipes or culverts of the following size (pipe diameter and/or culvert size to be stated)</t>
  </si>
  <si>
    <t>C3.2.24</t>
  </si>
  <si>
    <t>Compaction of bedding for inlets, outlets, manholes and catchpits:</t>
  </si>
  <si>
    <t>C3.2.24.1</t>
  </si>
  <si>
    <t>Preparation and compaction of in situ bedding material to 90 % of MDD (depth indicated)</t>
  </si>
  <si>
    <t>Extra-over sub-item C3.2.24.1 for compaction to 93 % of MDD (depth indicated)</t>
  </si>
  <si>
    <t>C3.2.25</t>
  </si>
  <si>
    <t>Painting of exposed steel bars with two coats of zinc rich primer (Type specified)</t>
  </si>
  <si>
    <t>C3.2.26</t>
  </si>
  <si>
    <t>Repair with cementitious mortar or concrete (Class) to (description)</t>
  </si>
  <si>
    <t>C3.2.27</t>
  </si>
  <si>
    <t>Repair with epoxy mortar</t>
  </si>
  <si>
    <t>Name: ………………………………………………………………….</t>
  </si>
  <si>
    <t>Signature………………………………………………………………</t>
  </si>
  <si>
    <t>Date…………………………………….</t>
  </si>
  <si>
    <t>CALCULATION SHEET</t>
  </si>
  <si>
    <r>
      <t xml:space="preserve">PROJECT NAME:  </t>
    </r>
    <r>
      <rPr>
        <b/>
        <sz val="12"/>
        <rFont val="Arial"/>
        <family val="2"/>
      </rPr>
      <t>BETTERMENT AND RE-GRAVELLING ON ROAD D504 (KM 0+000 TO KM 3+000) IN THE DUNDEE  AREA</t>
    </r>
  </si>
  <si>
    <r>
      <t xml:space="preserve">CONTRACT NO:  </t>
    </r>
    <r>
      <rPr>
        <b/>
        <sz val="12"/>
        <rFont val="Arial"/>
        <family val="2"/>
      </rPr>
      <t>ZNB00369/00000/00/DUN/INF/21/T</t>
    </r>
  </si>
  <si>
    <r>
      <t xml:space="preserve">Calculations by: </t>
    </r>
    <r>
      <rPr>
        <b/>
        <sz val="12"/>
        <rFont val="Arial"/>
        <family val="2"/>
      </rPr>
      <t xml:space="preserve">MK MTHETHWA            </t>
    </r>
    <r>
      <rPr>
        <b/>
        <i/>
        <sz val="12"/>
        <rFont val="Arial"/>
        <family val="2"/>
      </rPr>
      <t>Pr. Techni Engin</t>
    </r>
    <r>
      <rPr>
        <b/>
        <sz val="12"/>
        <rFont val="Arial"/>
        <family val="2"/>
      </rPr>
      <t>.</t>
    </r>
  </si>
  <si>
    <r>
      <t xml:space="preserve">Checked by: </t>
    </r>
    <r>
      <rPr>
        <b/>
        <sz val="12"/>
        <rFont val="Arial"/>
        <family val="2"/>
      </rPr>
      <t xml:space="preserve">Mr N Zulu     </t>
    </r>
    <r>
      <rPr>
        <b/>
        <i/>
        <sz val="12"/>
        <rFont val="Arial"/>
        <family val="2"/>
      </rPr>
      <t xml:space="preserve"> Pr. Tecni. Engin</t>
    </r>
  </si>
  <si>
    <t>CALCULATIONS</t>
  </si>
  <si>
    <t>(22 x 3) working days x 2 people</t>
  </si>
  <si>
    <t>132.</t>
  </si>
  <si>
    <t>FINAL QUANTITY</t>
  </si>
  <si>
    <t>Double sided, reversible left or right (800x200)</t>
  </si>
  <si>
    <t>C1.5.7.4</t>
  </si>
  <si>
    <t>Traffic controllers</t>
  </si>
  <si>
    <t>C1.5.7.5</t>
  </si>
  <si>
    <t>Provision of illuminated traffic signs</t>
  </si>
  <si>
    <t>Illuminated road sign - R &amp; TR series (1200mm)</t>
  </si>
  <si>
    <t>Illuminated road sign - TW series (1500mm)</t>
  </si>
  <si>
    <t>Provision of additional traffic accomodation facilities</t>
  </si>
  <si>
    <t xml:space="preserve">       </t>
  </si>
  <si>
    <t>m²</t>
  </si>
  <si>
    <t xml:space="preserve">Health and safety plan (Include all COVID 19 Plan) </t>
  </si>
  <si>
    <t>PSC8.8</t>
  </si>
  <si>
    <t>PATCHING AND EDGE BREAK REPAIR</t>
  </si>
  <si>
    <t>PSC8.8.7</t>
  </si>
  <si>
    <t>Categorised Patches</t>
  </si>
  <si>
    <r>
      <t>Patches less than 10m</t>
    </r>
    <r>
      <rPr>
        <vertAlign val="superscript"/>
        <sz val="10"/>
        <rFont val="Arial"/>
        <family val="2"/>
      </rPr>
      <t>2</t>
    </r>
  </si>
  <si>
    <r>
      <t>Patches greater than 10m</t>
    </r>
    <r>
      <rPr>
        <vertAlign val="superscript"/>
        <sz val="10"/>
        <rFont val="Arial"/>
        <family val="2"/>
      </rPr>
      <t>2</t>
    </r>
  </si>
  <si>
    <t>PSC8.8.7.2</t>
  </si>
  <si>
    <t>Category 2 – Surface and Base Patch</t>
  </si>
  <si>
    <t>C11.7</t>
  </si>
  <si>
    <t>ROAD MARKINGS AND ROAD STUDS</t>
  </si>
  <si>
    <t>C11.7.1</t>
  </si>
  <si>
    <t>C11.7.1.1</t>
  </si>
  <si>
    <t>White lines broken or unbroken (paint type and width of line indicated)</t>
  </si>
  <si>
    <t>Yellow lines broken or unbroken (paint type and width of line indicated)</t>
  </si>
  <si>
    <t>Red lines broken or unbroken (paint type and width of line indicated)</t>
  </si>
  <si>
    <t>White lettering and symbols (paint type indicated)</t>
  </si>
  <si>
    <t>Yellow lettering and symbols (paint type indicated)</t>
  </si>
  <si>
    <t>Red lettering and symbols (paint type indicated)</t>
  </si>
  <si>
    <t>Transverse lines, painted island and arrestor bed markings (any colour) (paint type indicated)</t>
  </si>
  <si>
    <t>C11.7.2</t>
  </si>
  <si>
    <t>Retro-reflective road marking:</t>
  </si>
  <si>
    <t>C11.7.2.1</t>
  </si>
  <si>
    <t>C11.7.2.2</t>
  </si>
  <si>
    <t>C11.7.2.3</t>
  </si>
  <si>
    <t>C11.7.2.4</t>
  </si>
  <si>
    <t>C11.7.2.5</t>
  </si>
  <si>
    <t>C11.7.2.6</t>
  </si>
  <si>
    <t>C11.7.2.7</t>
  </si>
  <si>
    <t>C11.7.2.8</t>
  </si>
  <si>
    <t>Hand painted white lines broken or unbroken (paint type and width of line indicated)</t>
  </si>
  <si>
    <t>C11.7.2.9</t>
  </si>
  <si>
    <t>Hand painted yellow lines broken or unbroken (paint type and width of line indicated)</t>
  </si>
  <si>
    <t>C11.7.2.10</t>
  </si>
  <si>
    <t>Hand painted red lines broken or unbroken (paint type and width of line indicated)</t>
  </si>
  <si>
    <t>C11.7.2.11</t>
  </si>
  <si>
    <t>Hand painted white lettering and symbols (paint type indicated)</t>
  </si>
  <si>
    <t>C11.7.2.12</t>
  </si>
  <si>
    <t>Hand painted yellow lettering and symbols (paint type indicated)</t>
  </si>
  <si>
    <t>C11.7.2.13</t>
  </si>
  <si>
    <t>Hand painted transverse lines, painted island and arrestor bed markings (any colour) (paint type indicated)</t>
  </si>
  <si>
    <t>C11.7.2.14</t>
  </si>
  <si>
    <t>Hand operated pressure applied machine white lines broken or unbroken (paint type and width of line indicated)</t>
  </si>
  <si>
    <t>C11.7.2.15</t>
  </si>
  <si>
    <t>Hand operated pressure applied machine yellow lines broken or unbroken (paint type and width of line indicated)</t>
  </si>
  <si>
    <t>C11.7.2.16</t>
  </si>
  <si>
    <t>Hand operated pressure applied machine red lines broken or unbroken (paint type and width of line indicated)</t>
  </si>
  <si>
    <t>C11.7.2.17</t>
  </si>
  <si>
    <t>Hand operated pressure applied machine white lettering and symbols (paint type indicated)</t>
  </si>
  <si>
    <t>C11.7.2.18</t>
  </si>
  <si>
    <t>Hand operated pressure applied machine yellow lettering and symbols (paint type indicated)</t>
  </si>
  <si>
    <t>C11.7.2.19</t>
  </si>
  <si>
    <t>Hand operated pressure applied machine transverse lines, painted island and arrestor bed markings (any colour) (paint type indicated)</t>
  </si>
  <si>
    <t>C11.7.3</t>
  </si>
  <si>
    <t>Thermoplastic road marking</t>
  </si>
  <si>
    <t>C11.7.3.1</t>
  </si>
  <si>
    <t>Thermoplastic road marking, broken or unbroken (colour and width of line indicated):</t>
  </si>
  <si>
    <t>C11.7.3.2</t>
  </si>
  <si>
    <t>Performance based thermoplastic road marking, broken or unbroken (colour and width of line indicated):</t>
  </si>
  <si>
    <t>C11.7.3.3</t>
  </si>
  <si>
    <t>Reduced payment for thermoplastic road marking, white lines, broken or unbroken (width of line indicated):</t>
  </si>
  <si>
    <t>C11.7.3.4</t>
  </si>
  <si>
    <t>Reduced payment for thermoplastic road marking, yellow lines, broken or unbroken (width of line indicated):</t>
  </si>
  <si>
    <t>C11.7.4</t>
  </si>
  <si>
    <t>Cold plastic road marking material</t>
  </si>
  <si>
    <t>C11.7.4.1</t>
  </si>
  <si>
    <t>White lettering and symbols</t>
  </si>
  <si>
    <t>C11.7.4.2</t>
  </si>
  <si>
    <t>Yellow lettering and symbols</t>
  </si>
  <si>
    <t>C11.7.4.3</t>
  </si>
  <si>
    <t>Red lettering and symbols</t>
  </si>
  <si>
    <t>C11.7.4.4</t>
  </si>
  <si>
    <t>Transverse lines, painted island and arrestor bed markings (any colour)</t>
  </si>
  <si>
    <t>C11.7.5</t>
  </si>
  <si>
    <t>Variations in rate of application:</t>
  </si>
  <si>
    <t>C11.7.5.1</t>
  </si>
  <si>
    <t>White paint</t>
  </si>
  <si>
    <t>l</t>
  </si>
  <si>
    <t>C11.7.5.2</t>
  </si>
  <si>
    <t>Yellow paint</t>
  </si>
  <si>
    <t>C11.7.5.3</t>
  </si>
  <si>
    <t>Red paint</t>
  </si>
  <si>
    <t>C11.7.5.4</t>
  </si>
  <si>
    <t>Retro-reflective beads</t>
  </si>
  <si>
    <t>C11.7.5.5</t>
  </si>
  <si>
    <t>Thermoplastic material, all colours</t>
  </si>
  <si>
    <t>C11.7.5.6</t>
  </si>
  <si>
    <t>Cold plastic marking material, all colours</t>
  </si>
  <si>
    <t>C11.7.6</t>
  </si>
  <si>
    <t>Pre formed road marking tape</t>
  </si>
  <si>
    <t>C11.7.6.1</t>
  </si>
  <si>
    <t>White (specify width)</t>
  </si>
  <si>
    <t>C11.7.6.2</t>
  </si>
  <si>
    <t>Yellow (specify width)</t>
  </si>
  <si>
    <t>C11.7.6.3</t>
  </si>
  <si>
    <t>Red (specify width)</t>
  </si>
  <si>
    <t>C11.7.7</t>
  </si>
  <si>
    <t>Road studs</t>
  </si>
  <si>
    <t>C11.7.7.1</t>
  </si>
  <si>
    <t>Permanent road studs compliant to SANS 1442 (type &amp; colours stated)</t>
  </si>
  <si>
    <t>C11.7.7.2</t>
  </si>
  <si>
    <t>Permanent road studs compliant to SANS 1463 (classification &amp; colours stated)</t>
  </si>
  <si>
    <t>C11.7.7.3</t>
  </si>
  <si>
    <t>Temporary road studs compliant to SANS 1442 or 1463 (type/classification &amp; colours stated)</t>
  </si>
  <si>
    <t>C11.7.7.4</t>
  </si>
  <si>
    <t>Solar powered road studs (No of LED’s &amp; colours stated)</t>
  </si>
  <si>
    <t>C11.7.7.5</t>
  </si>
  <si>
    <t>Provision of temporary and permanent road studs</t>
  </si>
  <si>
    <t>Prov sum</t>
  </si>
  <si>
    <t>C11.7.7.6</t>
  </si>
  <si>
    <t>Handling cost, profit and all other charges of sub item C11.7.7.5</t>
  </si>
  <si>
    <t>C11.7.7.7</t>
  </si>
  <si>
    <t>Installation only of surface bonded road studs with anchor shanks</t>
  </si>
  <si>
    <t>C11.7.7.8</t>
  </si>
  <si>
    <t>Installation only of surface bonded road studs without anchor shanks</t>
  </si>
  <si>
    <t>C11.7.7.9</t>
  </si>
  <si>
    <t>Erf connections to sewer manholes</t>
  </si>
  <si>
    <t>C11.7.7.10</t>
  </si>
  <si>
    <t>Installation only of temporary stick on road studs (including removal)</t>
  </si>
  <si>
    <t>C11.7.8</t>
  </si>
  <si>
    <t>C11.7.9</t>
  </si>
  <si>
    <t>Installation only of embedded glass road studs</t>
  </si>
  <si>
    <t>C11.7.10</t>
  </si>
  <si>
    <t>Setting out and premarking the lines (excluding traffic island markings, lettering and symbols)</t>
  </si>
  <si>
    <t>Re-establishing the painting unit during the defects notification period and at other instances on instruction of the Engineer</t>
  </si>
  <si>
    <t>Removal of existing, temporary or final road markings by:</t>
  </si>
  <si>
    <t>C11.7.10.1</t>
  </si>
  <si>
    <t>Sandblasting</t>
  </si>
  <si>
    <t>C11.7.10.2</t>
  </si>
  <si>
    <t>Water-jetting</t>
  </si>
  <si>
    <t>C11.7.10.3</t>
  </si>
  <si>
    <t>Overpainting as temporary measure</t>
  </si>
  <si>
    <t>C11.7.11</t>
  </si>
  <si>
    <t>State position, specification and drawing reference etc.</t>
  </si>
  <si>
    <r>
      <t>m</t>
    </r>
    <r>
      <rPr>
        <sz val="9"/>
        <rFont val="Calibri"/>
        <family val="2"/>
      </rPr>
      <t>²</t>
    </r>
  </si>
  <si>
    <r>
      <t>m</t>
    </r>
    <r>
      <rPr>
        <sz val="9"/>
        <rFont val="Calibri"/>
        <family val="2"/>
      </rPr>
      <t>³</t>
    </r>
  </si>
  <si>
    <t>C8.8</t>
  </si>
  <si>
    <t>C1.7.1.2</t>
  </si>
  <si>
    <t>Loading from heaps or windrows using machines and/some hand labour where necessary</t>
  </si>
  <si>
    <t>C1.7.2.2</t>
  </si>
  <si>
    <t>Hauling material to spoil and off-loading it at a designated spoil or stockpile are:</t>
  </si>
  <si>
    <t>Soil and gravel material</t>
  </si>
  <si>
    <t>VAT (15% of Subtotal 2)</t>
  </si>
  <si>
    <t>Permanent road studs compliant to SANS 1442 (Cat eye, all colours)</t>
  </si>
  <si>
    <t>White lines broken or unbroken (Retro-reflective paint and  100mm)</t>
  </si>
  <si>
    <t>Area</t>
  </si>
  <si>
    <t>Patches less than 10m2</t>
  </si>
  <si>
    <t>m2</t>
  </si>
  <si>
    <t>Patches greater than 10m2</t>
  </si>
  <si>
    <t>Category 3 – Surface,Base and Subbase</t>
  </si>
  <si>
    <t>RECONSTRUCTION OF PAVEMENT LAYERS</t>
  </si>
  <si>
    <t>Additional uniform sections</t>
  </si>
  <si>
    <t>C5.5.9</t>
  </si>
  <si>
    <t>Temporarily blading layer material to windrow</t>
  </si>
  <si>
    <t>Roller-pass compaction of an exposed pavement layer</t>
  </si>
  <si>
    <t>C5.5.10.1</t>
  </si>
  <si>
    <t>Smooth drum vibratory rollers</t>
  </si>
  <si>
    <t>C5.5.11</t>
  </si>
  <si>
    <t>Watering the exposed pavement layer</t>
  </si>
  <si>
    <t>ASPHALT LAYERS</t>
  </si>
  <si>
    <t>C9.1.5.1</t>
  </si>
  <si>
    <t>C9.1.10.6</t>
  </si>
  <si>
    <t>Uniform section from km 18+400 to km 18+697,5</t>
  </si>
  <si>
    <t>Uniform section from km 19+800 to km 20+090</t>
  </si>
  <si>
    <t>Stone skeletal mix - continuously graded as defined (40mm thick, medium grade asphalt, using 60/70 pen-bit to surface with a paver)</t>
  </si>
  <si>
    <t>Project Name:</t>
  </si>
  <si>
    <t>Sheet:</t>
  </si>
  <si>
    <t>1 of 1</t>
  </si>
  <si>
    <t>Calculations By:</t>
  </si>
  <si>
    <t>Date:</t>
  </si>
  <si>
    <t>Checked By:</t>
  </si>
  <si>
    <t>Length (m)</t>
  </si>
  <si>
    <t>Input</t>
  </si>
  <si>
    <t>Description</t>
  </si>
  <si>
    <t>Calculations</t>
  </si>
  <si>
    <t>Output</t>
  </si>
  <si>
    <t>Notes</t>
  </si>
  <si>
    <t>Unit</t>
  </si>
  <si>
    <t>Qty</t>
  </si>
  <si>
    <t>B13.04</t>
  </si>
  <si>
    <t xml:space="preserve">Supply EPWP branded overalls and safety boots for local workers </t>
  </si>
  <si>
    <t>Assume PPE for 10 workers @ R 500.00 each.</t>
  </si>
  <si>
    <t>Months</t>
  </si>
  <si>
    <t>People</t>
  </si>
  <si>
    <t>Days</t>
  </si>
  <si>
    <t>Depth</t>
  </si>
  <si>
    <t>m3/km</t>
  </si>
  <si>
    <t>Width (m)</t>
  </si>
  <si>
    <r>
      <t>m</t>
    </r>
    <r>
      <rPr>
        <vertAlign val="superscript"/>
        <sz val="10"/>
        <color indexed="8"/>
        <rFont val="Arial"/>
        <family val="2"/>
      </rPr>
      <t>2</t>
    </r>
  </si>
  <si>
    <t>Volume</t>
  </si>
  <si>
    <t>Number</t>
  </si>
  <si>
    <t>Clearing and grubbing at inlets and outlets of hydraulic structures</t>
  </si>
  <si>
    <t>Number of structures x Estimated surface area</t>
  </si>
  <si>
    <t>Depth (m)</t>
  </si>
  <si>
    <t>Excavating soft material</t>
  </si>
  <si>
    <t>m³</t>
  </si>
  <si>
    <t>Total Volume</t>
  </si>
  <si>
    <t>22,01 (b)</t>
  </si>
  <si>
    <t xml:space="preserve">Extra over subitem 22.01(a) </t>
  </si>
  <si>
    <t>Assume % of total volume is hard</t>
  </si>
  <si>
    <t>Using excavated material</t>
  </si>
  <si>
    <t>22,02 (b)</t>
  </si>
  <si>
    <t>Using imported selected material</t>
  </si>
  <si>
    <t>% of total volume</t>
  </si>
  <si>
    <t>No. of Crossings</t>
  </si>
  <si>
    <t>Length/Crossing</t>
  </si>
  <si>
    <t>Compiled By:</t>
  </si>
  <si>
    <t>Name:</t>
  </si>
  <si>
    <t>……………………………………………….</t>
  </si>
  <si>
    <t>………………………………….</t>
  </si>
  <si>
    <t>Signature:</t>
  </si>
  <si>
    <t>Mr. D.N. Miller (Pr. Techni Eng)</t>
  </si>
  <si>
    <t>No.</t>
  </si>
  <si>
    <t>1200mm</t>
  </si>
  <si>
    <t>Dimension</t>
  </si>
  <si>
    <t>1500mm</t>
  </si>
  <si>
    <t>TR Series</t>
  </si>
  <si>
    <t>TW Series</t>
  </si>
  <si>
    <t>Month</t>
  </si>
  <si>
    <t>C1.5.7.5(c)</t>
  </si>
  <si>
    <t>C1.5.7.6 (c)</t>
  </si>
  <si>
    <t>70% Bulking factor</t>
  </si>
  <si>
    <t>m3</t>
  </si>
  <si>
    <t>CLEARING AND GRUBBING</t>
  </si>
  <si>
    <t>C1.6.1.1</t>
  </si>
  <si>
    <t>Clearing with machines and some hand labour where necessary</t>
  </si>
  <si>
    <t>Length</t>
  </si>
  <si>
    <t>Breadth</t>
  </si>
  <si>
    <t>Ha</t>
  </si>
  <si>
    <t>Reconstruction preparatory work, Undivided carraigeway:</t>
  </si>
  <si>
    <t>Length (Km)</t>
  </si>
  <si>
    <t xml:space="preserve"> (c)</t>
  </si>
  <si>
    <t>Length(m)</t>
  </si>
  <si>
    <t>Loose material bulking thickness @0,214</t>
  </si>
  <si>
    <t>width (m)</t>
  </si>
  <si>
    <r>
      <t>m</t>
    </r>
    <r>
      <rPr>
        <vertAlign val="superscript"/>
        <sz val="10"/>
        <color theme="1"/>
        <rFont val="Arial"/>
        <family val="2"/>
      </rPr>
      <t>2</t>
    </r>
  </si>
  <si>
    <t>Bituminous bond coat - 1ℓ/m2 of 60% Anionic Bitumen emulsion</t>
  </si>
  <si>
    <t>Kℓ</t>
  </si>
  <si>
    <t>watering at 0.3mℓ/m2</t>
  </si>
  <si>
    <t>0.1 litre = 0.1 kg</t>
  </si>
  <si>
    <t xml:space="preserve">wearing course </t>
  </si>
  <si>
    <t>CONTRACTOR'S NAME</t>
  </si>
  <si>
    <t>TBA</t>
  </si>
  <si>
    <t xml:space="preserve">ROAD NUMBER </t>
  </si>
  <si>
    <t>D184</t>
  </si>
  <si>
    <t>Km Chainage</t>
  </si>
  <si>
    <t>Date</t>
  </si>
  <si>
    <t>Cat (1, 2 or 3)</t>
  </si>
  <si>
    <t>Left</t>
  </si>
  <si>
    <t>Centre</t>
  </si>
  <si>
    <t>Right</t>
  </si>
  <si>
    <r>
      <t>0-2m</t>
    </r>
    <r>
      <rPr>
        <b/>
        <vertAlign val="superscript"/>
        <sz val="10"/>
        <rFont val="Arial"/>
        <family val="2"/>
      </rPr>
      <t>2</t>
    </r>
  </si>
  <si>
    <r>
      <t>2-10m</t>
    </r>
    <r>
      <rPr>
        <b/>
        <vertAlign val="superscript"/>
        <sz val="10"/>
        <rFont val="Arial"/>
        <family val="2"/>
      </rPr>
      <t>2</t>
    </r>
  </si>
  <si>
    <r>
      <t>10-100m</t>
    </r>
    <r>
      <rPr>
        <b/>
        <vertAlign val="superscript"/>
        <sz val="10"/>
        <rFont val="Arial"/>
        <family val="2"/>
      </rPr>
      <t>2</t>
    </r>
  </si>
  <si>
    <r>
      <t>&gt;100m</t>
    </r>
    <r>
      <rPr>
        <b/>
        <vertAlign val="superscript"/>
        <sz val="10"/>
        <rFont val="Arial"/>
        <family val="2"/>
      </rPr>
      <t>2</t>
    </r>
  </si>
  <si>
    <t xml:space="preserve"> Breadth</t>
  </si>
  <si>
    <r>
      <t>Area (m</t>
    </r>
    <r>
      <rPr>
        <b/>
        <sz val="10"/>
        <rFont val="Calibri"/>
        <family val="2"/>
      </rPr>
      <t>²</t>
    </r>
    <r>
      <rPr>
        <b/>
        <sz val="10"/>
        <rFont val="Arial"/>
        <family val="2"/>
      </rPr>
      <t>)</t>
    </r>
  </si>
  <si>
    <t>x</t>
  </si>
  <si>
    <t>TOTALS</t>
  </si>
  <si>
    <t xml:space="preserve">CHECK </t>
  </si>
  <si>
    <t>Note:  Approximateley 10% added output to allow for time of asessment and time of implementation</t>
  </si>
  <si>
    <t xml:space="preserve">CHECKED BY </t>
  </si>
  <si>
    <t>VERIFIED BY:</t>
  </si>
  <si>
    <t>DOT OFFICIAL</t>
  </si>
  <si>
    <t>REGISTERED TECHNICIAN</t>
  </si>
  <si>
    <t xml:space="preserve"> Length x 2m width x 10% x2 for both sides</t>
  </si>
  <si>
    <t>P304</t>
  </si>
  <si>
    <t>5+700</t>
  </si>
  <si>
    <t>7+400</t>
  </si>
  <si>
    <t>7+500</t>
  </si>
  <si>
    <t>10+700</t>
  </si>
  <si>
    <t>11+100</t>
  </si>
  <si>
    <t>11+200</t>
  </si>
  <si>
    <t>11+300</t>
  </si>
  <si>
    <t>11+400</t>
  </si>
  <si>
    <t>11+500</t>
  </si>
  <si>
    <t>11+600</t>
  </si>
  <si>
    <t>11+900</t>
  </si>
  <si>
    <t>12+100</t>
  </si>
  <si>
    <t>12+400</t>
  </si>
  <si>
    <t>12+500</t>
  </si>
  <si>
    <t>12+600</t>
  </si>
  <si>
    <t>edge break</t>
  </si>
  <si>
    <t>12+800</t>
  </si>
  <si>
    <t>13+200</t>
  </si>
  <si>
    <t>14+500</t>
  </si>
  <si>
    <t>Blacktop Patching and Light Rehab on P304</t>
  </si>
  <si>
    <t>Cat 1</t>
  </si>
  <si>
    <r>
      <t>0-2m</t>
    </r>
    <r>
      <rPr>
        <vertAlign val="superscript"/>
        <sz val="10"/>
        <rFont val="Arial"/>
        <family val="2"/>
      </rPr>
      <t>2</t>
    </r>
  </si>
  <si>
    <r>
      <t>2-10m</t>
    </r>
    <r>
      <rPr>
        <vertAlign val="superscript"/>
        <sz val="10"/>
        <rFont val="Arial"/>
        <family val="2"/>
      </rPr>
      <t>2</t>
    </r>
  </si>
  <si>
    <r>
      <t>10-100m</t>
    </r>
    <r>
      <rPr>
        <vertAlign val="superscript"/>
        <sz val="10"/>
        <rFont val="Arial"/>
        <family val="2"/>
      </rPr>
      <t>2</t>
    </r>
  </si>
  <si>
    <r>
      <t>&gt;100m</t>
    </r>
    <r>
      <rPr>
        <vertAlign val="superscript"/>
        <sz val="10"/>
        <rFont val="Arial"/>
        <family val="2"/>
      </rPr>
      <t>2</t>
    </r>
  </si>
  <si>
    <t>Cat 2</t>
  </si>
  <si>
    <t xml:space="preserve">WORKING SCHEDULE </t>
  </si>
  <si>
    <t>SEE ASESSMENT SHEET FOR SECTION 8,8</t>
  </si>
  <si>
    <t>12km to spoil site</t>
  </si>
  <si>
    <t>N. Miller</t>
  </si>
  <si>
    <t>N. Mthembu</t>
  </si>
  <si>
    <t xml:space="preserve">Mr. N Mthembu </t>
  </si>
  <si>
    <t>Handling cost, profit and all other charges in respect of item C1.5.12.1 ( must not exceed 10%)</t>
  </si>
  <si>
    <t>ZNB00619/00000/00/EST/INF/21/T</t>
  </si>
  <si>
    <t>C9.1</t>
  </si>
  <si>
    <t>C9.1.3</t>
  </si>
  <si>
    <t>Application of bond coat</t>
  </si>
  <si>
    <t>C9.1.3.1</t>
  </si>
  <si>
    <t>Stable grade 30% net bitumen emulsion as specified. Applied with a calibrated distributer</t>
  </si>
  <si>
    <t>C9.1.5</t>
  </si>
  <si>
    <t>Asphalt surfacing</t>
  </si>
  <si>
    <t>C9.1.5.2</t>
  </si>
  <si>
    <t>Rehabilitation</t>
  </si>
  <si>
    <t>Stone skeletal mix - continuously graded as defined (30mm layer thickness, binder type, design class/level and placing technique)</t>
  </si>
  <si>
    <t>RESURFACING OF HARDING STREET</t>
  </si>
  <si>
    <t>Inkosi Lanagalibalele Local Municipality</t>
  </si>
  <si>
    <t>KZN 237</t>
  </si>
  <si>
    <t xml:space="preserve">Compiler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</si>
</sst>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6" formatCode="&quot;R&quot;\ #,##0;[Red]&quot;R&quot;\ \-#,##0"/>
    <numFmt numFmtId="7" formatCode="&quot;R&quot;\ #,##0.00;&quot;R&quot;\ \-#,##0.00"/>
    <numFmt numFmtId="44" formatCode="_ &quot;R&quot;\ * #,##0.00_ ;_ &quot;R&quot;\ * \-#,##0.00_ ;_ &quot;R&quot;\ * &quot;-&quot;??_ ;_ @_ "/>
    <numFmt numFmtId="43" formatCode="_ * #,##0.00_ ;_ * \-#,##0.00_ ;_ * &quot;-&quot;??_ ;_ @_ "/>
    <numFmt numFmtId="164" formatCode="_(&quot;$&quot;* #,##0.00_);_(&quot;$&quot;* \(#,##0.00\);_(&quot;$&quot;* &quot;-&quot;??_);_(@_)"/>
    <numFmt numFmtId="165" formatCode="_(* #,##0.00_);_(* \(#,##0.00\);_(* &quot;-&quot;??_);_(@_)"/>
    <numFmt numFmtId="166" formatCode="_-&quot;R&quot;* #,##0.00_-;\-&quot;R&quot;* #,##0.00_-;_-&quot;R&quot;* &quot;-&quot;??_-;_-@_-"/>
    <numFmt numFmtId="167" formatCode="&quot;R&quot;\ #,##0.00"/>
    <numFmt numFmtId="168" formatCode="0.0%"/>
    <numFmt numFmtId="169" formatCode="#,##0.0"/>
    <numFmt numFmtId="170" formatCode="#,##0.000"/>
    <numFmt numFmtId="171" formatCode="0.0"/>
    <numFmt numFmtId="172" formatCode="0.000"/>
    <numFmt numFmtId="173" formatCode="&quot;R&quot;\ #,##0"/>
  </numFmts>
  <fonts count="27" x14ac:knownFonts="1">
    <font>
      <sz val="11"/>
      <color theme="1"/>
      <name val="Calibri"/>
      <family val="2"/>
      <scheme val="minor"/>
    </font>
    <font>
      <sz val="10"/>
      <name val="Arial"/>
      <family val="2"/>
    </font>
    <font>
      <b/>
      <sz val="10"/>
      <name val="Arial"/>
      <family val="2"/>
    </font>
    <font>
      <vertAlign val="superscript"/>
      <sz val="10"/>
      <name val="Arial"/>
      <family val="2"/>
    </font>
    <font>
      <sz val="10"/>
      <name val="Calibri"/>
      <family val="2"/>
    </font>
    <font>
      <b/>
      <sz val="9"/>
      <name val="Arial"/>
      <family val="2"/>
    </font>
    <font>
      <b/>
      <sz val="10"/>
      <color rgb="FF000000"/>
      <name val="Arial"/>
      <family val="2"/>
    </font>
    <font>
      <b/>
      <sz val="8"/>
      <color rgb="FF000000"/>
      <name val="Arial"/>
      <family val="2"/>
    </font>
    <font>
      <sz val="11"/>
      <color theme="1"/>
      <name val="Calibri"/>
      <family val="2"/>
      <scheme val="minor"/>
    </font>
    <font>
      <b/>
      <sz val="12"/>
      <name val="Arial"/>
      <family val="2"/>
    </font>
    <font>
      <b/>
      <sz val="11"/>
      <name val="Arial"/>
      <family val="2"/>
    </font>
    <font>
      <sz val="10"/>
      <color theme="1"/>
      <name val="Arial"/>
      <family val="2"/>
    </font>
    <font>
      <b/>
      <sz val="10"/>
      <color theme="1"/>
      <name val="Arial"/>
      <family val="2"/>
    </font>
    <font>
      <b/>
      <sz val="12"/>
      <color theme="1"/>
      <name val="Arial"/>
      <family val="2"/>
    </font>
    <font>
      <sz val="12"/>
      <name val="Arial"/>
      <family val="2"/>
    </font>
    <font>
      <b/>
      <i/>
      <sz val="12"/>
      <name val="Arial"/>
      <family val="2"/>
    </font>
    <font>
      <sz val="9"/>
      <name val="Arial"/>
      <family val="2"/>
    </font>
    <font>
      <sz val="9"/>
      <name val="Calibri"/>
      <family val="2"/>
    </font>
    <font>
      <i/>
      <sz val="9"/>
      <name val="Arial"/>
      <family val="2"/>
    </font>
    <font>
      <sz val="10"/>
      <color rgb="FFFF0000"/>
      <name val="Arial"/>
      <family val="2"/>
    </font>
    <font>
      <sz val="8"/>
      <name val="Calibri"/>
      <family val="2"/>
      <scheme val="minor"/>
    </font>
    <font>
      <vertAlign val="superscript"/>
      <sz val="10"/>
      <color indexed="8"/>
      <name val="Arial"/>
      <family val="2"/>
    </font>
    <font>
      <vertAlign val="superscript"/>
      <sz val="10"/>
      <color theme="1"/>
      <name val="Arial"/>
      <family val="2"/>
    </font>
    <font>
      <b/>
      <sz val="18"/>
      <name val="Arial"/>
      <family val="2"/>
    </font>
    <font>
      <b/>
      <vertAlign val="superscript"/>
      <sz val="10"/>
      <name val="Arial"/>
      <family val="2"/>
    </font>
    <font>
      <b/>
      <sz val="10"/>
      <name val="Calibri"/>
      <family val="2"/>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EEECE1"/>
        <bgColor rgb="FF000000"/>
      </patternFill>
    </fill>
  </fills>
  <borders count="107">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thin">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bottom style="hair">
        <color indexed="64"/>
      </bottom>
      <diagonal/>
    </border>
    <border>
      <left style="thin">
        <color indexed="64"/>
      </left>
      <right style="double">
        <color indexed="64"/>
      </right>
      <top/>
      <bottom style="hair">
        <color indexed="64"/>
      </bottom>
      <diagonal/>
    </border>
    <border>
      <left/>
      <right style="double">
        <color indexed="64"/>
      </right>
      <top/>
      <bottom style="hair">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style="thin">
        <color indexed="64"/>
      </left>
      <right style="double">
        <color indexed="64"/>
      </right>
      <top/>
      <bottom/>
      <diagonal/>
    </border>
    <border>
      <left style="double">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double">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bottom style="double">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diagonal/>
    </border>
    <border>
      <left/>
      <right style="thin">
        <color auto="1"/>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hair">
        <color indexed="64"/>
      </bottom>
      <diagonal/>
    </border>
    <border>
      <left style="thick">
        <color indexed="64"/>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style="thick">
        <color indexed="64"/>
      </right>
      <top/>
      <bottom style="thick">
        <color indexed="64"/>
      </bottom>
      <diagonal/>
    </border>
    <border>
      <left style="thick">
        <color indexed="64"/>
      </left>
      <right/>
      <top/>
      <bottom style="thin">
        <color indexed="64"/>
      </bottom>
      <diagonal/>
    </border>
    <border>
      <left/>
      <right/>
      <top style="hair">
        <color indexed="64"/>
      </top>
      <bottom style="hair">
        <color indexed="64"/>
      </bottom>
      <diagonal/>
    </border>
  </borders>
  <cellStyleXfs count="11">
    <xf numFmtId="0" fontId="0" fillId="0" borderId="0"/>
    <xf numFmtId="0" fontId="1"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8" fillId="0" borderId="0" applyFont="0" applyFill="0" applyBorder="0" applyAlignment="0" applyProtection="0"/>
  </cellStyleXfs>
  <cellXfs count="612">
    <xf numFmtId="0" fontId="0" fillId="0" borderId="0" xfId="0"/>
    <xf numFmtId="0" fontId="2" fillId="0" borderId="0" xfId="1" applyFont="1" applyAlignment="1">
      <alignment horizontal="left" vertical="center"/>
    </xf>
    <xf numFmtId="0" fontId="1" fillId="0" borderId="0" xfId="1" applyAlignment="1">
      <alignment horizontal="left" vertical="center"/>
    </xf>
    <xf numFmtId="0" fontId="1" fillId="0" borderId="0" xfId="1" applyAlignment="1">
      <alignment horizontal="center" vertical="center"/>
    </xf>
    <xf numFmtId="0" fontId="1" fillId="0" borderId="0" xfId="1" applyAlignment="1">
      <alignment horizontal="right" vertical="center"/>
    </xf>
    <xf numFmtId="0" fontId="1" fillId="0" borderId="0" xfId="1" applyAlignment="1">
      <alignment vertical="center"/>
    </xf>
    <xf numFmtId="0" fontId="1" fillId="0" borderId="1" xfId="1" applyBorder="1" applyAlignment="1">
      <alignment horizontal="left" vertical="center"/>
    </xf>
    <xf numFmtId="0" fontId="1" fillId="0" borderId="1" xfId="1" applyBorder="1" applyAlignment="1">
      <alignment horizontal="center" vertical="center"/>
    </xf>
    <xf numFmtId="0" fontId="1" fillId="0" borderId="1" xfId="1" applyBorder="1" applyAlignment="1">
      <alignment vertical="center"/>
    </xf>
    <xf numFmtId="0" fontId="1" fillId="0" borderId="1" xfId="1" applyBorder="1" applyAlignment="1">
      <alignment horizontal="right" vertical="center"/>
    </xf>
    <xf numFmtId="0" fontId="2" fillId="0" borderId="0" xfId="1" applyFont="1" applyAlignment="1">
      <alignment horizontal="right" vertical="center"/>
    </xf>
    <xf numFmtId="49" fontId="2" fillId="0" borderId="0" xfId="1" applyNumberFormat="1" applyFont="1" applyAlignment="1">
      <alignment horizontal="left" vertical="center" wrapText="1"/>
    </xf>
    <xf numFmtId="49" fontId="2" fillId="0" borderId="6" xfId="1" applyNumberFormat="1" applyFont="1" applyBorder="1" applyAlignment="1">
      <alignment horizontal="center" vertical="center" wrapText="1"/>
    </xf>
    <xf numFmtId="0" fontId="2" fillId="0" borderId="6"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49" fontId="1" fillId="0" borderId="7" xfId="1" applyNumberFormat="1" applyBorder="1" applyAlignment="1">
      <alignment horizontal="left" vertical="center" wrapText="1"/>
    </xf>
    <xf numFmtId="0" fontId="1" fillId="0" borderId="7" xfId="1" applyBorder="1" applyAlignment="1">
      <alignment horizontal="left" vertical="center" wrapText="1"/>
    </xf>
    <xf numFmtId="0" fontId="1" fillId="0" borderId="7" xfId="1" applyBorder="1" applyAlignment="1">
      <alignment horizontal="center" wrapText="1"/>
    </xf>
    <xf numFmtId="0" fontId="1" fillId="0" borderId="7" xfId="1" applyBorder="1" applyAlignment="1">
      <alignment wrapText="1"/>
    </xf>
    <xf numFmtId="167" fontId="1" fillId="0" borderId="7" xfId="2" applyNumberFormat="1" applyBorder="1" applyAlignment="1">
      <alignment horizontal="right" wrapText="1"/>
    </xf>
    <xf numFmtId="167" fontId="1" fillId="0" borderId="0" xfId="2" applyNumberFormat="1" applyAlignment="1">
      <alignment horizontal="right" wrapText="1"/>
    </xf>
    <xf numFmtId="49" fontId="2" fillId="0" borderId="7" xfId="1" applyNumberFormat="1" applyFont="1" applyBorder="1" applyAlignment="1">
      <alignment horizontal="right" vertical="center" wrapText="1"/>
    </xf>
    <xf numFmtId="0" fontId="2" fillId="0" borderId="7" xfId="1" applyFont="1" applyBorder="1" applyAlignment="1">
      <alignment horizontal="left" vertical="center" wrapText="1"/>
    </xf>
    <xf numFmtId="0" fontId="1" fillId="0" borderId="7" xfId="1" applyBorder="1" applyAlignment="1">
      <alignment horizontal="center" vertical="center" wrapText="1"/>
    </xf>
    <xf numFmtId="0" fontId="1" fillId="0" borderId="7" xfId="1" applyBorder="1" applyAlignment="1">
      <alignment vertical="center" wrapText="1"/>
    </xf>
    <xf numFmtId="167" fontId="1" fillId="0" borderId="0" xfId="2" applyNumberFormat="1" applyAlignment="1">
      <alignment horizontal="right" vertical="center" wrapText="1"/>
    </xf>
    <xf numFmtId="49" fontId="1" fillId="0" borderId="7" xfId="1" applyNumberFormat="1" applyBorder="1" applyAlignment="1">
      <alignment horizontal="right" vertical="center" wrapText="1"/>
    </xf>
    <xf numFmtId="3" fontId="1" fillId="0" borderId="7" xfId="3" applyNumberFormat="1" applyBorder="1" applyAlignment="1">
      <alignment horizontal="center" vertical="center" wrapText="1"/>
    </xf>
    <xf numFmtId="165" fontId="1" fillId="0" borderId="7" xfId="3" applyBorder="1" applyAlignment="1">
      <alignment horizontal="center" vertical="center" wrapText="1"/>
    </xf>
    <xf numFmtId="167" fontId="1" fillId="0" borderId="0" xfId="3" applyNumberFormat="1" applyAlignment="1">
      <alignment horizontal="right" vertical="center" wrapText="1"/>
    </xf>
    <xf numFmtId="168" fontId="1" fillId="0" borderId="7" xfId="4" applyNumberFormat="1" applyBorder="1" applyAlignment="1">
      <alignment vertical="center" wrapText="1"/>
    </xf>
    <xf numFmtId="167" fontId="1" fillId="0" borderId="0" xfId="2" applyNumberFormat="1" applyAlignment="1">
      <alignment vertical="center" wrapText="1"/>
    </xf>
    <xf numFmtId="0" fontId="1" fillId="0" borderId="7" xfId="1" applyBorder="1" applyAlignment="1">
      <alignment horizontal="center" vertical="center"/>
    </xf>
    <xf numFmtId="0" fontId="1" fillId="0" borderId="7" xfId="1" applyBorder="1" applyAlignment="1">
      <alignment vertical="center"/>
    </xf>
    <xf numFmtId="165" fontId="1" fillId="0" borderId="7" xfId="3" applyBorder="1" applyAlignment="1">
      <alignment vertical="center" wrapText="1"/>
    </xf>
    <xf numFmtId="0" fontId="1" fillId="0" borderId="8" xfId="1" applyBorder="1" applyAlignment="1">
      <alignment horizontal="left" vertical="center" wrapText="1"/>
    </xf>
    <xf numFmtId="3" fontId="1" fillId="0" borderId="7" xfId="3" applyNumberFormat="1" applyBorder="1" applyAlignment="1">
      <alignment horizontal="center" wrapText="1"/>
    </xf>
    <xf numFmtId="168" fontId="1" fillId="0" borderId="7" xfId="1" applyNumberFormat="1" applyBorder="1" applyAlignment="1">
      <alignment wrapText="1"/>
    </xf>
    <xf numFmtId="0" fontId="1" fillId="0" borderId="0" xfId="1"/>
    <xf numFmtId="168" fontId="1" fillId="0" borderId="7" xfId="1" applyNumberFormat="1" applyBorder="1" applyAlignment="1">
      <alignment vertical="center" wrapText="1"/>
    </xf>
    <xf numFmtId="49" fontId="2" fillId="0" borderId="6" xfId="1" applyNumberFormat="1" applyFont="1" applyBorder="1" applyAlignment="1">
      <alignment vertical="center"/>
    </xf>
    <xf numFmtId="0" fontId="2" fillId="0" borderId="9" xfId="1" applyFont="1" applyBorder="1" applyAlignment="1">
      <alignment vertical="center"/>
    </xf>
    <xf numFmtId="49" fontId="2" fillId="0" borderId="9" xfId="1" applyNumberFormat="1" applyFont="1" applyBorder="1" applyAlignment="1">
      <alignment vertical="center"/>
    </xf>
    <xf numFmtId="49" fontId="2" fillId="0" borderId="9" xfId="1" applyNumberFormat="1" applyFont="1" applyBorder="1" applyAlignment="1">
      <alignment horizontal="center" vertical="center"/>
    </xf>
    <xf numFmtId="167" fontId="2" fillId="0" borderId="6" xfId="3" applyNumberFormat="1" applyFont="1" applyBorder="1" applyAlignment="1">
      <alignment horizontal="right" vertical="center" wrapText="1"/>
    </xf>
    <xf numFmtId="167" fontId="2" fillId="0" borderId="0" xfId="3" applyNumberFormat="1" applyFont="1" applyAlignment="1">
      <alignment horizontal="right" vertical="center" wrapText="1"/>
    </xf>
    <xf numFmtId="0" fontId="2" fillId="0" borderId="0" xfId="1" applyFont="1" applyAlignment="1">
      <alignment vertical="center"/>
    </xf>
    <xf numFmtId="0" fontId="2" fillId="0" borderId="0" xfId="1" applyFont="1" applyAlignment="1">
      <alignment horizontal="left" vertical="top"/>
    </xf>
    <xf numFmtId="0" fontId="1" fillId="0" borderId="1" xfId="1" applyBorder="1" applyAlignment="1">
      <alignment horizontal="center" vertical="center"/>
    </xf>
    <xf numFmtId="49" fontId="2" fillId="0" borderId="6" xfId="1" applyNumberFormat="1" applyFont="1" applyBorder="1" applyAlignment="1">
      <alignment vertical="center" wrapText="1"/>
    </xf>
    <xf numFmtId="165" fontId="1" fillId="0" borderId="0" xfId="1" applyNumberFormat="1" applyAlignment="1">
      <alignment horizontal="right" vertical="center"/>
    </xf>
    <xf numFmtId="0" fontId="1" fillId="0" borderId="8" xfId="1" applyBorder="1" applyAlignment="1">
      <alignment horizontal="left" vertical="center"/>
    </xf>
    <xf numFmtId="167" fontId="1" fillId="0" borderId="7" xfId="2" applyNumberFormat="1" applyBorder="1" applyAlignment="1">
      <alignment horizontal="right" vertical="center" wrapText="1"/>
    </xf>
    <xf numFmtId="49" fontId="2" fillId="0" borderId="10" xfId="1" applyNumberFormat="1" applyFont="1" applyBorder="1" applyAlignment="1">
      <alignment horizontal="right" vertical="center"/>
    </xf>
    <xf numFmtId="49" fontId="1" fillId="0" borderId="0" xfId="1" applyNumberFormat="1" applyAlignment="1">
      <alignment horizontal="left" vertical="center"/>
    </xf>
    <xf numFmtId="168" fontId="1" fillId="0" borderId="7" xfId="4" applyNumberFormat="1" applyBorder="1" applyAlignment="1">
      <alignment wrapText="1"/>
    </xf>
    <xf numFmtId="0" fontId="1" fillId="0" borderId="7" xfId="1" applyBorder="1" applyAlignment="1">
      <alignment horizontal="center"/>
    </xf>
    <xf numFmtId="0" fontId="1" fillId="0" borderId="7" xfId="1" applyBorder="1"/>
    <xf numFmtId="165" fontId="1" fillId="0" borderId="7" xfId="3" applyBorder="1" applyAlignment="1">
      <alignment wrapText="1"/>
    </xf>
    <xf numFmtId="0" fontId="1" fillId="0" borderId="7" xfId="1" applyBorder="1" applyAlignment="1">
      <alignment horizontal="left" vertical="top" wrapText="1"/>
    </xf>
    <xf numFmtId="0" fontId="1" fillId="0" borderId="8" xfId="1" applyBorder="1" applyAlignment="1">
      <alignment horizontal="left" vertical="top"/>
    </xf>
    <xf numFmtId="49" fontId="2" fillId="0" borderId="6" xfId="1" applyNumberFormat="1" applyFont="1" applyBorder="1" applyAlignment="1">
      <alignment horizontal="right" vertical="center"/>
    </xf>
    <xf numFmtId="0" fontId="1" fillId="0" borderId="8" xfId="1" applyBorder="1" applyAlignment="1">
      <alignment horizontal="left" vertical="top" wrapText="1"/>
    </xf>
    <xf numFmtId="0" fontId="1" fillId="0" borderId="7" xfId="1" applyBorder="1" applyAlignment="1">
      <alignment horizontal="center" vertical="top" wrapText="1"/>
    </xf>
    <xf numFmtId="0" fontId="1" fillId="0" borderId="7" xfId="1" applyBorder="1" applyAlignment="1">
      <alignment horizontal="center" vertical="top"/>
    </xf>
    <xf numFmtId="0" fontId="1" fillId="0" borderId="0" xfId="1" applyAlignment="1">
      <alignment horizontal="left" vertical="center" wrapText="1"/>
    </xf>
    <xf numFmtId="0" fontId="1" fillId="0" borderId="1" xfId="1" applyBorder="1" applyAlignment="1">
      <alignment horizontal="left" vertical="center" wrapText="1"/>
    </xf>
    <xf numFmtId="0" fontId="2" fillId="0" borderId="0" xfId="1" applyFont="1" applyAlignment="1">
      <alignment horizontal="center" vertical="center" wrapText="1"/>
    </xf>
    <xf numFmtId="0" fontId="1" fillId="0" borderId="0" xfId="1" applyAlignment="1">
      <alignment horizontal="center" vertical="center" wrapText="1"/>
    </xf>
    <xf numFmtId="0" fontId="1" fillId="0" borderId="0" xfId="1" applyAlignment="1">
      <alignment vertical="center" wrapText="1"/>
    </xf>
    <xf numFmtId="49" fontId="1" fillId="0" borderId="7" xfId="1" applyNumberFormat="1" applyBorder="1" applyAlignment="1">
      <alignment vertical="center" wrapText="1"/>
    </xf>
    <xf numFmtId="49" fontId="2" fillId="0" borderId="10" xfId="1" applyNumberFormat="1" applyFont="1" applyBorder="1" applyAlignment="1">
      <alignment vertical="center"/>
    </xf>
    <xf numFmtId="49" fontId="1" fillId="0" borderId="0" xfId="1" applyNumberFormat="1" applyAlignment="1">
      <alignment vertical="center"/>
    </xf>
    <xf numFmtId="0" fontId="2" fillId="0" borderId="7" xfId="1" applyFont="1" applyBorder="1" applyAlignment="1">
      <alignment horizontal="center" vertical="center" wrapText="1"/>
    </xf>
    <xf numFmtId="0" fontId="1" fillId="0" borderId="0" xfId="1" applyAlignment="1">
      <alignment horizontal="left" vertical="center" wrapText="1" indent="1"/>
    </xf>
    <xf numFmtId="49" fontId="1" fillId="0" borderId="7" xfId="1" applyNumberFormat="1" applyBorder="1" applyAlignment="1">
      <alignment horizontal="center" vertical="center" wrapText="1"/>
    </xf>
    <xf numFmtId="0" fontId="1" fillId="0" borderId="14" xfId="1" applyBorder="1" applyAlignment="1">
      <alignment horizontal="center" vertical="center" wrapText="1"/>
    </xf>
    <xf numFmtId="0" fontId="1" fillId="0" borderId="14" xfId="1" applyBorder="1" applyAlignment="1">
      <alignment vertical="center" wrapText="1"/>
    </xf>
    <xf numFmtId="0" fontId="1" fillId="0" borderId="4" xfId="1" applyBorder="1" applyAlignment="1">
      <alignment horizontal="left" vertical="center" wrapText="1"/>
    </xf>
    <xf numFmtId="44" fontId="0" fillId="0" borderId="0" xfId="2" applyNumberFormat="1" applyFont="1" applyAlignment="1">
      <alignment vertical="center" wrapText="1"/>
    </xf>
    <xf numFmtId="9" fontId="1" fillId="0" borderId="0" xfId="1" applyNumberFormat="1" applyAlignment="1">
      <alignment vertical="center"/>
    </xf>
    <xf numFmtId="0" fontId="5" fillId="0" borderId="0" xfId="1" applyFont="1" applyAlignment="1">
      <alignment horizontal="left" vertical="center" wrapText="1"/>
    </xf>
    <xf numFmtId="0" fontId="2" fillId="0" borderId="0" xfId="1" applyFont="1" applyAlignment="1">
      <alignment horizontal="right" vertical="center"/>
    </xf>
    <xf numFmtId="0" fontId="2" fillId="0" borderId="0" xfId="1" applyFont="1" applyAlignment="1">
      <alignment horizontal="left" vertical="top"/>
    </xf>
    <xf numFmtId="0" fontId="1" fillId="0" borderId="1" xfId="1" applyBorder="1" applyAlignment="1">
      <alignment horizontal="center" vertical="center"/>
    </xf>
    <xf numFmtId="0" fontId="2" fillId="0" borderId="0" xfId="1" applyFont="1" applyAlignment="1">
      <alignment horizontal="center" vertical="center" wrapText="1"/>
    </xf>
    <xf numFmtId="49" fontId="2" fillId="0" borderId="9" xfId="1" applyNumberFormat="1" applyFont="1" applyBorder="1" applyAlignment="1">
      <alignment horizontal="center" vertical="center"/>
    </xf>
    <xf numFmtId="0" fontId="1" fillId="0" borderId="8" xfId="1" applyBorder="1" applyAlignment="1">
      <alignment horizontal="left" vertical="center" wrapText="1"/>
    </xf>
    <xf numFmtId="0" fontId="5" fillId="0" borderId="0" xfId="1" applyFont="1" applyAlignment="1">
      <alignment horizontal="left" vertical="center" wrapText="1"/>
    </xf>
    <xf numFmtId="49" fontId="2" fillId="0" borderId="7" xfId="1" applyNumberFormat="1" applyFont="1" applyBorder="1" applyAlignment="1">
      <alignment horizontal="center" vertical="center" wrapText="1"/>
    </xf>
    <xf numFmtId="4" fontId="0" fillId="0" borderId="0" xfId="0" applyNumberFormat="1" applyAlignment="1" applyProtection="1">
      <alignment horizontal="center" vertical="top"/>
      <protection locked="0"/>
    </xf>
    <xf numFmtId="0" fontId="1" fillId="0" borderId="17" xfId="0" applyFont="1" applyBorder="1" applyAlignment="1">
      <alignment vertical="top" wrapText="1"/>
    </xf>
    <xf numFmtId="0" fontId="0" fillId="0" borderId="18" xfId="0" applyBorder="1" applyAlignment="1" applyProtection="1">
      <alignment horizontal="center"/>
      <protection locked="0"/>
    </xf>
    <xf numFmtId="0" fontId="1" fillId="0" borderId="17" xfId="0" applyFont="1" applyBorder="1" applyAlignment="1">
      <alignment wrapText="1"/>
    </xf>
    <xf numFmtId="0" fontId="1" fillId="0" borderId="0" xfId="0" applyFont="1" applyAlignment="1">
      <alignment horizontal="center"/>
    </xf>
    <xf numFmtId="0" fontId="1" fillId="0" borderId="20" xfId="0" applyFont="1" applyBorder="1" applyAlignment="1">
      <alignment vertical="top" wrapText="1"/>
    </xf>
    <xf numFmtId="0" fontId="0" fillId="0" borderId="21" xfId="0" applyBorder="1" applyAlignment="1" applyProtection="1">
      <alignment horizontal="center"/>
      <protection locked="0"/>
    </xf>
    <xf numFmtId="0" fontId="1" fillId="0" borderId="0" xfId="0" applyFont="1" applyAlignment="1">
      <alignment vertical="top" wrapText="1"/>
    </xf>
    <xf numFmtId="0" fontId="0" fillId="0" borderId="0" xfId="0" applyAlignment="1" applyProtection="1">
      <alignment horizontal="center"/>
      <protection locked="0"/>
    </xf>
    <xf numFmtId="0" fontId="10" fillId="0" borderId="8" xfId="0" applyFont="1" applyBorder="1" applyAlignment="1">
      <alignment horizontal="center" vertical="center"/>
    </xf>
    <xf numFmtId="0" fontId="14" fillId="0" borderId="27" xfId="0" applyFont="1" applyBorder="1" applyAlignment="1">
      <alignment vertical="center"/>
    </xf>
    <xf numFmtId="0" fontId="2" fillId="0" borderId="0" xfId="1" applyFont="1" applyBorder="1" applyAlignment="1">
      <alignment vertical="center" wrapText="1"/>
    </xf>
    <xf numFmtId="0" fontId="2" fillId="0" borderId="6" xfId="1" applyFont="1" applyBorder="1" applyAlignment="1">
      <alignment vertical="center" wrapText="1"/>
    </xf>
    <xf numFmtId="165" fontId="1" fillId="0" borderId="7" xfId="3" applyFont="1" applyBorder="1" applyAlignment="1">
      <alignment vertical="center" wrapText="1"/>
    </xf>
    <xf numFmtId="169" fontId="1" fillId="0" borderId="7" xfId="3" applyNumberFormat="1" applyFont="1" applyBorder="1" applyAlignment="1">
      <alignment horizontal="center" wrapText="1"/>
    </xf>
    <xf numFmtId="167" fontId="1" fillId="0" borderId="7" xfId="2" applyNumberFormat="1" applyFont="1" applyBorder="1" applyAlignment="1">
      <alignment horizontal="right" vertical="center" wrapText="1"/>
    </xf>
    <xf numFmtId="3" fontId="1" fillId="0" borderId="7" xfId="3" applyNumberFormat="1" applyFont="1" applyBorder="1" applyAlignment="1">
      <alignment horizontal="center" vertical="center" wrapText="1"/>
    </xf>
    <xf numFmtId="168" fontId="1" fillId="0" borderId="7" xfId="4" applyNumberFormat="1" applyFont="1" applyBorder="1" applyAlignment="1">
      <alignment vertical="center" wrapText="1"/>
    </xf>
    <xf numFmtId="167" fontId="2" fillId="0" borderId="0" xfId="3" applyNumberFormat="1" applyFont="1" applyBorder="1" applyAlignment="1">
      <alignment horizontal="right" vertical="center" wrapText="1"/>
    </xf>
    <xf numFmtId="0" fontId="2" fillId="0" borderId="0" xfId="1" applyFont="1" applyAlignment="1">
      <alignment horizontal="right" vertical="center"/>
    </xf>
    <xf numFmtId="0" fontId="2" fillId="0" borderId="0" xfId="1" applyFont="1" applyAlignment="1">
      <alignment horizontal="center" vertical="center" wrapText="1"/>
    </xf>
    <xf numFmtId="49" fontId="2" fillId="0" borderId="9" xfId="1" applyNumberFormat="1" applyFont="1" applyBorder="1" applyAlignment="1">
      <alignment horizontal="center"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horizontal="right" vertical="center"/>
    </xf>
    <xf numFmtId="0" fontId="16" fillId="0" borderId="0" xfId="1" applyFont="1" applyAlignment="1">
      <alignment vertical="center"/>
    </xf>
    <xf numFmtId="0" fontId="5" fillId="0" borderId="0" xfId="1" applyFont="1" applyAlignment="1">
      <alignment horizontal="right" vertical="center"/>
    </xf>
    <xf numFmtId="49" fontId="5" fillId="0" borderId="0" xfId="1" applyNumberFormat="1" applyFont="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horizontal="center" vertical="center"/>
    </xf>
    <xf numFmtId="49" fontId="16" fillId="0" borderId="7" xfId="1" applyNumberFormat="1" applyFont="1" applyBorder="1" applyAlignment="1">
      <alignment horizontal="right" vertical="center" wrapText="1"/>
    </xf>
    <xf numFmtId="0" fontId="16" fillId="0" borderId="7" xfId="1" applyFont="1" applyBorder="1" applyAlignment="1">
      <alignment horizontal="left" vertical="center" wrapText="1"/>
    </xf>
    <xf numFmtId="0" fontId="16" fillId="0" borderId="7" xfId="1" applyFont="1" applyBorder="1" applyAlignment="1">
      <alignment horizontal="center" wrapText="1"/>
    </xf>
    <xf numFmtId="0" fontId="16" fillId="0" borderId="7" xfId="1" applyFont="1" applyBorder="1" applyAlignment="1">
      <alignment wrapText="1"/>
    </xf>
    <xf numFmtId="167" fontId="16" fillId="0" borderId="7" xfId="2" applyNumberFormat="1" applyFont="1" applyBorder="1" applyAlignment="1">
      <alignment horizontal="right" wrapText="1"/>
    </xf>
    <xf numFmtId="167" fontId="16" fillId="0" borderId="0" xfId="2" applyNumberFormat="1" applyFont="1" applyBorder="1" applyAlignment="1">
      <alignment horizontal="right" wrapText="1"/>
    </xf>
    <xf numFmtId="49" fontId="5" fillId="0" borderId="7" xfId="1" applyNumberFormat="1" applyFont="1" applyBorder="1" applyAlignment="1">
      <alignment horizontal="right" vertical="center" wrapText="1"/>
    </xf>
    <xf numFmtId="0" fontId="5" fillId="0" borderId="7" xfId="1" applyFont="1" applyBorder="1" applyAlignment="1">
      <alignment horizontal="left" vertical="center" wrapText="1"/>
    </xf>
    <xf numFmtId="49" fontId="16" fillId="0" borderId="7" xfId="1" applyNumberFormat="1" applyFont="1" applyBorder="1" applyAlignment="1">
      <alignment horizontal="right" vertical="top" wrapText="1"/>
    </xf>
    <xf numFmtId="0" fontId="16" fillId="0" borderId="7" xfId="1" applyFont="1" applyBorder="1" applyAlignment="1">
      <alignment horizontal="center" vertical="center" wrapText="1"/>
    </xf>
    <xf numFmtId="3" fontId="16" fillId="0" borderId="7" xfId="3" applyNumberFormat="1" applyFont="1" applyBorder="1" applyAlignment="1">
      <alignment horizontal="center" vertical="center" wrapText="1"/>
    </xf>
    <xf numFmtId="165" fontId="16" fillId="0" borderId="7" xfId="3" applyFont="1" applyBorder="1" applyAlignment="1">
      <alignment horizontal="center" vertical="center" wrapText="1"/>
    </xf>
    <xf numFmtId="167" fontId="16" fillId="0" borderId="7" xfId="2" applyNumberFormat="1" applyFont="1" applyBorder="1" applyAlignment="1">
      <alignment horizontal="right" vertical="center" wrapText="1"/>
    </xf>
    <xf numFmtId="167" fontId="16" fillId="0" borderId="0" xfId="3" applyNumberFormat="1" applyFont="1" applyBorder="1" applyAlignment="1">
      <alignment horizontal="right" wrapText="1"/>
    </xf>
    <xf numFmtId="3" fontId="16" fillId="0" borderId="7" xfId="3" applyNumberFormat="1" applyFont="1" applyBorder="1" applyAlignment="1">
      <alignment horizontal="center" wrapText="1"/>
    </xf>
    <xf numFmtId="168" fontId="16" fillId="0" borderId="7" xfId="4" applyNumberFormat="1" applyFont="1" applyBorder="1" applyAlignment="1">
      <alignment wrapText="1"/>
    </xf>
    <xf numFmtId="167" fontId="16" fillId="0" borderId="0" xfId="2" applyNumberFormat="1" applyFont="1" applyBorder="1" applyAlignment="1">
      <alignment wrapText="1"/>
    </xf>
    <xf numFmtId="0" fontId="16" fillId="0" borderId="8" xfId="1" applyFont="1" applyBorder="1" applyAlignment="1">
      <alignment horizontal="left" vertical="center" wrapText="1"/>
    </xf>
    <xf numFmtId="0" fontId="16" fillId="0" borderId="7" xfId="1" applyFont="1" applyBorder="1"/>
    <xf numFmtId="0" fontId="16" fillId="0" borderId="0" xfId="1" applyFont="1" applyAlignment="1">
      <alignment horizontal="right"/>
    </xf>
    <xf numFmtId="0" fontId="16" fillId="0" borderId="8" xfId="1" applyFont="1" applyBorder="1" applyAlignment="1">
      <alignment horizontal="left" vertical="center"/>
    </xf>
    <xf numFmtId="0" fontId="16" fillId="0" borderId="7" xfId="1" applyFont="1" applyBorder="1" applyAlignment="1">
      <alignment horizontal="center"/>
    </xf>
    <xf numFmtId="165" fontId="16" fillId="0" borderId="7" xfId="3" applyFont="1" applyBorder="1" applyAlignment="1">
      <alignment wrapText="1"/>
    </xf>
    <xf numFmtId="168" fontId="16" fillId="0" borderId="7" xfId="1" applyNumberFormat="1" applyFont="1" applyBorder="1" applyAlignment="1">
      <alignment wrapText="1"/>
    </xf>
    <xf numFmtId="165" fontId="16" fillId="0" borderId="7" xfId="3" applyFont="1" applyFill="1" applyBorder="1" applyAlignment="1">
      <alignment wrapText="1"/>
    </xf>
    <xf numFmtId="49" fontId="16" fillId="0" borderId="7" xfId="1" applyNumberFormat="1" applyFont="1" applyBorder="1" applyAlignment="1">
      <alignment horizontal="right" wrapText="1"/>
    </xf>
    <xf numFmtId="0" fontId="16" fillId="0" borderId="7" xfId="1" applyFont="1" applyBorder="1" applyAlignment="1">
      <alignment horizontal="left" vertical="center"/>
    </xf>
    <xf numFmtId="0" fontId="16" fillId="0" borderId="7" xfId="1" applyFont="1" applyBorder="1" applyAlignment="1">
      <alignment horizontal="center" vertical="center"/>
    </xf>
    <xf numFmtId="0" fontId="18" fillId="0" borderId="7" xfId="1" applyFont="1" applyBorder="1" applyAlignment="1">
      <alignment horizontal="center" vertical="center" wrapText="1"/>
    </xf>
    <xf numFmtId="0" fontId="17" fillId="0" borderId="7" xfId="1" applyFont="1" applyBorder="1" applyAlignment="1">
      <alignment horizontal="center" wrapText="1"/>
    </xf>
    <xf numFmtId="49" fontId="16" fillId="0" borderId="0" xfId="1" applyNumberFormat="1" applyFont="1" applyAlignment="1">
      <alignment horizontal="left" vertical="center"/>
    </xf>
    <xf numFmtId="49" fontId="19" fillId="0" borderId="7" xfId="1" applyNumberFormat="1" applyFont="1" applyBorder="1" applyAlignment="1">
      <alignment horizontal="right" vertical="center" wrapText="1"/>
    </xf>
    <xf numFmtId="3" fontId="19" fillId="0" borderId="7" xfId="3" applyNumberFormat="1" applyFont="1" applyBorder="1" applyAlignment="1">
      <alignment horizontal="center" wrapText="1"/>
    </xf>
    <xf numFmtId="167" fontId="19" fillId="0" borderId="7" xfId="2" applyNumberFormat="1" applyFont="1" applyBorder="1" applyAlignment="1">
      <alignment horizontal="right" vertical="center" wrapText="1"/>
    </xf>
    <xf numFmtId="0" fontId="19" fillId="0" borderId="7" xfId="1" applyFont="1" applyBorder="1" applyAlignment="1">
      <alignment horizontal="center"/>
    </xf>
    <xf numFmtId="0" fontId="19" fillId="0" borderId="7" xfId="1" applyFont="1" applyBorder="1"/>
    <xf numFmtId="0" fontId="19" fillId="0" borderId="8" xfId="1" applyFont="1" applyBorder="1" applyAlignment="1">
      <alignment horizontal="left" vertical="center"/>
    </xf>
    <xf numFmtId="0" fontId="1" fillId="0" borderId="1" xfId="1" applyBorder="1" applyAlignment="1">
      <alignment horizontal="center" vertical="center"/>
    </xf>
    <xf numFmtId="49" fontId="2" fillId="0" borderId="9" xfId="1" applyNumberFormat="1" applyFont="1" applyBorder="1" applyAlignment="1">
      <alignment horizontal="center" vertical="center"/>
    </xf>
    <xf numFmtId="0" fontId="1" fillId="0" borderId="8" xfId="1" applyBorder="1" applyAlignment="1">
      <alignment horizontal="left" vertical="center" wrapText="1"/>
    </xf>
    <xf numFmtId="0" fontId="1" fillId="0" borderId="4" xfId="1" applyBorder="1" applyAlignment="1">
      <alignment horizontal="left" vertical="center" wrapText="1"/>
    </xf>
    <xf numFmtId="0" fontId="1" fillId="0" borderId="0" xfId="1" applyAlignment="1">
      <alignment horizontal="left" vertical="center" wrapText="1"/>
    </xf>
    <xf numFmtId="0" fontId="1" fillId="0" borderId="8" xfId="1" applyBorder="1" applyAlignment="1">
      <alignment horizontal="left" vertical="center" wrapText="1"/>
    </xf>
    <xf numFmtId="49" fontId="11" fillId="0" borderId="7" xfId="1" applyNumberFormat="1" applyFont="1" applyFill="1" applyBorder="1" applyAlignment="1">
      <alignment horizontal="right" vertical="center" wrapText="1"/>
    </xf>
    <xf numFmtId="0" fontId="11" fillId="0" borderId="7" xfId="1" applyFont="1" applyFill="1" applyBorder="1" applyAlignment="1">
      <alignment horizontal="left" vertical="center" wrapText="1"/>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wrapText="1"/>
    </xf>
    <xf numFmtId="3" fontId="11" fillId="0" borderId="7" xfId="3" applyNumberFormat="1" applyFont="1" applyFill="1" applyBorder="1" applyAlignment="1">
      <alignment horizontal="center" wrapText="1"/>
    </xf>
    <xf numFmtId="0" fontId="11" fillId="0" borderId="7" xfId="1" applyFont="1" applyFill="1" applyBorder="1" applyAlignment="1">
      <alignment wrapText="1"/>
    </xf>
    <xf numFmtId="167" fontId="11" fillId="0" borderId="7" xfId="2" applyNumberFormat="1" applyFont="1" applyFill="1" applyBorder="1" applyAlignment="1">
      <alignment horizontal="right" vertical="center" wrapText="1"/>
    </xf>
    <xf numFmtId="168" fontId="11" fillId="0" borderId="7" xfId="4" applyNumberFormat="1" applyFont="1" applyFill="1" applyBorder="1" applyAlignment="1">
      <alignment wrapText="1"/>
    </xf>
    <xf numFmtId="0" fontId="11" fillId="0" borderId="7" xfId="1" applyFont="1" applyFill="1" applyBorder="1" applyAlignment="1">
      <alignment horizontal="center"/>
    </xf>
    <xf numFmtId="0" fontId="11" fillId="0" borderId="7" xfId="1" applyFont="1" applyFill="1" applyBorder="1"/>
    <xf numFmtId="0" fontId="11" fillId="0" borderId="8" xfId="1" applyFont="1" applyFill="1" applyBorder="1" applyAlignment="1">
      <alignment horizontal="left" vertical="center"/>
    </xf>
    <xf numFmtId="167" fontId="2" fillId="2" borderId="0" xfId="3" applyNumberFormat="1" applyFont="1" applyFill="1" applyAlignment="1">
      <alignment horizontal="right" vertical="center" wrapText="1"/>
    </xf>
    <xf numFmtId="9" fontId="1" fillId="2" borderId="0" xfId="1" applyNumberFormat="1" applyFill="1" applyAlignment="1">
      <alignment vertical="center"/>
    </xf>
    <xf numFmtId="0" fontId="2" fillId="2" borderId="0" xfId="1" applyFont="1" applyFill="1" applyAlignment="1">
      <alignment vertical="center"/>
    </xf>
    <xf numFmtId="0" fontId="2" fillId="0" borderId="0" xfId="1" applyFont="1" applyAlignment="1">
      <alignment horizontal="left" vertical="top"/>
    </xf>
    <xf numFmtId="0" fontId="1" fillId="0" borderId="1" xfId="1" applyBorder="1" applyAlignment="1">
      <alignment horizontal="center" vertical="center"/>
    </xf>
    <xf numFmtId="0" fontId="2" fillId="0" borderId="3" xfId="1" applyFont="1" applyBorder="1" applyAlignment="1">
      <alignment horizontal="left" vertical="top"/>
    </xf>
    <xf numFmtId="0" fontId="1" fillId="0" borderId="7" xfId="1" applyFill="1" applyBorder="1" applyAlignment="1">
      <alignment horizontal="center" vertical="center" wrapText="1"/>
    </xf>
    <xf numFmtId="2" fontId="1" fillId="0" borderId="7" xfId="1" applyNumberFormat="1" applyBorder="1" applyAlignment="1">
      <alignment horizontal="center" wrapText="1"/>
    </xf>
    <xf numFmtId="4" fontId="11" fillId="0" borderId="7" xfId="3" applyNumberFormat="1" applyFont="1" applyFill="1" applyBorder="1" applyAlignment="1">
      <alignment horizontal="center" wrapText="1"/>
    </xf>
    <xf numFmtId="0" fontId="1" fillId="0" borderId="4" xfId="1" applyBorder="1" applyAlignment="1">
      <alignment horizontal="left" vertical="center" wrapText="1"/>
    </xf>
    <xf numFmtId="0" fontId="1" fillId="0" borderId="8" xfId="1" applyBorder="1" applyAlignment="1">
      <alignment horizontal="left" vertical="center" wrapText="1"/>
    </xf>
    <xf numFmtId="0" fontId="1" fillId="0" borderId="0" xfId="0" applyFont="1" applyAlignment="1">
      <alignment vertical="center"/>
    </xf>
    <xf numFmtId="0" fontId="1" fillId="0" borderId="8" xfId="0" applyFont="1" applyBorder="1" applyAlignment="1">
      <alignment horizontal="left" vertical="center" wrapText="1"/>
    </xf>
    <xf numFmtId="49" fontId="1" fillId="0" borderId="7" xfId="0" applyNumberFormat="1" applyFont="1" applyBorder="1" applyAlignment="1">
      <alignment horizontal="right" vertical="center" wrapText="1"/>
    </xf>
    <xf numFmtId="4" fontId="1" fillId="0" borderId="7" xfId="3" applyNumberFormat="1" applyFont="1" applyFill="1" applyBorder="1" applyAlignment="1">
      <alignment horizontal="center" vertical="center" wrapText="1"/>
    </xf>
    <xf numFmtId="0" fontId="1" fillId="0" borderId="0" xfId="1" applyBorder="1" applyAlignment="1">
      <alignment horizontal="left" vertical="center" wrapText="1"/>
    </xf>
    <xf numFmtId="0" fontId="0" fillId="0" borderId="0" xfId="0" applyAlignment="1">
      <alignment horizontal="center"/>
    </xf>
    <xf numFmtId="0" fontId="11" fillId="0" borderId="31" xfId="0" applyFont="1" applyBorder="1"/>
    <xf numFmtId="0" fontId="11" fillId="0" borderId="32" xfId="0" applyFont="1" applyBorder="1"/>
    <xf numFmtId="0" fontId="11" fillId="0" borderId="33" xfId="0" applyFont="1" applyBorder="1" applyAlignment="1">
      <alignment vertical="center"/>
    </xf>
    <xf numFmtId="0" fontId="11" fillId="0" borderId="36" xfId="0" applyFont="1" applyBorder="1" applyAlignment="1">
      <alignment vertical="center"/>
    </xf>
    <xf numFmtId="0" fontId="11" fillId="0" borderId="32" xfId="0" applyFont="1" applyBorder="1" applyAlignment="1">
      <alignment horizontal="center" vertical="center"/>
    </xf>
    <xf numFmtId="0" fontId="11" fillId="0" borderId="37" xfId="0" applyFont="1" applyBorder="1"/>
    <xf numFmtId="0" fontId="11" fillId="0" borderId="38" xfId="0" applyFont="1" applyBorder="1"/>
    <xf numFmtId="0" fontId="11" fillId="0" borderId="39" xfId="0" applyFont="1" applyBorder="1" applyAlignment="1">
      <alignment vertical="center"/>
    </xf>
    <xf numFmtId="0" fontId="11" fillId="0" borderId="42" xfId="0" applyFont="1" applyBorder="1" applyAlignment="1">
      <alignment vertical="center"/>
    </xf>
    <xf numFmtId="15" fontId="11" fillId="0" borderId="41" xfId="0" applyNumberFormat="1" applyFont="1" applyBorder="1" applyAlignment="1">
      <alignment horizontal="center" vertical="center"/>
    </xf>
    <xf numFmtId="0" fontId="11" fillId="0" borderId="43" xfId="0" applyFont="1" applyBorder="1"/>
    <xf numFmtId="0" fontId="11" fillId="0" borderId="44" xfId="0" applyFont="1" applyBorder="1"/>
    <xf numFmtId="0" fontId="11" fillId="0" borderId="45" xfId="0" applyFont="1" applyBorder="1" applyAlignment="1">
      <alignment vertical="center"/>
    </xf>
    <xf numFmtId="15" fontId="11" fillId="0" borderId="48" xfId="0" applyNumberFormat="1" applyFont="1" applyBorder="1" applyAlignment="1">
      <alignment vertical="center"/>
    </xf>
    <xf numFmtId="4" fontId="11" fillId="0" borderId="47" xfId="0" applyNumberFormat="1"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1" fillId="0" borderId="51" xfId="0" applyFont="1" applyBorder="1" applyAlignment="1">
      <alignment horizontal="center"/>
    </xf>
    <xf numFmtId="0" fontId="11" fillId="0" borderId="52" xfId="0" applyFont="1" applyBorder="1" applyAlignment="1">
      <alignment horizontal="center"/>
    </xf>
    <xf numFmtId="0" fontId="12" fillId="0" borderId="39" xfId="0" applyFont="1" applyBorder="1" applyAlignment="1">
      <alignment horizontal="center" vertical="center"/>
    </xf>
    <xf numFmtId="0" fontId="12" fillId="0" borderId="53" xfId="0" applyFont="1" applyBorder="1" applyAlignment="1">
      <alignment horizontal="center" vertical="center"/>
    </xf>
    <xf numFmtId="0" fontId="1" fillId="0" borderId="0" xfId="0" applyFont="1"/>
    <xf numFmtId="0" fontId="11" fillId="0" borderId="54" xfId="8" applyFont="1" applyBorder="1" applyAlignment="1">
      <alignment horizontal="center" vertical="center"/>
    </xf>
    <xf numFmtId="0" fontId="11" fillId="0" borderId="55" xfId="0" applyFont="1" applyBorder="1" applyAlignment="1">
      <alignment horizontal="left" vertical="center" wrapText="1"/>
    </xf>
    <xf numFmtId="0" fontId="11" fillId="0" borderId="56" xfId="0" applyFont="1" applyBorder="1" applyAlignment="1">
      <alignment horizontal="center" vertical="center" wrapText="1"/>
    </xf>
    <xf numFmtId="0" fontId="1" fillId="0" borderId="12" xfId="0" applyFont="1" applyBorder="1" applyAlignment="1">
      <alignment horizontal="center" vertical="center"/>
    </xf>
    <xf numFmtId="44" fontId="1" fillId="0" borderId="57" xfId="0" applyNumberFormat="1" applyFont="1" applyBorder="1" applyAlignment="1">
      <alignment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1" xfId="8" applyFont="1" applyBorder="1" applyAlignment="1">
      <alignment horizontal="center"/>
    </xf>
    <xf numFmtId="0" fontId="12" fillId="0" borderId="58" xfId="0" applyFont="1" applyBorder="1" applyAlignment="1">
      <alignment horizont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12" fillId="0" borderId="58" xfId="0" applyFont="1" applyBorder="1" applyAlignment="1">
      <alignment horizontal="center" vertical="center"/>
    </xf>
    <xf numFmtId="0" fontId="12" fillId="0" borderId="60" xfId="0" applyFont="1" applyBorder="1" applyAlignment="1">
      <alignment horizontal="center" vertical="center"/>
    </xf>
    <xf numFmtId="0" fontId="11" fillId="0" borderId="62" xfId="0" applyFont="1" applyBorder="1" applyAlignment="1">
      <alignment horizontal="left"/>
    </xf>
    <xf numFmtId="0" fontId="11" fillId="0" borderId="63" xfId="0" applyFont="1" applyBorder="1" applyAlignment="1">
      <alignment horizontal="center"/>
    </xf>
    <xf numFmtId="0" fontId="11" fillId="0" borderId="64" xfId="0" applyFont="1" applyBorder="1" applyAlignment="1">
      <alignment horizontal="center"/>
    </xf>
    <xf numFmtId="0" fontId="11" fillId="0" borderId="65" xfId="0" applyFont="1" applyBorder="1" applyAlignment="1">
      <alignment horizontal="center"/>
    </xf>
    <xf numFmtId="4" fontId="11" fillId="0" borderId="63" xfId="0" applyNumberFormat="1" applyFont="1" applyBorder="1" applyAlignment="1">
      <alignment horizontal="center"/>
    </xf>
    <xf numFmtId="0" fontId="11" fillId="0" borderId="66" xfId="0" applyFont="1" applyBorder="1" applyAlignment="1">
      <alignment horizontal="left"/>
    </xf>
    <xf numFmtId="0" fontId="11" fillId="0" borderId="38" xfId="0" applyFont="1" applyBorder="1" applyAlignment="1">
      <alignment horizontal="center"/>
    </xf>
    <xf numFmtId="4" fontId="11" fillId="0" borderId="67" xfId="0" applyNumberFormat="1" applyFont="1" applyBorder="1" applyAlignment="1">
      <alignment horizontal="center"/>
    </xf>
    <xf numFmtId="0" fontId="11" fillId="0" borderId="27" xfId="0" applyFont="1" applyBorder="1" applyAlignment="1">
      <alignment horizontal="center"/>
    </xf>
    <xf numFmtId="0" fontId="11" fillId="0" borderId="27" xfId="0" applyFont="1" applyBorder="1" applyAlignment="1">
      <alignment horizontal="left"/>
    </xf>
    <xf numFmtId="0" fontId="11" fillId="0" borderId="68" xfId="0" applyFont="1" applyBorder="1" applyAlignment="1">
      <alignment horizontal="center"/>
    </xf>
    <xf numFmtId="0" fontId="11" fillId="0" borderId="13" xfId="0" applyFont="1" applyBorder="1" applyAlignment="1">
      <alignment horizontal="center"/>
    </xf>
    <xf numFmtId="0" fontId="11" fillId="0" borderId="26" xfId="0" applyFont="1" applyBorder="1" applyAlignment="1">
      <alignment horizontal="center"/>
    </xf>
    <xf numFmtId="4" fontId="11" fillId="0" borderId="68" xfId="0" applyNumberFormat="1" applyFont="1" applyBorder="1" applyAlignment="1">
      <alignment horizontal="center"/>
    </xf>
    <xf numFmtId="0" fontId="1" fillId="0" borderId="6" xfId="0" applyFont="1" applyBorder="1" applyAlignment="1">
      <alignment horizontal="center" vertical="center" wrapText="1"/>
    </xf>
    <xf numFmtId="0" fontId="11" fillId="0" borderId="58" xfId="8" applyFont="1" applyBorder="1" applyAlignment="1">
      <alignment horizontal="center" vertical="center"/>
    </xf>
    <xf numFmtId="0" fontId="11" fillId="0" borderId="69" xfId="0" applyFont="1" applyBorder="1" applyAlignment="1">
      <alignment horizontal="center" vertical="center"/>
    </xf>
    <xf numFmtId="0" fontId="2" fillId="0" borderId="58" xfId="0" applyFont="1" applyBorder="1" applyAlignment="1">
      <alignment horizontal="center"/>
    </xf>
    <xf numFmtId="0" fontId="11" fillId="0" borderId="62" xfId="0" applyFont="1" applyBorder="1" applyAlignment="1">
      <alignment horizontal="left" vertical="center" wrapText="1"/>
    </xf>
    <xf numFmtId="0" fontId="11" fillId="0" borderId="56" xfId="0" applyFont="1" applyBorder="1" applyAlignment="1">
      <alignment horizontal="left" vertical="center" wrapText="1"/>
    </xf>
    <xf numFmtId="0" fontId="1" fillId="0" borderId="57" xfId="0" applyFont="1" applyBorder="1" applyAlignment="1">
      <alignment horizontal="center" vertical="center"/>
    </xf>
    <xf numFmtId="0" fontId="11" fillId="0" borderId="69" xfId="0" applyFont="1" applyBorder="1" applyAlignment="1">
      <alignment horizontal="left" vertical="center" wrapText="1"/>
    </xf>
    <xf numFmtId="0" fontId="2" fillId="0" borderId="58" xfId="0" applyFont="1" applyBorder="1" applyAlignment="1">
      <alignment horizontal="center" vertical="center"/>
    </xf>
    <xf numFmtId="0" fontId="11" fillId="0" borderId="42" xfId="8" applyFont="1" applyBorder="1" applyAlignment="1">
      <alignment horizontal="center" vertical="center"/>
    </xf>
    <xf numFmtId="0" fontId="11" fillId="0" borderId="71" xfId="0" applyFont="1" applyBorder="1" applyAlignment="1">
      <alignment horizontal="left" vertical="center" wrapText="1"/>
    </xf>
    <xf numFmtId="0" fontId="11" fillId="0" borderId="42" xfId="0" applyFont="1" applyBorder="1" applyAlignment="1">
      <alignment horizontal="center" vertical="center" wrapText="1"/>
    </xf>
    <xf numFmtId="2" fontId="1" fillId="0" borderId="72" xfId="0" applyNumberFormat="1" applyFont="1" applyBorder="1" applyAlignment="1">
      <alignment horizontal="center" vertical="center"/>
    </xf>
    <xf numFmtId="0" fontId="1" fillId="0" borderId="41" xfId="0" applyFont="1" applyBorder="1" applyAlignment="1">
      <alignment horizontal="center" vertical="center"/>
    </xf>
    <xf numFmtId="4" fontId="11" fillId="0" borderId="42" xfId="0" applyNumberFormat="1" applyFont="1" applyBorder="1" applyAlignment="1">
      <alignment horizontal="center" vertical="center"/>
    </xf>
    <xf numFmtId="0" fontId="11" fillId="0" borderId="54" xfId="0" applyFont="1" applyBorder="1" applyAlignment="1">
      <alignment horizontal="center" vertical="center"/>
    </xf>
    <xf numFmtId="0" fontId="11" fillId="0" borderId="63" xfId="0" applyFont="1" applyBorder="1" applyAlignment="1">
      <alignment horizontal="left" vertical="center" wrapText="1"/>
    </xf>
    <xf numFmtId="2" fontId="1" fillId="0" borderId="64" xfId="0" applyNumberFormat="1" applyFont="1" applyBorder="1" applyAlignment="1">
      <alignment horizontal="center" vertical="center"/>
    </xf>
    <xf numFmtId="0" fontId="1" fillId="0" borderId="65" xfId="0" applyFont="1" applyBorder="1" applyAlignment="1">
      <alignment horizontal="center" vertical="center"/>
    </xf>
    <xf numFmtId="4" fontId="11" fillId="0" borderId="63" xfId="0" applyNumberFormat="1" applyFont="1" applyBorder="1" applyAlignment="1">
      <alignment horizontal="center" vertical="center"/>
    </xf>
    <xf numFmtId="0" fontId="11" fillId="0" borderId="65" xfId="0" applyFont="1" applyBorder="1" applyAlignment="1">
      <alignment horizontal="center" vertical="center"/>
    </xf>
    <xf numFmtId="0" fontId="1" fillId="0" borderId="70" xfId="0" applyFont="1" applyBorder="1" applyAlignment="1">
      <alignment horizontal="center" vertical="center"/>
    </xf>
    <xf numFmtId="0" fontId="1" fillId="0" borderId="69" xfId="0" applyFont="1" applyBorder="1" applyAlignment="1">
      <alignment horizontal="left" vertical="center" wrapText="1"/>
    </xf>
    <xf numFmtId="0" fontId="1" fillId="0" borderId="61" xfId="8" applyBorder="1" applyAlignment="1">
      <alignment horizontal="center" vertical="center"/>
    </xf>
    <xf numFmtId="0" fontId="1" fillId="0" borderId="62" xfId="8" applyBorder="1" applyAlignment="1">
      <alignment horizontal="left" vertical="center" wrapText="1"/>
    </xf>
    <xf numFmtId="4" fontId="1" fillId="0" borderId="42" xfId="0" applyNumberFormat="1" applyFont="1" applyBorder="1" applyAlignment="1">
      <alignment horizontal="center" vertical="center" wrapText="1"/>
    </xf>
    <xf numFmtId="0" fontId="1" fillId="0" borderId="72" xfId="0" applyFont="1" applyBorder="1" applyAlignment="1">
      <alignment horizontal="center" vertical="center"/>
    </xf>
    <xf numFmtId="4" fontId="1" fillId="0" borderId="42" xfId="0" applyNumberFormat="1" applyFont="1" applyBorder="1" applyAlignment="1">
      <alignment horizontal="center" vertical="center"/>
    </xf>
    <xf numFmtId="0" fontId="1" fillId="0" borderId="51" xfId="8" applyBorder="1" applyAlignment="1">
      <alignment horizontal="center" vertical="center"/>
    </xf>
    <xf numFmtId="0" fontId="1" fillId="0" borderId="52" xfId="8" applyBorder="1" applyAlignment="1">
      <alignment horizontal="left" vertical="center" wrapText="1"/>
    </xf>
    <xf numFmtId="4" fontId="1" fillId="0" borderId="72" xfId="0" applyNumberFormat="1" applyFont="1" applyBorder="1" applyAlignment="1">
      <alignment horizontal="center" vertical="center"/>
    </xf>
    <xf numFmtId="9" fontId="1" fillId="0" borderId="41" xfId="6" applyFont="1" applyBorder="1" applyAlignment="1">
      <alignment horizontal="center" vertical="center"/>
    </xf>
    <xf numFmtId="0" fontId="1" fillId="0" borderId="73" xfId="8" applyBorder="1" applyAlignment="1">
      <alignment horizontal="center" vertical="center"/>
    </xf>
    <xf numFmtId="0" fontId="1" fillId="0" borderId="71" xfId="8" applyBorder="1" applyAlignment="1">
      <alignment horizontal="left" vertical="center" wrapText="1"/>
    </xf>
    <xf numFmtId="171" fontId="1" fillId="0" borderId="72" xfId="0" applyNumberFormat="1" applyFont="1" applyBorder="1" applyAlignment="1">
      <alignment horizontal="center" vertical="center"/>
    </xf>
    <xf numFmtId="0" fontId="1" fillId="0" borderId="66" xfId="0" applyFont="1" applyBorder="1" applyAlignment="1">
      <alignment horizontal="left" vertical="center" wrapText="1"/>
    </xf>
    <xf numFmtId="0" fontId="1" fillId="0" borderId="67" xfId="0" applyFont="1" applyBorder="1" applyAlignment="1">
      <alignment horizontal="center" vertical="center" wrapText="1"/>
    </xf>
    <xf numFmtId="0" fontId="1" fillId="0" borderId="8" xfId="0" applyFont="1" applyBorder="1" applyAlignment="1">
      <alignment horizontal="center" vertical="center"/>
    </xf>
    <xf numFmtId="0" fontId="1" fillId="0" borderId="38" xfId="0" applyFont="1" applyBorder="1" applyAlignment="1">
      <alignment horizontal="center" vertical="center"/>
    </xf>
    <xf numFmtId="4" fontId="1" fillId="0" borderId="75" xfId="0" applyNumberFormat="1" applyFont="1" applyBorder="1" applyAlignment="1">
      <alignment horizontal="center" vertical="center"/>
    </xf>
    <xf numFmtId="0" fontId="11" fillId="0" borderId="42" xfId="0" applyFont="1" applyBorder="1"/>
    <xf numFmtId="0" fontId="11" fillId="0" borderId="71" xfId="0" applyFont="1" applyBorder="1"/>
    <xf numFmtId="0" fontId="11" fillId="0" borderId="77" xfId="0" applyFont="1" applyBorder="1"/>
    <xf numFmtId="0" fontId="11" fillId="0" borderId="48" xfId="0" applyFont="1" applyBorder="1"/>
    <xf numFmtId="0" fontId="11" fillId="0" borderId="78" xfId="0" applyFont="1" applyBorder="1"/>
    <xf numFmtId="0" fontId="11" fillId="0" borderId="79" xfId="0" applyFont="1" applyBorder="1"/>
    <xf numFmtId="0" fontId="0" fillId="0" borderId="0" xfId="0" applyAlignment="1">
      <alignment vertical="center"/>
    </xf>
    <xf numFmtId="0" fontId="1" fillId="0" borderId="37" xfId="0" applyFont="1" applyBorder="1" applyAlignment="1">
      <alignment vertical="top"/>
    </xf>
    <xf numFmtId="0" fontId="0" fillId="0" borderId="38" xfId="0" applyBorder="1"/>
    <xf numFmtId="0" fontId="0" fillId="0" borderId="38" xfId="0" applyBorder="1" applyAlignment="1">
      <alignment horizontal="center"/>
    </xf>
    <xf numFmtId="0" fontId="1" fillId="0" borderId="43" xfId="0" applyFont="1" applyBorder="1" applyAlignment="1">
      <alignment vertical="top"/>
    </xf>
    <xf numFmtId="0" fontId="0" fillId="0" borderId="83" xfId="0" applyBorder="1"/>
    <xf numFmtId="0" fontId="0" fillId="0" borderId="44" xfId="0" applyBorder="1"/>
    <xf numFmtId="0" fontId="0" fillId="0" borderId="44" xfId="0" applyBorder="1" applyAlignment="1">
      <alignment horizontal="center"/>
    </xf>
    <xf numFmtId="0" fontId="12" fillId="0" borderId="67" xfId="0" applyFont="1" applyBorder="1" applyAlignment="1">
      <alignment horizontal="center"/>
    </xf>
    <xf numFmtId="0" fontId="11" fillId="0" borderId="57" xfId="0" applyFont="1" applyBorder="1" applyAlignment="1">
      <alignment horizontal="center"/>
    </xf>
    <xf numFmtId="0" fontId="11" fillId="0" borderId="6" xfId="0" applyFont="1" applyBorder="1" applyAlignment="1">
      <alignment horizontal="center"/>
    </xf>
    <xf numFmtId="49" fontId="1" fillId="0" borderId="75" xfId="1" applyNumberFormat="1" applyBorder="1" applyAlignment="1">
      <alignment horizontal="right" vertical="center" wrapText="1"/>
    </xf>
    <xf numFmtId="49" fontId="1" fillId="0" borderId="67" xfId="1" applyNumberFormat="1" applyBorder="1" applyAlignment="1">
      <alignment horizontal="right" vertical="center" wrapText="1"/>
    </xf>
    <xf numFmtId="0" fontId="11" fillId="0" borderId="56" xfId="8" applyFont="1" applyBorder="1" applyAlignment="1">
      <alignment horizontal="center"/>
    </xf>
    <xf numFmtId="0" fontId="11" fillId="0" borderId="86" xfId="0" applyFont="1" applyBorder="1" applyAlignment="1">
      <alignment horizontal="center"/>
    </xf>
    <xf numFmtId="0" fontId="11" fillId="0" borderId="11" xfId="0" applyFont="1" applyBorder="1" applyAlignment="1">
      <alignment horizontal="center"/>
    </xf>
    <xf numFmtId="0" fontId="11" fillId="0" borderId="87" xfId="0" applyFont="1" applyBorder="1" applyAlignment="1">
      <alignment horizontal="center"/>
    </xf>
    <xf numFmtId="0" fontId="11" fillId="0" borderId="56" xfId="0" applyFont="1" applyBorder="1" applyAlignment="1">
      <alignment horizontal="center"/>
    </xf>
    <xf numFmtId="0" fontId="11" fillId="0" borderId="12" xfId="0" applyFont="1" applyBorder="1" applyAlignment="1">
      <alignment horizontal="center"/>
    </xf>
    <xf numFmtId="0" fontId="12" fillId="0" borderId="8" xfId="0" applyFont="1" applyBorder="1" applyAlignment="1">
      <alignment horizontal="center"/>
    </xf>
    <xf numFmtId="0" fontId="12" fillId="0" borderId="38" xfId="0" applyFont="1" applyBorder="1" applyAlignment="1">
      <alignment horizontal="center"/>
    </xf>
    <xf numFmtId="4" fontId="11" fillId="0" borderId="86" xfId="0" applyNumberFormat="1" applyFont="1" applyBorder="1" applyAlignment="1">
      <alignment horizontal="center"/>
    </xf>
    <xf numFmtId="4" fontId="11" fillId="0" borderId="56" xfId="0" applyNumberFormat="1" applyFont="1" applyBorder="1" applyAlignment="1">
      <alignment horizontal="center"/>
    </xf>
    <xf numFmtId="0" fontId="1" fillId="0" borderId="27" xfId="1" applyBorder="1" applyAlignment="1">
      <alignment horizontal="center" vertical="center" wrapText="1"/>
    </xf>
    <xf numFmtId="0" fontId="1" fillId="0" borderId="55" xfId="1" applyBorder="1" applyAlignment="1">
      <alignment horizontal="center" vertical="center" wrapText="1"/>
    </xf>
    <xf numFmtId="0" fontId="12" fillId="0" borderId="6" xfId="0" applyFont="1" applyBorder="1" applyAlignment="1">
      <alignment horizontal="center"/>
    </xf>
    <xf numFmtId="0" fontId="12" fillId="0" borderId="13" xfId="0" applyFont="1" applyBorder="1" applyAlignment="1">
      <alignment horizontal="center"/>
    </xf>
    <xf numFmtId="0" fontId="12" fillId="0" borderId="26" xfId="0" applyFont="1" applyBorder="1" applyAlignment="1">
      <alignment horizontal="center"/>
    </xf>
    <xf numFmtId="4" fontId="12" fillId="0" borderId="68" xfId="0" applyNumberFormat="1" applyFont="1" applyBorder="1" applyAlignment="1">
      <alignment horizontal="center"/>
    </xf>
    <xf numFmtId="0" fontId="12" fillId="0" borderId="69" xfId="0" applyFont="1" applyBorder="1" applyAlignment="1">
      <alignment horizontal="center" vertical="center"/>
    </xf>
    <xf numFmtId="0" fontId="1" fillId="0" borderId="66" xfId="1" applyBorder="1" applyAlignment="1">
      <alignment horizontal="center" vertical="center" wrapText="1"/>
    </xf>
    <xf numFmtId="0" fontId="1" fillId="0" borderId="88" xfId="1" applyBorder="1" applyAlignment="1">
      <alignment horizontal="center" vertical="center" wrapText="1"/>
    </xf>
    <xf numFmtId="0" fontId="2" fillId="0" borderId="27" xfId="1" applyFont="1" applyBorder="1" applyAlignment="1">
      <alignment horizontal="center" vertical="center" wrapText="1"/>
    </xf>
    <xf numFmtId="49" fontId="1" fillId="0" borderId="86" xfId="1" applyNumberFormat="1" applyBorder="1" applyAlignment="1">
      <alignment horizontal="right" vertical="center" wrapText="1"/>
    </xf>
    <xf numFmtId="0" fontId="11" fillId="0" borderId="67" xfId="8" applyFont="1" applyBorder="1" applyAlignment="1">
      <alignment horizontal="center"/>
    </xf>
    <xf numFmtId="0" fontId="11" fillId="0" borderId="4" xfId="0" applyFont="1" applyBorder="1" applyAlignment="1">
      <alignment horizontal="left"/>
    </xf>
    <xf numFmtId="4" fontId="11" fillId="0" borderId="1" xfId="0" applyNumberFormat="1" applyFont="1" applyBorder="1" applyAlignment="1">
      <alignment horizontal="center"/>
    </xf>
    <xf numFmtId="0" fontId="1" fillId="0" borderId="57" xfId="1" applyBorder="1" applyAlignment="1">
      <alignment horizontal="center" vertical="center" wrapText="1"/>
    </xf>
    <xf numFmtId="0" fontId="12" fillId="0" borderId="54" xfId="0" applyFont="1" applyBorder="1" applyAlignment="1">
      <alignment horizontal="center"/>
    </xf>
    <xf numFmtId="0" fontId="12" fillId="0" borderId="1" xfId="0" applyFont="1" applyBorder="1" applyAlignment="1">
      <alignment horizontal="center"/>
    </xf>
    <xf numFmtId="4" fontId="12" fillId="0" borderId="1" xfId="0" applyNumberFormat="1" applyFont="1" applyBorder="1" applyAlignment="1">
      <alignment horizontal="center"/>
    </xf>
    <xf numFmtId="0" fontId="2" fillId="0" borderId="57" xfId="1" applyFont="1" applyBorder="1" applyAlignment="1">
      <alignment horizontal="center" vertical="center" wrapText="1"/>
    </xf>
    <xf numFmtId="0" fontId="11" fillId="0" borderId="25" xfId="0" applyFont="1" applyBorder="1" applyAlignment="1">
      <alignment wrapText="1"/>
    </xf>
    <xf numFmtId="0" fontId="11" fillId="0" borderId="68" xfId="8" applyFont="1" applyBorder="1" applyAlignment="1">
      <alignment horizontal="center"/>
    </xf>
    <xf numFmtId="0" fontId="1" fillId="0" borderId="88" xfId="0" applyFont="1" applyBorder="1" applyAlignment="1">
      <alignment horizontal="center" vertical="center" wrapText="1"/>
    </xf>
    <xf numFmtId="4" fontId="11" fillId="0" borderId="92" xfId="0" applyNumberFormat="1" applyFont="1" applyBorder="1" applyAlignment="1">
      <alignment horizontal="center"/>
    </xf>
    <xf numFmtId="0" fontId="11" fillId="0" borderId="16" xfId="0" applyFont="1" applyBorder="1" applyAlignment="1">
      <alignment horizontal="center"/>
    </xf>
    <xf numFmtId="0" fontId="11" fillId="0" borderId="5" xfId="0" applyFont="1" applyBorder="1" applyAlignment="1">
      <alignment horizontal="left"/>
    </xf>
    <xf numFmtId="0" fontId="1" fillId="0" borderId="54" xfId="0" applyFont="1" applyBorder="1"/>
    <xf numFmtId="0" fontId="1" fillId="0" borderId="55" xfId="0" applyFont="1" applyBorder="1" applyAlignment="1">
      <alignment horizontal="center"/>
    </xf>
    <xf numFmtId="0" fontId="12" fillId="0" borderId="15" xfId="0" applyFont="1" applyBorder="1" applyAlignment="1">
      <alignment horizontal="center" vertical="center"/>
    </xf>
    <xf numFmtId="0" fontId="12" fillId="0" borderId="90" xfId="0" applyFont="1" applyBorder="1" applyAlignment="1">
      <alignment horizontal="center"/>
    </xf>
    <xf numFmtId="0" fontId="12" fillId="0" borderId="91" xfId="0" applyFont="1" applyBorder="1" applyAlignment="1">
      <alignment horizontal="center"/>
    </xf>
    <xf numFmtId="4" fontId="12" fillId="0" borderId="92" xfId="0" applyNumberFormat="1" applyFont="1" applyBorder="1" applyAlignment="1">
      <alignment horizontal="center"/>
    </xf>
    <xf numFmtId="0" fontId="12" fillId="0" borderId="16" xfId="0" applyFont="1" applyBorder="1" applyAlignment="1">
      <alignment horizontal="center"/>
    </xf>
    <xf numFmtId="0" fontId="1" fillId="0" borderId="73" xfId="8" applyBorder="1" applyAlignment="1">
      <alignment horizontal="right" vertical="center"/>
    </xf>
    <xf numFmtId="0" fontId="1" fillId="0" borderId="68" xfId="0" applyFont="1" applyBorder="1" applyAlignment="1">
      <alignment horizontal="center" vertical="center" wrapText="1"/>
    </xf>
    <xf numFmtId="0" fontId="1" fillId="0" borderId="27" xfId="0" applyFont="1" applyBorder="1" applyAlignment="1">
      <alignment horizontal="center" vertical="center"/>
    </xf>
    <xf numFmtId="0" fontId="1" fillId="0" borderId="76" xfId="0" applyFont="1" applyBorder="1" applyAlignment="1">
      <alignment horizontal="right" vertical="center"/>
    </xf>
    <xf numFmtId="172" fontId="1" fillId="0" borderId="6" xfId="0" applyNumberFormat="1" applyFont="1" applyBorder="1" applyAlignment="1">
      <alignment horizontal="center" vertical="center"/>
    </xf>
    <xf numFmtId="0" fontId="11" fillId="0" borderId="39" xfId="0" applyFont="1" applyBorder="1"/>
    <xf numFmtId="0" fontId="11" fillId="0" borderId="52" xfId="0" applyFont="1" applyBorder="1"/>
    <xf numFmtId="0" fontId="1" fillId="0" borderId="26" xfId="0" applyFont="1" applyBorder="1" applyAlignment="1">
      <alignment horizontal="center" vertical="center"/>
    </xf>
    <xf numFmtId="0" fontId="1" fillId="0" borderId="26" xfId="0" applyFont="1" applyBorder="1" applyAlignment="1">
      <alignment horizontal="center" vertical="center" wrapText="1"/>
    </xf>
    <xf numFmtId="49" fontId="1" fillId="0" borderId="63" xfId="1" applyNumberFormat="1" applyBorder="1" applyAlignment="1">
      <alignment horizontal="right" vertical="center" wrapText="1"/>
    </xf>
    <xf numFmtId="0" fontId="11" fillId="0" borderId="67" xfId="0" applyFont="1" applyBorder="1"/>
    <xf numFmtId="0" fontId="11" fillId="0" borderId="66" xfId="0" applyFont="1" applyBorder="1"/>
    <xf numFmtId="0" fontId="2" fillId="0" borderId="68" xfId="0" applyFont="1" applyBorder="1" applyAlignment="1">
      <alignment vertical="center" wrapText="1"/>
    </xf>
    <xf numFmtId="0" fontId="12" fillId="0" borderId="66" xfId="0" applyFont="1" applyBorder="1"/>
    <xf numFmtId="0" fontId="12" fillId="0" borderId="7" xfId="0" applyFont="1" applyBorder="1"/>
    <xf numFmtId="0" fontId="11" fillId="0" borderId="27" xfId="0" applyFont="1" applyBorder="1"/>
    <xf numFmtId="0" fontId="11" fillId="0" borderId="75" xfId="0" applyFont="1" applyBorder="1"/>
    <xf numFmtId="0" fontId="11" fillId="0" borderId="74" xfId="0" applyFont="1" applyBorder="1"/>
    <xf numFmtId="0" fontId="1" fillId="0" borderId="27" xfId="1" applyBorder="1" applyAlignment="1">
      <alignment horizontal="left" vertical="center" wrapText="1"/>
    </xf>
    <xf numFmtId="0" fontId="11" fillId="0" borderId="68" xfId="0" applyFont="1" applyBorder="1"/>
    <xf numFmtId="0" fontId="12" fillId="0" borderId="25" xfId="0" applyFont="1" applyBorder="1" applyAlignment="1">
      <alignment horizontal="center"/>
    </xf>
    <xf numFmtId="0" fontId="12" fillId="0" borderId="9" xfId="0" applyFont="1" applyBorder="1" applyAlignment="1">
      <alignment horizontal="center"/>
    </xf>
    <xf numFmtId="0" fontId="1" fillId="0" borderId="66" xfId="1" applyBorder="1" applyAlignment="1">
      <alignment horizontal="left" vertical="center" wrapText="1"/>
    </xf>
    <xf numFmtId="0" fontId="12" fillId="0" borderId="68" xfId="0" applyFont="1" applyBorder="1" applyAlignment="1">
      <alignment horizontal="center"/>
    </xf>
    <xf numFmtId="0" fontId="12" fillId="0" borderId="27" xfId="0" applyFont="1" applyBorder="1" applyAlignment="1">
      <alignment horizontal="center"/>
    </xf>
    <xf numFmtId="170" fontId="1" fillId="0" borderId="68" xfId="0" applyNumberFormat="1" applyFont="1" applyBorder="1" applyAlignment="1">
      <alignment horizontal="center" vertical="center"/>
    </xf>
    <xf numFmtId="49" fontId="1" fillId="0" borderId="68" xfId="1" applyNumberFormat="1" applyBorder="1" applyAlignment="1">
      <alignment horizontal="right" vertical="center" wrapText="1"/>
    </xf>
    <xf numFmtId="0" fontId="11" fillId="0" borderId="68" xfId="0" applyFont="1" applyBorder="1" applyAlignment="1">
      <alignment horizontal="center" wrapText="1"/>
    </xf>
    <xf numFmtId="49" fontId="1" fillId="0" borderId="68" xfId="1" applyNumberFormat="1" applyBorder="1" applyAlignment="1">
      <alignment horizontal="center" vertical="center" wrapText="1"/>
    </xf>
    <xf numFmtId="0" fontId="12" fillId="0" borderId="71" xfId="0" applyFont="1" applyBorder="1" applyAlignment="1">
      <alignment horizontal="center"/>
    </xf>
    <xf numFmtId="0" fontId="11" fillId="0" borderId="71" xfId="0" applyFont="1" applyBorder="1" applyAlignment="1">
      <alignment horizontal="center"/>
    </xf>
    <xf numFmtId="0" fontId="11" fillId="0" borderId="42" xfId="0" applyFont="1" applyBorder="1" applyAlignment="1">
      <alignment horizontal="center"/>
    </xf>
    <xf numFmtId="0" fontId="2" fillId="0" borderId="0" xfId="0" applyFont="1" applyAlignment="1">
      <alignment horizontal="center" vertical="center" wrapText="1"/>
    </xf>
    <xf numFmtId="0" fontId="23" fillId="0" borderId="22" xfId="0" applyFont="1" applyBorder="1" applyAlignment="1">
      <alignment horizontal="center" vertical="center" wrapText="1"/>
    </xf>
    <xf numFmtId="0" fontId="1" fillId="0" borderId="97" xfId="0" applyFont="1" applyBorder="1" applyAlignment="1">
      <alignment horizontal="center" vertical="center" wrapText="1"/>
    </xf>
    <xf numFmtId="0" fontId="2" fillId="3" borderId="98" xfId="0" applyFont="1" applyFill="1" applyBorder="1" applyAlignment="1">
      <alignment horizontal="center" vertical="center" wrapText="1"/>
    </xf>
    <xf numFmtId="0" fontId="2" fillId="3" borderId="97" xfId="0" applyFont="1" applyFill="1" applyBorder="1" applyAlignment="1">
      <alignment horizontal="center" vertical="center" wrapText="1"/>
    </xf>
    <xf numFmtId="0" fontId="2" fillId="3" borderId="99" xfId="0" applyFont="1" applyFill="1" applyBorder="1" applyAlignment="1">
      <alignment horizontal="center" vertical="center" wrapText="1"/>
    </xf>
    <xf numFmtId="0" fontId="2" fillId="3" borderId="100" xfId="0" applyFont="1" applyFill="1" applyBorder="1" applyAlignment="1">
      <alignment horizontal="center" vertical="center" wrapText="1"/>
    </xf>
    <xf numFmtId="0" fontId="2" fillId="3" borderId="101" xfId="0" applyFont="1" applyFill="1" applyBorder="1" applyAlignment="1">
      <alignment horizontal="center" vertical="center" wrapText="1"/>
    </xf>
    <xf numFmtId="0" fontId="0" fillId="0" borderId="102" xfId="0"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2" fontId="1" fillId="0" borderId="14" xfId="0" applyNumberFormat="1" applyFont="1" applyBorder="1" applyAlignment="1">
      <alignment horizontal="center" vertical="center" wrapText="1"/>
    </xf>
    <xf numFmtId="0" fontId="1" fillId="0" borderId="12" xfId="0" applyFont="1" applyBorder="1" applyAlignment="1">
      <alignment horizontal="center" vertical="center" wrapText="1"/>
    </xf>
    <xf numFmtId="2" fontId="2" fillId="0" borderId="14" xfId="0" applyNumberFormat="1" applyFont="1" applyBorder="1" applyAlignment="1">
      <alignment horizontal="center" vertical="center" wrapText="1"/>
    </xf>
    <xf numFmtId="0" fontId="1" fillId="0" borderId="13" xfId="0" applyFont="1" applyBorder="1" applyAlignment="1">
      <alignment horizontal="center" vertical="center" wrapText="1"/>
    </xf>
    <xf numFmtId="2" fontId="0" fillId="0" borderId="0" xfId="0" applyNumberForma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14" xfId="0" applyFont="1" applyBorder="1" applyAlignment="1">
      <alignment horizontal="center" vertical="center" wrapText="1"/>
    </xf>
    <xf numFmtId="1" fontId="2" fillId="0" borderId="103" xfId="0" applyNumberFormat="1" applyFont="1" applyBorder="1" applyAlignment="1">
      <alignment horizontal="center" vertical="center" wrapText="1"/>
    </xf>
    <xf numFmtId="2" fontId="2" fillId="0" borderId="104" xfId="0" applyNumberFormat="1" applyFont="1" applyBorder="1" applyAlignment="1">
      <alignment horizontal="center" vertical="center" wrapText="1"/>
    </xf>
    <xf numFmtId="14" fontId="0" fillId="0" borderId="0" xfId="0" applyNumberFormat="1" applyAlignment="1">
      <alignment vertical="center" wrapText="1"/>
    </xf>
    <xf numFmtId="0" fontId="0" fillId="0" borderId="0" xfId="0" applyAlignment="1">
      <alignment vertical="center" wrapText="1"/>
    </xf>
    <xf numFmtId="0" fontId="2" fillId="0" borderId="0" xfId="0" applyFont="1" applyAlignment="1">
      <alignment horizontal="center" wrapText="1"/>
    </xf>
    <xf numFmtId="2" fontId="2" fillId="0" borderId="0" xfId="0" applyNumberFormat="1" applyFont="1" applyAlignment="1">
      <alignment horizontal="center" vertical="center" wrapText="1"/>
    </xf>
    <xf numFmtId="14" fontId="2" fillId="0" borderId="0" xfId="0" applyNumberFormat="1" applyFont="1" applyAlignment="1">
      <alignment horizontal="center" wrapText="1"/>
    </xf>
    <xf numFmtId="4" fontId="1" fillId="0" borderId="7" xfId="1" applyNumberFormat="1" applyFill="1" applyBorder="1" applyAlignment="1">
      <alignment horizontal="center" vertical="center" wrapText="1"/>
    </xf>
    <xf numFmtId="4" fontId="1" fillId="0" borderId="7" xfId="1" applyNumberFormat="1" applyBorder="1" applyAlignment="1">
      <alignment horizontal="center" vertical="center"/>
    </xf>
    <xf numFmtId="4" fontId="1" fillId="0" borderId="7" xfId="1" applyNumberFormat="1" applyBorder="1" applyAlignment="1">
      <alignment horizontal="center" vertical="center" wrapText="1"/>
    </xf>
    <xf numFmtId="2" fontId="1" fillId="0" borderId="12" xfId="0" applyNumberFormat="1" applyFont="1" applyBorder="1" applyAlignment="1">
      <alignment horizontal="center" vertical="center"/>
    </xf>
    <xf numFmtId="0" fontId="11" fillId="0" borderId="13" xfId="0" applyFont="1" applyBorder="1" applyAlignment="1">
      <alignment horizontal="center" vertical="center"/>
    </xf>
    <xf numFmtId="169" fontId="11" fillId="0" borderId="56" xfId="0" applyNumberFormat="1" applyFont="1" applyBorder="1" applyAlignment="1">
      <alignment horizontal="center" vertical="center"/>
    </xf>
    <xf numFmtId="0" fontId="0" fillId="0" borderId="105" xfId="0" applyBorder="1" applyAlignment="1">
      <alignment horizontal="center" vertical="center" wrapText="1"/>
    </xf>
    <xf numFmtId="0" fontId="1" fillId="0" borderId="1" xfId="0" applyFont="1" applyBorder="1" applyAlignment="1">
      <alignment horizontal="center" vertical="center" wrapText="1"/>
    </xf>
    <xf numFmtId="15" fontId="1" fillId="0" borderId="0" xfId="0" applyNumberFormat="1" applyFont="1" applyAlignment="1">
      <alignment horizontal="left"/>
    </xf>
    <xf numFmtId="1" fontId="1" fillId="0" borderId="7" xfId="1" applyNumberFormat="1" applyBorder="1" applyAlignment="1">
      <alignment horizontal="center" vertical="center" wrapText="1"/>
    </xf>
    <xf numFmtId="1" fontId="1" fillId="0" borderId="7" xfId="3" applyNumberFormat="1" applyBorder="1" applyAlignment="1">
      <alignment vertical="center" wrapText="1"/>
    </xf>
    <xf numFmtId="1" fontId="1" fillId="0" borderId="0" xfId="2" applyNumberFormat="1" applyAlignment="1">
      <alignment horizontal="right" vertical="center" wrapText="1"/>
    </xf>
    <xf numFmtId="6" fontId="1" fillId="0" borderId="7" xfId="2" applyNumberFormat="1" applyBorder="1" applyAlignment="1">
      <alignment horizontal="right" wrapText="1"/>
    </xf>
    <xf numFmtId="9" fontId="1" fillId="0" borderId="7" xfId="6" applyNumberFormat="1" applyFont="1" applyBorder="1" applyAlignment="1">
      <alignment vertical="center" wrapText="1"/>
    </xf>
    <xf numFmtId="0" fontId="1" fillId="0" borderId="7" xfId="1" applyBorder="1" applyAlignment="1">
      <alignment vertical="center" wrapText="1"/>
    </xf>
    <xf numFmtId="43" fontId="1" fillId="0" borderId="7" xfId="9" applyBorder="1" applyAlignment="1">
      <alignment vertical="center" wrapText="1"/>
    </xf>
    <xf numFmtId="167" fontId="1" fillId="0" borderId="7" xfId="2" applyNumberFormat="1" applyBorder="1" applyAlignment="1">
      <alignment horizontal="right" vertical="center" wrapText="1"/>
    </xf>
    <xf numFmtId="167" fontId="1" fillId="0" borderId="7" xfId="2" applyNumberFormat="1" applyBorder="1" applyAlignment="1">
      <alignment horizontal="right" vertical="center" wrapText="1"/>
    </xf>
    <xf numFmtId="167" fontId="1" fillId="0" borderId="7" xfId="2" applyNumberFormat="1" applyFont="1" applyBorder="1" applyAlignment="1">
      <alignment horizontal="right" vertical="center" wrapText="1"/>
    </xf>
    <xf numFmtId="167" fontId="1" fillId="0" borderId="7" xfId="2" applyNumberFormat="1" applyBorder="1" applyAlignment="1">
      <alignment horizontal="right" wrapText="1"/>
    </xf>
    <xf numFmtId="167" fontId="1" fillId="0" borderId="7" xfId="2" applyNumberFormat="1" applyFont="1" applyBorder="1" applyAlignment="1">
      <alignment horizontal="right" vertical="center" wrapText="1"/>
    </xf>
    <xf numFmtId="167" fontId="1" fillId="0" borderId="7" xfId="2" applyNumberFormat="1" applyBorder="1" applyAlignment="1">
      <alignment horizontal="right" vertical="center" wrapText="1"/>
    </xf>
    <xf numFmtId="167" fontId="1" fillId="0" borderId="7" xfId="2" applyNumberFormat="1" applyFont="1" applyBorder="1" applyAlignment="1">
      <alignment horizontal="right" vertical="center" wrapText="1"/>
    </xf>
    <xf numFmtId="0" fontId="16" fillId="0" borderId="7" xfId="1" applyFont="1" applyBorder="1" applyAlignment="1">
      <alignment wrapText="1"/>
    </xf>
    <xf numFmtId="167" fontId="16" fillId="0" borderId="7" xfId="2" applyNumberFormat="1" applyFont="1" applyBorder="1" applyAlignment="1">
      <alignment horizontal="right" vertical="center" wrapText="1"/>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0" xfId="0" applyFont="1" applyBorder="1" applyAlignment="1">
      <alignment horizontal="center" vertical="center"/>
    </xf>
    <xf numFmtId="173" fontId="1" fillId="0" borderId="7" xfId="3" applyNumberFormat="1" applyBorder="1" applyAlignment="1">
      <alignment vertical="center" wrapText="1"/>
    </xf>
    <xf numFmtId="173" fontId="1" fillId="0" borderId="7" xfId="1" applyNumberFormat="1" applyBorder="1" applyAlignment="1">
      <alignment horizontal="center" vertical="center" wrapText="1"/>
    </xf>
    <xf numFmtId="7" fontId="1" fillId="0" borderId="7" xfId="9" applyNumberFormat="1" applyBorder="1" applyAlignment="1">
      <alignment vertical="center" wrapText="1"/>
    </xf>
    <xf numFmtId="167" fontId="1" fillId="0" borderId="7" xfId="3" applyNumberFormat="1" applyFont="1" applyBorder="1" applyAlignment="1">
      <alignment horizontal="center" vertical="center" wrapText="1"/>
    </xf>
    <xf numFmtId="167" fontId="1" fillId="0" borderId="7" xfId="1" applyNumberFormat="1" applyBorder="1" applyAlignment="1">
      <alignment vertical="center" wrapText="1"/>
    </xf>
    <xf numFmtId="167" fontId="1" fillId="0" borderId="7" xfId="4" applyNumberFormat="1" applyFont="1" applyBorder="1" applyAlignment="1">
      <alignment vertical="center" wrapText="1"/>
    </xf>
    <xf numFmtId="167" fontId="1" fillId="0" borderId="7" xfId="3" applyNumberFormat="1" applyFont="1" applyBorder="1" applyAlignment="1">
      <alignment vertical="center" wrapText="1"/>
    </xf>
    <xf numFmtId="0" fontId="2" fillId="0" borderId="0" xfId="1" applyFont="1" applyAlignment="1">
      <alignment horizontal="left" vertical="top"/>
    </xf>
    <xf numFmtId="0" fontId="1" fillId="0" borderId="1" xfId="1" applyBorder="1" applyAlignment="1">
      <alignment horizontal="center" vertical="center"/>
    </xf>
    <xf numFmtId="49" fontId="2" fillId="0" borderId="9" xfId="1" applyNumberFormat="1" applyFont="1" applyBorder="1" applyAlignment="1">
      <alignment horizontal="center" vertical="center"/>
    </xf>
    <xf numFmtId="0" fontId="1" fillId="0" borderId="0" xfId="1" applyAlignment="1">
      <alignment horizontal="left" vertical="center" wrapText="1"/>
    </xf>
    <xf numFmtId="0" fontId="1" fillId="0" borderId="8" xfId="1" applyBorder="1" applyAlignment="1">
      <alignment horizontal="left" vertical="center" wrapText="1"/>
    </xf>
    <xf numFmtId="44" fontId="2" fillId="0" borderId="4" xfId="5" applyFont="1" applyBorder="1" applyAlignment="1">
      <alignment horizontal="left" vertical="center" wrapText="1"/>
    </xf>
    <xf numFmtId="44" fontId="2" fillId="0" borderId="8" xfId="5" applyFont="1" applyBorder="1" applyAlignment="1">
      <alignment horizontal="left" vertical="center" wrapText="1"/>
    </xf>
    <xf numFmtId="167" fontId="2" fillId="0" borderId="0" xfId="0" applyNumberFormat="1" applyFont="1" applyBorder="1" applyAlignment="1">
      <alignment horizontal="center"/>
    </xf>
    <xf numFmtId="167" fontId="2" fillId="0" borderId="0" xfId="0" applyNumberFormat="1" applyFont="1" applyBorder="1" applyAlignment="1">
      <alignment horizontal="center" vertical="top"/>
    </xf>
    <xf numFmtId="169" fontId="1" fillId="0" borderId="7" xfId="3" applyNumberFormat="1" applyBorder="1" applyAlignment="1">
      <alignment horizontal="center" vertical="center" wrapText="1"/>
    </xf>
    <xf numFmtId="49" fontId="1" fillId="0" borderId="7" xfId="1" applyNumberFormat="1" applyFont="1" applyBorder="1" applyAlignment="1">
      <alignment horizontal="right" vertical="center" wrapText="1"/>
    </xf>
    <xf numFmtId="0" fontId="1" fillId="0" borderId="7" xfId="1" applyFont="1" applyBorder="1" applyAlignment="1">
      <alignment horizontal="left" vertical="center" wrapText="1"/>
    </xf>
    <xf numFmtId="0" fontId="1" fillId="0" borderId="7" xfId="1" applyFont="1" applyBorder="1" applyAlignment="1">
      <alignment horizontal="center" vertical="center" wrapText="1"/>
    </xf>
    <xf numFmtId="0" fontId="2" fillId="0" borderId="17" xfId="0" applyFont="1" applyBorder="1" applyAlignment="1">
      <alignment horizontal="center" vertical="center"/>
    </xf>
    <xf numFmtId="0" fontId="11" fillId="0" borderId="17" xfId="0" applyFont="1" applyBorder="1" applyAlignment="1">
      <alignment horizontal="center"/>
    </xf>
    <xf numFmtId="0" fontId="1" fillId="0" borderId="17" xfId="0" applyFont="1" applyBorder="1" applyAlignment="1">
      <alignment horizontal="center" vertical="top"/>
    </xf>
    <xf numFmtId="0" fontId="1" fillId="0" borderId="17" xfId="0" applyFont="1" applyBorder="1" applyAlignment="1">
      <alignment horizontal="center"/>
    </xf>
    <xf numFmtId="0" fontId="1" fillId="0" borderId="0" xfId="1" applyBorder="1" applyAlignment="1">
      <alignment vertical="center" wrapText="1"/>
    </xf>
    <xf numFmtId="0" fontId="9" fillId="0" borderId="0" xfId="0" applyFont="1" applyBorder="1" applyProtection="1">
      <protection locked="0"/>
    </xf>
    <xf numFmtId="0" fontId="1" fillId="0" borderId="0" xfId="0" applyFont="1" applyBorder="1" applyAlignment="1">
      <alignment horizontal="center"/>
    </xf>
    <xf numFmtId="4" fontId="0" fillId="0" borderId="0" xfId="0" applyNumberFormat="1" applyBorder="1" applyAlignment="1" applyProtection="1">
      <alignment horizontal="center" vertical="top"/>
      <protection locked="0"/>
    </xf>
    <xf numFmtId="0" fontId="9" fillId="0" borderId="0" xfId="0" applyFont="1" applyBorder="1" applyAlignment="1" applyProtection="1">
      <alignment vertical="top"/>
      <protection locked="0"/>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3" xfId="1" applyFont="1" applyBorder="1" applyAlignment="1">
      <alignment horizontal="right" vertical="top"/>
    </xf>
    <xf numFmtId="0" fontId="2" fillId="0" borderId="0" xfId="1" applyFont="1" applyAlignment="1">
      <alignment horizontal="right" vertical="top"/>
    </xf>
    <xf numFmtId="0" fontId="2" fillId="0" borderId="1" xfId="1" applyFont="1" applyBorder="1" applyAlignment="1">
      <alignment horizontal="right" vertical="top"/>
    </xf>
    <xf numFmtId="0" fontId="2" fillId="0" borderId="4" xfId="1" applyFont="1" applyBorder="1" applyAlignment="1">
      <alignment horizontal="left" vertical="center" wrapText="1"/>
    </xf>
    <xf numFmtId="0" fontId="2" fillId="0" borderId="0" xfId="1" applyFont="1" applyAlignment="1">
      <alignment horizontal="left" vertical="center" wrapText="1"/>
    </xf>
    <xf numFmtId="0" fontId="2" fillId="0" borderId="5" xfId="1" applyFont="1" applyBorder="1" applyAlignment="1">
      <alignment horizontal="left" vertical="center" wrapText="1"/>
    </xf>
    <xf numFmtId="0" fontId="2" fillId="0" borderId="1" xfId="1" applyFont="1" applyBorder="1" applyAlignment="1">
      <alignment horizontal="left" vertical="center" wrapText="1"/>
    </xf>
    <xf numFmtId="0" fontId="2" fillId="0" borderId="0" xfId="1" applyFont="1" applyFill="1" applyAlignment="1">
      <alignment horizontal="right" vertical="center"/>
    </xf>
    <xf numFmtId="0" fontId="2" fillId="0" borderId="3" xfId="1" applyFont="1" applyBorder="1" applyAlignment="1">
      <alignment horizontal="center" vertical="top"/>
    </xf>
    <xf numFmtId="0" fontId="2" fillId="0" borderId="0" xfId="1" applyFont="1" applyAlignment="1">
      <alignment horizontal="center" vertical="top"/>
    </xf>
    <xf numFmtId="0" fontId="2" fillId="0" borderId="1" xfId="1" applyFont="1" applyBorder="1" applyAlignment="1">
      <alignment horizontal="center" vertical="top"/>
    </xf>
    <xf numFmtId="0" fontId="2" fillId="0" borderId="0" xfId="1" applyFont="1" applyAlignment="1">
      <alignment horizontal="right" vertical="center"/>
    </xf>
    <xf numFmtId="0" fontId="2" fillId="0" borderId="0" xfId="1" applyFont="1" applyAlignment="1">
      <alignment horizontal="left" vertical="top"/>
    </xf>
    <xf numFmtId="0" fontId="1" fillId="0" borderId="1" xfId="1" applyBorder="1" applyAlignment="1">
      <alignment horizontal="center" vertical="center"/>
    </xf>
    <xf numFmtId="0" fontId="2" fillId="0" borderId="3" xfId="1" applyFont="1" applyBorder="1" applyAlignment="1">
      <alignment horizontal="center" vertical="top" wrapText="1"/>
    </xf>
    <xf numFmtId="0" fontId="2" fillId="0" borderId="0" xfId="1" applyFont="1" applyAlignment="1">
      <alignment horizontal="center" vertical="top" wrapText="1"/>
    </xf>
    <xf numFmtId="0" fontId="2" fillId="0" borderId="1" xfId="1" applyFont="1" applyBorder="1" applyAlignment="1">
      <alignment horizontal="center" vertical="top" wrapText="1"/>
    </xf>
    <xf numFmtId="0" fontId="2" fillId="0" borderId="0" xfId="1" applyFont="1" applyBorder="1" applyAlignment="1">
      <alignment horizontal="left" vertical="center" wrapText="1"/>
    </xf>
    <xf numFmtId="0" fontId="2" fillId="0" borderId="3" xfId="1" applyFont="1" applyBorder="1" applyAlignment="1">
      <alignment horizontal="left" vertical="top"/>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1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4" xfId="1" applyFont="1" applyBorder="1" applyAlignment="1">
      <alignment horizontal="left" vertical="center"/>
    </xf>
    <xf numFmtId="0" fontId="5" fillId="0" borderId="0" xfId="1" applyFont="1" applyAlignment="1">
      <alignment horizontal="left" vertical="center"/>
    </xf>
    <xf numFmtId="0" fontId="5" fillId="0" borderId="5" xfId="1" applyFont="1" applyBorder="1" applyAlignment="1">
      <alignment horizontal="left" vertical="center"/>
    </xf>
    <xf numFmtId="0" fontId="5" fillId="0" borderId="1" xfId="1" applyFont="1" applyBorder="1" applyAlignment="1">
      <alignment horizontal="left" vertical="center"/>
    </xf>
    <xf numFmtId="0" fontId="2" fillId="0" borderId="8" xfId="1" applyFont="1" applyBorder="1" applyAlignment="1">
      <alignment horizontal="center" vertical="top"/>
    </xf>
    <xf numFmtId="0" fontId="2" fillId="0" borderId="12" xfId="1" applyFont="1" applyBorder="1" applyAlignment="1">
      <alignment horizontal="center" vertical="top"/>
    </xf>
    <xf numFmtId="49" fontId="2" fillId="0" borderId="10"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2" fillId="0" borderId="13" xfId="1" applyNumberFormat="1" applyFont="1" applyBorder="1" applyAlignment="1">
      <alignment horizontal="center" vertical="center"/>
    </xf>
    <xf numFmtId="0" fontId="2" fillId="0" borderId="10"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3" xfId="1" applyFont="1" applyBorder="1" applyAlignment="1">
      <alignment horizontal="center" vertical="center" wrapText="1"/>
    </xf>
    <xf numFmtId="0" fontId="1" fillId="0" borderId="4" xfId="1" applyBorder="1" applyAlignment="1">
      <alignment horizontal="left" vertical="center" wrapText="1"/>
    </xf>
    <xf numFmtId="0" fontId="1" fillId="0" borderId="0" xfId="1" applyAlignment="1">
      <alignment horizontal="left" vertical="center" wrapText="1"/>
    </xf>
    <xf numFmtId="0" fontId="1" fillId="0" borderId="8" xfId="1" applyBorder="1" applyAlignment="1">
      <alignment horizontal="left" vertical="center" wrapText="1"/>
    </xf>
    <xf numFmtId="44" fontId="2" fillId="0" borderId="4" xfId="5" applyFont="1" applyBorder="1" applyAlignment="1">
      <alignment horizontal="left" vertical="center" wrapText="1"/>
    </xf>
    <xf numFmtId="44" fontId="2" fillId="0" borderId="8" xfId="5" applyFont="1" applyBorder="1" applyAlignment="1">
      <alignment horizontal="left" vertical="center" wrapText="1"/>
    </xf>
    <xf numFmtId="0" fontId="1" fillId="0" borderId="2" xfId="1" applyBorder="1" applyAlignment="1">
      <alignment horizontal="left" vertical="center" wrapText="1"/>
    </xf>
    <xf numFmtId="0" fontId="1" fillId="0" borderId="3" xfId="1" applyBorder="1" applyAlignment="1">
      <alignment horizontal="left" vertical="center" wrapText="1"/>
    </xf>
    <xf numFmtId="0" fontId="1" fillId="0" borderId="11" xfId="1" applyBorder="1" applyAlignment="1">
      <alignment horizontal="left" vertical="center" wrapText="1"/>
    </xf>
    <xf numFmtId="44" fontId="2" fillId="0" borderId="3" xfId="5" applyFont="1" applyBorder="1" applyAlignment="1">
      <alignment horizontal="left" vertical="center" wrapText="1"/>
    </xf>
    <xf numFmtId="44" fontId="2" fillId="0" borderId="11" xfId="5" applyFont="1" applyBorder="1" applyAlignment="1">
      <alignment horizontal="left" vertical="center" wrapText="1"/>
    </xf>
    <xf numFmtId="0" fontId="2" fillId="0" borderId="0" xfId="1" applyFont="1" applyAlignment="1">
      <alignment horizontal="center" vertical="center" wrapText="1"/>
    </xf>
    <xf numFmtId="0" fontId="2" fillId="0" borderId="8" xfId="1" applyFont="1" applyBorder="1" applyAlignment="1">
      <alignment horizontal="center" vertical="center" wrapText="1"/>
    </xf>
    <xf numFmtId="0" fontId="2" fillId="0" borderId="10" xfId="1" applyFont="1" applyBorder="1" applyAlignment="1">
      <alignment horizontal="left" vertical="center"/>
    </xf>
    <xf numFmtId="0" fontId="2" fillId="0" borderId="9" xfId="1" applyFont="1" applyBorder="1" applyAlignment="1">
      <alignment horizontal="left" vertical="center"/>
    </xf>
    <xf numFmtId="167" fontId="2" fillId="0" borderId="9" xfId="3" applyNumberFormat="1" applyFont="1" applyBorder="1" applyAlignment="1">
      <alignment horizontal="right" vertical="center" wrapText="1"/>
    </xf>
    <xf numFmtId="167" fontId="2" fillId="0" borderId="13" xfId="3" applyNumberFormat="1" applyFont="1" applyBorder="1" applyAlignment="1">
      <alignment horizontal="right" vertical="center" wrapText="1"/>
    </xf>
    <xf numFmtId="0" fontId="2" fillId="0" borderId="13" xfId="1" applyFont="1" applyBorder="1" applyAlignment="1">
      <alignment horizontal="left" vertical="center"/>
    </xf>
    <xf numFmtId="166" fontId="2" fillId="0" borderId="2" xfId="3" applyNumberFormat="1" applyFont="1" applyBorder="1" applyAlignment="1">
      <alignment horizontal="center" vertical="center" wrapText="1"/>
    </xf>
    <xf numFmtId="166" fontId="2" fillId="0" borderId="11" xfId="3" applyNumberFormat="1" applyFont="1" applyBorder="1" applyAlignment="1">
      <alignment horizontal="center" vertical="center" wrapText="1"/>
    </xf>
    <xf numFmtId="167" fontId="2" fillId="0" borderId="10" xfId="3" applyNumberFormat="1" applyFont="1" applyBorder="1" applyAlignment="1">
      <alignment horizontal="right" vertical="center" wrapText="1"/>
    </xf>
    <xf numFmtId="0" fontId="1" fillId="0" borderId="5" xfId="1" applyBorder="1" applyAlignment="1">
      <alignment horizontal="left" vertical="center" wrapText="1"/>
    </xf>
    <xf numFmtId="0" fontId="1" fillId="0" borderId="1" xfId="1" applyBorder="1" applyAlignment="1">
      <alignment horizontal="left" vertical="center" wrapText="1"/>
    </xf>
    <xf numFmtId="0" fontId="1" fillId="0" borderId="12" xfId="1" applyBorder="1" applyAlignment="1">
      <alignment horizontal="left" vertical="center" wrapText="1"/>
    </xf>
    <xf numFmtId="0" fontId="2" fillId="0" borderId="1" xfId="1" applyFont="1" applyBorder="1" applyAlignment="1">
      <alignment horizontal="center" vertical="center" wrapText="1"/>
    </xf>
    <xf numFmtId="0" fontId="2" fillId="0" borderId="12" xfId="1" applyFont="1" applyBorder="1" applyAlignment="1">
      <alignment horizontal="center" vertical="center" wrapText="1"/>
    </xf>
    <xf numFmtId="0" fontId="7" fillId="0" borderId="0" xfId="1" applyFont="1" applyAlignment="1">
      <alignment horizontal="center" vertical="center" wrapText="1"/>
    </xf>
    <xf numFmtId="0" fontId="1" fillId="0" borderId="10" xfId="1" applyBorder="1" applyAlignment="1">
      <alignment horizontal="left" vertical="center"/>
    </xf>
    <xf numFmtId="0" fontId="1" fillId="0" borderId="9" xfId="1" applyBorder="1" applyAlignment="1">
      <alignment horizontal="left" vertical="center"/>
    </xf>
    <xf numFmtId="167" fontId="1" fillId="0" borderId="10" xfId="3" applyNumberFormat="1" applyBorder="1" applyAlignment="1">
      <alignment horizontal="right" vertical="center" wrapText="1"/>
    </xf>
    <xf numFmtId="167" fontId="1" fillId="0" borderId="13" xfId="3" applyNumberFormat="1" applyBorder="1" applyAlignment="1">
      <alignment horizontal="right" vertical="center" wrapText="1"/>
    </xf>
    <xf numFmtId="0" fontId="5" fillId="0" borderId="0" xfId="1" applyFont="1" applyAlignment="1">
      <alignment horizontal="left" vertical="center" wrapText="1"/>
    </xf>
    <xf numFmtId="0" fontId="6" fillId="0" borderId="0" xfId="1" applyFont="1" applyAlignment="1">
      <alignment horizontal="center" vertical="center"/>
    </xf>
    <xf numFmtId="167" fontId="2" fillId="0" borderId="0" xfId="0" applyNumberFormat="1" applyFont="1" applyBorder="1" applyAlignment="1">
      <alignment horizontal="center"/>
    </xf>
    <xf numFmtId="0" fontId="1" fillId="0" borderId="17" xfId="0" applyFont="1" applyBorder="1" applyAlignment="1">
      <alignment horizontal="left" wrapText="1"/>
    </xf>
    <xf numFmtId="0" fontId="1" fillId="0" borderId="18" xfId="0" applyFont="1" applyBorder="1" applyAlignment="1">
      <alignment horizontal="left" wrapText="1"/>
    </xf>
    <xf numFmtId="0" fontId="1" fillId="0" borderId="0" xfId="0" applyFont="1" applyBorder="1" applyAlignment="1">
      <alignment horizontal="left"/>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0" xfId="0" applyFont="1" applyBorder="1" applyAlignment="1">
      <alignment horizontal="center" vertical="center"/>
    </xf>
    <xf numFmtId="167" fontId="2" fillId="0" borderId="0" xfId="0" applyNumberFormat="1" applyFont="1" applyBorder="1" applyAlignment="1">
      <alignment horizontal="center" vertical="top"/>
    </xf>
    <xf numFmtId="166" fontId="2" fillId="0" borderId="3" xfId="1" applyNumberFormat="1" applyFont="1" applyBorder="1" applyAlignment="1">
      <alignment horizontal="center" vertical="center" wrapText="1"/>
    </xf>
    <xf numFmtId="166" fontId="2" fillId="0" borderId="11" xfId="1" applyNumberFormat="1" applyFont="1" applyBorder="1" applyAlignment="1">
      <alignment horizontal="center" vertical="center" wrapText="1"/>
    </xf>
    <xf numFmtId="166" fontId="2" fillId="0" borderId="0" xfId="1" applyNumberFormat="1" applyFont="1" applyAlignment="1">
      <alignment horizontal="center" vertical="center" wrapText="1"/>
    </xf>
    <xf numFmtId="166" fontId="2" fillId="0" borderId="8" xfId="1" applyNumberFormat="1" applyFont="1" applyBorder="1" applyAlignment="1">
      <alignment horizontal="center" vertical="center" wrapText="1"/>
    </xf>
    <xf numFmtId="0" fontId="1" fillId="0" borderId="10" xfId="1" applyFill="1" applyBorder="1" applyAlignment="1">
      <alignment horizontal="left" vertical="center"/>
    </xf>
    <xf numFmtId="0" fontId="1" fillId="0" borderId="9" xfId="1" applyFill="1" applyBorder="1" applyAlignment="1">
      <alignment horizontal="left" vertical="center"/>
    </xf>
    <xf numFmtId="0" fontId="1" fillId="0" borderId="13" xfId="1" applyFill="1" applyBorder="1" applyAlignment="1">
      <alignment horizontal="left" vertical="center"/>
    </xf>
    <xf numFmtId="167" fontId="1" fillId="0" borderId="10" xfId="3" applyNumberFormat="1" applyFill="1" applyBorder="1" applyAlignment="1">
      <alignment horizontal="right" vertical="center" wrapText="1"/>
    </xf>
    <xf numFmtId="167" fontId="1" fillId="0" borderId="13" xfId="3" applyNumberFormat="1" applyFill="1" applyBorder="1" applyAlignment="1">
      <alignment horizontal="right" vertical="center" wrapText="1"/>
    </xf>
    <xf numFmtId="0" fontId="1" fillId="0" borderId="13" xfId="1" applyBorder="1" applyAlignment="1">
      <alignment horizontal="left" vertical="center"/>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1" fillId="0" borderId="10" xfId="0" applyFont="1" applyBorder="1" applyAlignment="1">
      <alignment horizontal="center" vertical="center" wrapText="1"/>
    </xf>
    <xf numFmtId="0" fontId="1" fillId="0" borderId="13" xfId="0" applyFont="1" applyBorder="1" applyAlignment="1">
      <alignment horizontal="center" vertical="center" wrapText="1"/>
    </xf>
    <xf numFmtId="0" fontId="26" fillId="0" borderId="0" xfId="0" applyFont="1" applyAlignment="1">
      <alignment horizontal="center" vertical="center" wrapText="1"/>
    </xf>
    <xf numFmtId="0" fontId="1" fillId="0" borderId="9" xfId="0" applyFont="1" applyBorder="1" applyAlignment="1">
      <alignment horizontal="center" vertical="center" wrapText="1"/>
    </xf>
    <xf numFmtId="2" fontId="0" fillId="0" borderId="10" xfId="0" applyNumberForma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2" fontId="0" fillId="0" borderId="5" xfId="0" applyNumberFormat="1" applyBorder="1" applyAlignment="1">
      <alignment horizontal="center" vertical="center" wrapText="1"/>
    </xf>
    <xf numFmtId="0" fontId="0" fillId="0" borderId="12" xfId="0" applyBorder="1" applyAlignment="1">
      <alignment horizontal="center" vertical="center" wrapText="1"/>
    </xf>
    <xf numFmtId="2" fontId="0" fillId="0" borderId="9" xfId="0" applyNumberFormat="1" applyBorder="1" applyAlignment="1">
      <alignment horizontal="center" vertical="center" wrapText="1"/>
    </xf>
    <xf numFmtId="0" fontId="0" fillId="0" borderId="9" xfId="0" applyBorder="1" applyAlignment="1">
      <alignment horizontal="center" vertical="center" wrapText="1"/>
    </xf>
    <xf numFmtId="2" fontId="1" fillId="0" borderId="10" xfId="0" applyNumberFormat="1" applyFont="1" applyBorder="1" applyAlignment="1">
      <alignment horizontal="center" vertical="center" wrapText="1"/>
    </xf>
    <xf numFmtId="0" fontId="0" fillId="0" borderId="22" xfId="0" applyBorder="1" applyAlignment="1">
      <alignment horizontal="center" vertical="center" wrapText="1"/>
    </xf>
    <xf numFmtId="0" fontId="2" fillId="0" borderId="19" xfId="0" applyFont="1" applyBorder="1" applyAlignment="1">
      <alignment horizontal="center" wrapText="1"/>
    </xf>
    <xf numFmtId="14" fontId="2" fillId="0" borderId="22" xfId="0" applyNumberFormat="1" applyFont="1" applyBorder="1" applyAlignment="1">
      <alignment horizontal="center" wrapText="1"/>
    </xf>
    <xf numFmtId="0" fontId="2" fillId="0" borderId="22" xfId="0" applyFont="1" applyBorder="1" applyAlignment="1">
      <alignment horizont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center" vertical="center" wrapText="1"/>
    </xf>
    <xf numFmtId="2" fontId="2" fillId="0" borderId="0" xfId="0" applyNumberFormat="1" applyFont="1" applyAlignment="1">
      <alignment horizontal="center" vertical="center" wrapText="1"/>
    </xf>
    <xf numFmtId="49" fontId="23" fillId="0" borderId="22" xfId="0" applyNumberFormat="1" applyFont="1" applyBorder="1" applyAlignment="1">
      <alignment horizontal="center" vertical="center" wrapText="1"/>
    </xf>
    <xf numFmtId="0" fontId="23" fillId="0" borderId="22" xfId="0" applyFont="1" applyBorder="1" applyAlignment="1">
      <alignment horizontal="center" vertical="center" wrapText="1"/>
    </xf>
    <xf numFmtId="0" fontId="12" fillId="0" borderId="93" xfId="0" applyFont="1" applyBorder="1" applyAlignment="1">
      <alignment horizontal="center"/>
    </xf>
    <xf numFmtId="0" fontId="12" fillId="0" borderId="94" xfId="0" applyFont="1" applyBorder="1" applyAlignment="1">
      <alignment horizontal="center"/>
    </xf>
    <xf numFmtId="0" fontId="12" fillId="0" borderId="95" xfId="0" applyFont="1" applyBorder="1" applyAlignment="1">
      <alignment horizontal="center"/>
    </xf>
    <xf numFmtId="0" fontId="2" fillId="0" borderId="8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87" xfId="1" applyFont="1" applyBorder="1" applyAlignment="1">
      <alignment horizontal="center" vertical="center" wrapText="1"/>
    </xf>
    <xf numFmtId="0" fontId="12" fillId="0" borderId="70" xfId="0" applyFont="1" applyBorder="1" applyAlignment="1">
      <alignment horizontal="center"/>
    </xf>
    <xf numFmtId="0" fontId="12" fillId="0" borderId="96" xfId="0" applyFont="1" applyBorder="1" applyAlignment="1">
      <alignment horizontal="center"/>
    </xf>
    <xf numFmtId="0" fontId="12" fillId="0" borderId="60" xfId="0" applyFont="1" applyBorder="1" applyAlignment="1">
      <alignment horizont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12" fillId="0" borderId="73" xfId="0" applyFont="1" applyBorder="1" applyAlignment="1">
      <alignment horizontal="center"/>
    </xf>
    <xf numFmtId="0" fontId="12" fillId="0" borderId="106" xfId="0" applyFont="1" applyBorder="1" applyAlignment="1">
      <alignment horizontal="center"/>
    </xf>
    <xf numFmtId="0" fontId="12" fillId="0" borderId="41" xfId="0" applyFont="1" applyBorder="1" applyAlignment="1">
      <alignment horizontal="center"/>
    </xf>
    <xf numFmtId="0" fontId="12" fillId="0" borderId="84" xfId="0" applyFont="1" applyBorder="1" applyAlignment="1">
      <alignment horizontal="center"/>
    </xf>
    <xf numFmtId="0" fontId="12" fillId="0" borderId="85" xfId="0" applyFont="1" applyBorder="1" applyAlignment="1">
      <alignment horizontal="center"/>
    </xf>
    <xf numFmtId="0" fontId="12" fillId="0" borderId="35" xfId="0" applyFont="1" applyBorder="1" applyAlignment="1">
      <alignment horizontal="center"/>
    </xf>
    <xf numFmtId="0" fontId="12" fillId="0" borderId="25" xfId="0" applyFont="1" applyBorder="1" applyAlignment="1">
      <alignment horizontal="center"/>
    </xf>
    <xf numFmtId="0" fontId="12" fillId="0" borderId="9" xfId="0" applyFont="1" applyBorder="1" applyAlignment="1">
      <alignment horizontal="center"/>
    </xf>
    <xf numFmtId="0" fontId="12" fillId="0" borderId="26" xfId="0" applyFont="1" applyBorder="1" applyAlignment="1">
      <alignment horizontal="center"/>
    </xf>
    <xf numFmtId="0" fontId="12" fillId="0" borderId="89" xfId="0" applyFont="1" applyBorder="1" applyAlignment="1">
      <alignment horizontal="center"/>
    </xf>
    <xf numFmtId="0" fontId="12" fillId="0" borderId="3" xfId="0" applyFont="1" applyBorder="1" applyAlignment="1">
      <alignment horizontal="center"/>
    </xf>
    <xf numFmtId="0" fontId="12" fillId="0" borderId="87" xfId="0" applyFont="1" applyBorder="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2" fillId="0" borderId="91" xfId="0" applyFont="1" applyBorder="1" applyAlignment="1">
      <alignment horizont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46" xfId="0" applyFont="1" applyBorder="1" applyAlignment="1">
      <alignment horizontal="left" vertical="center"/>
    </xf>
    <xf numFmtId="0" fontId="11" fillId="0" borderId="47" xfId="0" applyFont="1" applyBorder="1" applyAlignment="1">
      <alignment horizontal="left" vertical="center"/>
    </xf>
    <xf numFmtId="0" fontId="13" fillId="0" borderId="10" xfId="0" applyFont="1" applyBorder="1" applyAlignment="1">
      <alignment horizontal="center" vertical="center"/>
    </xf>
    <xf numFmtId="0" fontId="13" fillId="0" borderId="9" xfId="0" applyFont="1" applyBorder="1" applyAlignment="1">
      <alignment horizontal="center" vertical="center"/>
    </xf>
    <xf numFmtId="0" fontId="14" fillId="0" borderId="25" xfId="0" applyFont="1" applyBorder="1" applyAlignment="1">
      <alignment horizontal="left" vertical="center" wrapText="1"/>
    </xf>
    <xf numFmtId="0" fontId="14" fillId="0" borderId="9" xfId="0" applyFont="1" applyBorder="1" applyAlignment="1">
      <alignment horizontal="left" vertical="center" wrapText="1"/>
    </xf>
    <xf numFmtId="0" fontId="14" fillId="0" borderId="26" xfId="0" applyFont="1" applyBorder="1" applyAlignment="1">
      <alignment horizontal="left" vertical="center" wrapText="1"/>
    </xf>
    <xf numFmtId="0" fontId="14" fillId="0" borderId="13" xfId="0" applyFont="1" applyBorder="1" applyAlignment="1">
      <alignment horizontal="left" vertical="center" wrapText="1"/>
    </xf>
  </cellXfs>
  <cellStyles count="11">
    <cellStyle name="Comma 2" xfId="3"/>
    <cellStyle name="Comma 2 2" xfId="9"/>
    <cellStyle name="Currency" xfId="5" builtinId="4"/>
    <cellStyle name="Currency 2" xfId="2"/>
    <cellStyle name="Currency 3" xfId="10"/>
    <cellStyle name="Normal" xfId="0" builtinId="0"/>
    <cellStyle name="Normal 11 2" xfId="8"/>
    <cellStyle name="Normal 13" xfId="1"/>
    <cellStyle name="Normal 2" xfId="7"/>
    <cellStyle name="Percent" xfId="6" builtinId="5"/>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77</xdr:row>
      <xdr:rowOff>12700</xdr:rowOff>
    </xdr:from>
    <xdr:to>
      <xdr:col>11</xdr:col>
      <xdr:colOff>0</xdr:colOff>
      <xdr:row>78</xdr:row>
      <xdr:rowOff>0</xdr:rowOff>
    </xdr:to>
    <xdr:sp macro="" textlink="">
      <xdr:nvSpPr>
        <xdr:cNvPr id="2" name="Right Brace 1">
          <a:extLst>
            <a:ext uri="{FF2B5EF4-FFF2-40B4-BE49-F238E27FC236}">
              <a16:creationId xmlns:a16="http://schemas.microsoft.com/office/drawing/2014/main" xmlns="" id="{2F8119B6-2283-2D4B-BA57-DF97C8010C2E}"/>
            </a:ext>
          </a:extLst>
        </xdr:cNvPr>
        <xdr:cNvSpPr>
          <a:spLocks/>
        </xdr:cNvSpPr>
      </xdr:nvSpPr>
      <xdr:spPr bwMode="auto">
        <a:xfrm rot="5400000">
          <a:off x="6946900" y="8140700"/>
          <a:ext cx="228600" cy="4318000"/>
        </a:xfrm>
        <a:prstGeom prst="rightBrace">
          <a:avLst>
            <a:gd name="adj1" fmla="val 6821"/>
            <a:gd name="adj2" fmla="val 50000"/>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86</xdr:row>
      <xdr:rowOff>12700</xdr:rowOff>
    </xdr:from>
    <xdr:to>
      <xdr:col>11</xdr:col>
      <xdr:colOff>0</xdr:colOff>
      <xdr:row>87</xdr:row>
      <xdr:rowOff>0</xdr:rowOff>
    </xdr:to>
    <xdr:sp macro="" textlink="">
      <xdr:nvSpPr>
        <xdr:cNvPr id="3" name="Right Brace 1">
          <a:extLst>
            <a:ext uri="{FF2B5EF4-FFF2-40B4-BE49-F238E27FC236}">
              <a16:creationId xmlns:a16="http://schemas.microsoft.com/office/drawing/2014/main" xmlns="" id="{BFBE9B4A-43AE-C14C-A796-DAA374DB367C}"/>
            </a:ext>
          </a:extLst>
        </xdr:cNvPr>
        <xdr:cNvSpPr>
          <a:spLocks/>
        </xdr:cNvSpPr>
      </xdr:nvSpPr>
      <xdr:spPr bwMode="auto">
        <a:xfrm rot="5400000">
          <a:off x="6978650" y="7105650"/>
          <a:ext cx="165100" cy="4318000"/>
        </a:xfrm>
        <a:prstGeom prst="rightBrace">
          <a:avLst>
            <a:gd name="adj1" fmla="val 9444"/>
            <a:gd name="adj2" fmla="val 50000"/>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3</xdr:row>
      <xdr:rowOff>25400</xdr:rowOff>
    </xdr:from>
    <xdr:to>
      <xdr:col>2</xdr:col>
      <xdr:colOff>1638300</xdr:colOff>
      <xdr:row>5</xdr:row>
      <xdr:rowOff>373316</xdr:rowOff>
    </xdr:to>
    <xdr:pic>
      <xdr:nvPicPr>
        <xdr:cNvPr id="2" name="Picture 4">
          <a:extLst>
            <a:ext uri="{FF2B5EF4-FFF2-40B4-BE49-F238E27FC236}">
              <a16:creationId xmlns:a16="http://schemas.microsoft.com/office/drawing/2014/main" xmlns="" id="{ED2ACCD5-5127-E24C-85E9-1A2A7FAA60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 r="67882"/>
        <a:stretch>
          <a:fillRect/>
        </a:stretch>
      </xdr:blipFill>
      <xdr:spPr bwMode="auto">
        <a:xfrm>
          <a:off x="152400" y="800100"/>
          <a:ext cx="2362200" cy="110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OORA/AppData/Local/Microsoft/Windows/INetCache/Content.Outlook/JBWI7LRL/BOQ%20Frame%20wor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fanafuthi.Mthethwa/Documents/COTO%202020/BOQ%20Frame%20work%20Combined%20Chapter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ENGINEERING%20MANAGEMENT%20(Projects)\2017%20Projects\H17%20027%2000%20-%20Dept%20Transport%20-%20Area%20Office%20-%20UNDERBURG\700%20Documentation%20and%20Procurement\Rev%201\BOQ%20L1633%20%20Rev%202%2050-5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ACOS/Desktop/Stean%20Laptop/Data/HN-%20Projects/103RT%20-%20P577/00%20Contracts/ZNT%203417-13T%20Bridges%20&amp;%20Roadworks/f)%20Payment/P577-3417%20Payment%20Cert%2028%20rev3a.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20Blacktop%20Patching%20P304\Blacktop%20SPEC%20P3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ZNT 41798 Ori"/>
      <sheetName val="3900z"/>
      <sheetName val="Labour"/>
      <sheetName val="1200 (2)"/>
      <sheetName val="1300"/>
      <sheetName val="1400"/>
      <sheetName val="1500"/>
      <sheetName val="1500 CPG"/>
      <sheetName val="1600"/>
      <sheetName val="1700"/>
      <sheetName val="1700 CPG"/>
      <sheetName val="2100 (2)"/>
      <sheetName val="2200"/>
      <sheetName val="2300 (2)"/>
      <sheetName val="3100"/>
      <sheetName val="3300"/>
      <sheetName val="3400 (2)"/>
      <sheetName val="3500"/>
      <sheetName val="3600"/>
      <sheetName val="3800 (2)"/>
      <sheetName val="3900"/>
      <sheetName val="4100"/>
      <sheetName val="4200 (2)"/>
      <sheetName val="4200"/>
      <sheetName val="4800"/>
      <sheetName val="5100"/>
      <sheetName val="5200"/>
      <sheetName val="5400"/>
      <sheetName val="5500"/>
      <sheetName val="5600"/>
      <sheetName val="5700"/>
      <sheetName val="5800"/>
      <sheetName val="5900"/>
      <sheetName val="6100"/>
      <sheetName val="6200"/>
      <sheetName val="6300"/>
      <sheetName val="6400"/>
      <sheetName val="6600"/>
      <sheetName val="7100"/>
      <sheetName val="7300 (2)"/>
      <sheetName val="8100 (2)"/>
      <sheetName val="9100"/>
      <sheetName val="A"/>
      <sheetName val="Sch D"/>
      <sheetName val="D"/>
      <sheetName val="Sch F"/>
      <sheetName val="F"/>
      <sheetName val="Sch G"/>
      <sheetName val="G"/>
      <sheetName val="Summary"/>
      <sheetName val="CPG"/>
      <sheetName val="Relegated"/>
      <sheetName val="Calc sheet"/>
    </sheetNames>
    <sheetDataSet>
      <sheetData sheetId="0">
        <row r="2">
          <cell r="C2" t="str">
            <v>Province of KwaZulu-Natal</v>
          </cell>
        </row>
        <row r="3">
          <cell r="C3" t="str">
            <v>Department of Transport</v>
          </cell>
        </row>
        <row r="5">
          <cell r="C5" t="str">
            <v>ZNQ4198/436/4431/2020</v>
          </cell>
        </row>
        <row r="6">
          <cell r="C6" t="str">
            <v>PROVISION OF ROUTINE AND SAFETY MAINTENANCE ON VARIOUS ROADS WITHIN THE UNDERBERG ZONE  - HLANGANANI AREA OFFICE</v>
          </cell>
        </row>
        <row r="11">
          <cell r="C11">
            <v>20</v>
          </cell>
        </row>
        <row r="12">
          <cell r="J12" t="e">
            <v>#REF!</v>
          </cell>
        </row>
        <row r="13">
          <cell r="C13">
            <v>160</v>
          </cell>
          <cell r="J13" t="e">
            <v>#REF!</v>
          </cell>
        </row>
        <row r="14">
          <cell r="J14" t="e">
            <v>#REF!</v>
          </cell>
        </row>
        <row r="15">
          <cell r="J15" t="e">
            <v>#REF!</v>
          </cell>
        </row>
        <row r="16">
          <cell r="C16">
            <v>36</v>
          </cell>
          <cell r="J16" t="e">
            <v>#REF!</v>
          </cell>
        </row>
        <row r="25">
          <cell r="C25">
            <v>3.19</v>
          </cell>
        </row>
        <row r="27">
          <cell r="C27">
            <v>0.1</v>
          </cell>
        </row>
        <row r="31">
          <cell r="C31">
            <v>24</v>
          </cell>
        </row>
        <row r="38">
          <cell r="E38">
            <v>0.13</v>
          </cell>
        </row>
        <row r="40">
          <cell r="E40">
            <v>3.9</v>
          </cell>
        </row>
        <row r="41">
          <cell r="E41">
            <v>175</v>
          </cell>
        </row>
        <row r="42">
          <cell r="E42">
            <v>175</v>
          </cell>
        </row>
        <row r="43">
          <cell r="E43">
            <v>128</v>
          </cell>
        </row>
        <row r="44">
          <cell r="E44">
            <v>67</v>
          </cell>
        </row>
        <row r="46">
          <cell r="E46">
            <v>6.7</v>
          </cell>
        </row>
        <row r="50">
          <cell r="E50">
            <v>20000</v>
          </cell>
        </row>
        <row r="51">
          <cell r="E51">
            <v>23</v>
          </cell>
        </row>
        <row r="52">
          <cell r="E52">
            <v>60</v>
          </cell>
        </row>
        <row r="53">
          <cell r="E53">
            <v>2</v>
          </cell>
        </row>
        <row r="55">
          <cell r="E55">
            <v>2.7</v>
          </cell>
        </row>
        <row r="57">
          <cell r="E57">
            <v>5</v>
          </cell>
        </row>
        <row r="58">
          <cell r="E58">
            <v>13.080357142857142</v>
          </cell>
        </row>
        <row r="60">
          <cell r="E60">
            <v>160</v>
          </cell>
        </row>
        <row r="62">
          <cell r="E62">
            <v>24.6</v>
          </cell>
        </row>
        <row r="63">
          <cell r="E63">
            <v>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C1.2"/>
      <sheetName val="C1.3"/>
      <sheetName val="C1.4"/>
      <sheetName val="C1.5"/>
      <sheetName val="C1.6"/>
      <sheetName val="C1.7"/>
      <sheetName val="C2.1"/>
      <sheetName val="C2.2"/>
      <sheetName val="C2.3"/>
      <sheetName val="C2.4"/>
      <sheetName val="C3.1"/>
      <sheetName val="C3.2"/>
      <sheetName val="C4.1"/>
      <sheetName val="C4.2"/>
      <sheetName val="C4.3"/>
      <sheetName val="C4.4"/>
      <sheetName val="C4.5"/>
      <sheetName val="C5.1"/>
      <sheetName val="C5.2"/>
      <sheetName val="C5.3"/>
      <sheetName val="C5.4"/>
      <sheetName val="C5.5"/>
      <sheetName val="C6.1"/>
      <sheetName val="C6.2"/>
      <sheetName val="C7.1"/>
      <sheetName val="C7.2"/>
      <sheetName val="C7.3"/>
      <sheetName val="C7.4"/>
      <sheetName val="C7.5"/>
      <sheetName val="C7.6"/>
      <sheetName val="C8.1"/>
      <sheetName val="C8.2"/>
      <sheetName val="C8.3"/>
      <sheetName val="C8.4"/>
      <sheetName val="C8.5"/>
      <sheetName val="C8.6"/>
      <sheetName val="C8.7"/>
      <sheetName val="C8.8"/>
      <sheetName val="C8.9"/>
      <sheetName val="C9.1"/>
      <sheetName val="C10.1"/>
      <sheetName val="C11.1"/>
      <sheetName val="C11.2"/>
      <sheetName val="C11.3"/>
      <sheetName val="C11.4"/>
      <sheetName val="C11.5"/>
      <sheetName val="C11.6"/>
      <sheetName val="C11.7"/>
      <sheetName val="C11.8"/>
      <sheetName val="C11.9"/>
      <sheetName val="C12.1"/>
      <sheetName val="C12.2"/>
      <sheetName val="C12.3"/>
      <sheetName val="C12.4"/>
      <sheetName val="C12.5"/>
      <sheetName val="C12.6"/>
      <sheetName val="C12.7"/>
      <sheetName val="C12.8"/>
      <sheetName val="C12.9"/>
      <sheetName val="C12.10"/>
      <sheetName val="C12.12"/>
      <sheetName val="C13.1"/>
      <sheetName val="C13.2"/>
      <sheetName val="C13.3"/>
      <sheetName val="C13.4"/>
      <sheetName val="C13.5"/>
      <sheetName val="C13.6"/>
      <sheetName val="C13.7"/>
      <sheetName val="C13.8"/>
      <sheetName val="C13.9"/>
      <sheetName val="C13.10"/>
      <sheetName val="C13.11"/>
      <sheetName val="C13.12"/>
      <sheetName val="C13.13"/>
      <sheetName val="C13.14"/>
      <sheetName val="C14.1"/>
      <sheetName val="C14.2"/>
      <sheetName val="C14.3"/>
      <sheetName val="C14.4"/>
      <sheetName val="C14.5"/>
      <sheetName val="C14.6"/>
      <sheetName val="C14.7"/>
      <sheetName val="C14.8"/>
      <sheetName val="C14.9"/>
      <sheetName val="C14.10"/>
      <sheetName val="C14.11"/>
      <sheetName val="C20.1"/>
      <sheetName val="A"/>
      <sheetName val="Section F"/>
      <sheetName val="F"/>
      <sheetName val="Section G"/>
      <sheetName val="G"/>
      <sheetName val="Summary"/>
    </sheetNames>
    <sheetDataSet>
      <sheetData sheetId="0" refreshError="1">
        <row r="2">
          <cell r="C2" t="str">
            <v>Province of KwaZulu-Natal</v>
          </cell>
        </row>
        <row r="3">
          <cell r="C3" t="str">
            <v>Department of Transport</v>
          </cell>
        </row>
        <row r="5">
          <cell r="C5" t="str">
            <v>ZNQ4198/436/4431/2020</v>
          </cell>
        </row>
        <row r="6">
          <cell r="C6" t="str">
            <v>PROVISION OF ROUTINE AND SAFETY MAINTENANCE ON VARIOUS ROADS WITHIN THE UNDERBERG ZONE  - HLANGANANI AREA OFFICE</v>
          </cell>
        </row>
      </sheetData>
      <sheetData sheetId="1" refreshError="1">
        <row r="10">
          <cell r="B10" t="str">
            <v>C1.2</v>
          </cell>
          <cell r="C10" t="str">
            <v>GENERAL REQUIREMENTS AND PAYMENT</v>
          </cell>
        </row>
      </sheetData>
      <sheetData sheetId="2" refreshError="1">
        <row r="10">
          <cell r="B10" t="str">
            <v>C1.3</v>
          </cell>
          <cell r="C10" t="str">
            <v>CONTRACTOR'S SITE ESTABLISHMENT AND GENERAL OBLIGATIONS</v>
          </cell>
          <cell r="D10">
            <v>0</v>
          </cell>
          <cell r="E10">
            <v>0</v>
          </cell>
        </row>
      </sheetData>
      <sheetData sheetId="3" refreshError="1"/>
      <sheetData sheetId="4" refreshError="1">
        <row r="10">
          <cell r="B10" t="str">
            <v>C1.5</v>
          </cell>
          <cell r="C10" t="str">
            <v>ACCOMMODATION OF TRAFFIC</v>
          </cell>
          <cell r="D10">
            <v>0</v>
          </cell>
          <cell r="E10">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row r="10">
          <cell r="B10" t="str">
            <v>C3.2</v>
          </cell>
          <cell r="D10">
            <v>0</v>
          </cell>
          <cell r="E10">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row r="10">
          <cell r="B10" t="str">
            <v>C11.9</v>
          </cell>
        </row>
        <row r="11">
          <cell r="D11">
            <v>0</v>
          </cell>
          <cell r="E11">
            <v>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row r="140">
          <cell r="B140" t="str">
            <v>TOTAL SCHEDULE A: ROADWORKS</v>
          </cell>
        </row>
      </sheetData>
      <sheetData sheetId="89" refreshError="1"/>
      <sheetData sheetId="90" refreshError="1"/>
      <sheetData sheetId="91" refreshError="1"/>
      <sheetData sheetId="92" refreshError="1"/>
      <sheetData sheetId="9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1200"/>
      <sheetName val="1300"/>
      <sheetName val="1400"/>
      <sheetName val="1500"/>
      <sheetName val="3900z"/>
      <sheetName val="3100"/>
      <sheetName val="3300"/>
      <sheetName val="3400"/>
      <sheetName val="5900"/>
      <sheetName val="8100"/>
      <sheetName val="A"/>
      <sheetName val="Sch D"/>
      <sheetName val="D"/>
      <sheetName val="Sch F"/>
      <sheetName val="F"/>
      <sheetName val="Sch G"/>
      <sheetName val="G"/>
      <sheetName val="Summary"/>
      <sheetName val="Labour"/>
      <sheetName val="Calc sheet"/>
      <sheetName val="CPG"/>
      <sheetName val="1700"/>
      <sheetName val="2100"/>
      <sheetName val="2200"/>
      <sheetName val="2300"/>
      <sheetName val="5100"/>
      <sheetName val="5200"/>
      <sheetName val="5400"/>
      <sheetName val="5600"/>
      <sheetName val="5700"/>
      <sheetName val="5800"/>
      <sheetName val="7100"/>
      <sheetName val="Relegated"/>
      <sheetName val="3800"/>
      <sheetName val="3500"/>
      <sheetName val="3600"/>
      <sheetName val="4100"/>
      <sheetName val="4200"/>
      <sheetName val="4500"/>
      <sheetName val="5500"/>
      <sheetName val="6100"/>
      <sheetName val="6200"/>
      <sheetName val="6300"/>
      <sheetName val="6400"/>
      <sheetName val="7300"/>
    </sheetNames>
    <sheetDataSet>
      <sheetData sheetId="0">
        <row r="44">
          <cell r="E44">
            <v>67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Progress"/>
      <sheetName val="Check"/>
      <sheetName val="Cert OLD"/>
      <sheetName val="Envelope"/>
      <sheetName val="Chk"/>
      <sheetName val="Cert New"/>
      <sheetName val="Bill of Q"/>
      <sheetName val="Summary"/>
      <sheetName val="VO"/>
      <sheetName val="VO 03"/>
      <sheetName val="VO 04"/>
      <sheetName val="VO 07"/>
      <sheetName val="VO 11"/>
      <sheetName val="VO 13,20a"/>
      <sheetName val="MOS"/>
      <sheetName val="Deductions"/>
      <sheetName val="Interest"/>
      <sheetName val="Bitumen"/>
      <sheetName val="Special Mat"/>
      <sheetName val="CPA"/>
      <sheetName val="ETA Cert"/>
      <sheetName val="Cert (ETA)"/>
      <sheetName val="Summary (ETA)"/>
      <sheetName val="Special Mat (ETA)"/>
      <sheetName val="CPA (ETA)"/>
      <sheetName val="Cash Flow"/>
      <sheetName val="Indices"/>
      <sheetName val="Notes"/>
      <sheetName val="VO Blank"/>
      <sheetName val="Tables"/>
      <sheetName val="Invoi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B4" t="str">
            <v>%</v>
          </cell>
        </row>
        <row r="5">
          <cell r="B5" t="str">
            <v>day</v>
          </cell>
        </row>
        <row r="6">
          <cell r="B6" t="str">
            <v>ha</v>
          </cell>
        </row>
        <row r="7">
          <cell r="B7" t="str">
            <v>hr</v>
          </cell>
        </row>
        <row r="8">
          <cell r="B8" t="str">
            <v>kg</v>
          </cell>
        </row>
        <row r="9">
          <cell r="B9" t="str">
            <v>kl</v>
          </cell>
        </row>
        <row r="10">
          <cell r="B10" t="str">
            <v>km</v>
          </cell>
        </row>
        <row r="11">
          <cell r="B11" t="str">
            <v>litre</v>
          </cell>
        </row>
        <row r="12">
          <cell r="B12" t="str">
            <v>m</v>
          </cell>
        </row>
        <row r="13">
          <cell r="B13" t="str">
            <v>m²</v>
          </cell>
        </row>
        <row r="14">
          <cell r="B14" t="str">
            <v>m³</v>
          </cell>
        </row>
        <row r="15">
          <cell r="B15" t="str">
            <v>m³km</v>
          </cell>
        </row>
        <row r="16">
          <cell r="B16" t="str">
            <v>manday</v>
          </cell>
        </row>
        <row r="17">
          <cell r="B17" t="str">
            <v>MN</v>
          </cell>
        </row>
        <row r="18">
          <cell r="B18" t="str">
            <v>MN-m</v>
          </cell>
        </row>
        <row r="19">
          <cell r="B19" t="str">
            <v>month</v>
          </cell>
        </row>
        <row r="20">
          <cell r="B20" t="str">
            <v>No.</v>
          </cell>
        </row>
        <row r="21">
          <cell r="B21" t="str">
            <v>P sum</v>
          </cell>
        </row>
        <row r="22">
          <cell r="B22" t="str">
            <v>PC sum</v>
          </cell>
        </row>
        <row r="23">
          <cell r="B23" t="str">
            <v>pkt</v>
          </cell>
        </row>
        <row r="24">
          <cell r="B24" t="str">
            <v>Sum</v>
          </cell>
        </row>
        <row r="25">
          <cell r="B25" t="str">
            <v>t</v>
          </cell>
        </row>
      </sheetData>
      <sheetData sheetId="3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2"/>
      <sheetName val="C1.3"/>
      <sheetName val="C1.5"/>
      <sheetName val="C1.6"/>
      <sheetName val="C1.7"/>
      <sheetName val="C8.8"/>
      <sheetName val="C11.7"/>
      <sheetName val="C20.1"/>
      <sheetName val="A"/>
      <sheetName val="Section F"/>
      <sheetName val="F"/>
      <sheetName val="Summary"/>
      <sheetName val="asessment sheet"/>
      <sheetName val="Calculations Sum"/>
      <sheetName val="Calculations"/>
    </sheetNames>
    <sheetDataSet>
      <sheetData sheetId="0"/>
      <sheetData sheetId="1"/>
      <sheetData sheetId="2"/>
      <sheetData sheetId="3"/>
      <sheetData sheetId="4"/>
      <sheetData sheetId="5"/>
      <sheetData sheetId="6">
        <row r="10">
          <cell r="C10" t="str">
            <v>ROAD MARKINGS AND ROAD STUDS</v>
          </cell>
        </row>
      </sheetData>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3"/>
  <sheetViews>
    <sheetView view="pageBreakPreview" zoomScaleNormal="85" zoomScaleSheetLayoutView="100" workbookViewId="0">
      <selection activeCell="B8" sqref="B8:H43"/>
    </sheetView>
  </sheetViews>
  <sheetFormatPr defaultColWidth="6.85546875" defaultRowHeight="12.75" x14ac:dyDescent="0.25"/>
  <cols>
    <col min="1" max="1" width="0.85546875" style="5" customWidth="1"/>
    <col min="2" max="2" width="11.7109375" style="73" customWidth="1"/>
    <col min="3" max="3" width="45.7109375" style="2" customWidth="1"/>
    <col min="4" max="4" width="13.7109375" style="3" customWidth="1"/>
    <col min="5" max="5" width="5.7109375" style="3" customWidth="1"/>
    <col min="6" max="6" width="15.7109375" style="3" customWidth="1"/>
    <col min="7" max="7" width="15.7109375" style="5" customWidth="1"/>
    <col min="8" max="8" width="15.7109375" style="4" customWidth="1"/>
    <col min="9" max="9" width="4.42578125" style="4" customWidth="1"/>
    <col min="10" max="16384" width="6.85546875" style="5"/>
  </cols>
  <sheetData>
    <row r="1" spans="2:9" x14ac:dyDescent="0.25">
      <c r="B1" s="1"/>
      <c r="F1" s="466"/>
      <c r="G1" s="466"/>
      <c r="H1" s="466"/>
    </row>
    <row r="2" spans="2:9" x14ac:dyDescent="0.25">
      <c r="B2" s="84"/>
    </row>
    <row r="4" spans="2:9" x14ac:dyDescent="0.25">
      <c r="B4" s="457" t="s">
        <v>0</v>
      </c>
      <c r="C4" s="458"/>
      <c r="D4" s="458"/>
      <c r="E4" s="458"/>
      <c r="F4" s="458"/>
      <c r="G4" s="458"/>
      <c r="H4" s="459"/>
      <c r="I4" s="10"/>
    </row>
    <row r="5" spans="2:9" x14ac:dyDescent="0.25">
      <c r="B5" s="462" t="s">
        <v>604</v>
      </c>
      <c r="C5" s="463"/>
      <c r="D5" s="463"/>
      <c r="E5" s="463"/>
      <c r="F5" s="463"/>
      <c r="G5" s="463"/>
      <c r="H5" s="460"/>
      <c r="I5" s="11"/>
    </row>
    <row r="6" spans="2:9" x14ac:dyDescent="0.25">
      <c r="B6" s="462"/>
      <c r="C6" s="463"/>
      <c r="D6" s="463"/>
      <c r="E6" s="463"/>
      <c r="F6" s="463"/>
      <c r="G6" s="463"/>
      <c r="H6" s="460"/>
      <c r="I6" s="11"/>
    </row>
    <row r="7" spans="2:9" x14ac:dyDescent="0.25">
      <c r="B7" s="464"/>
      <c r="C7" s="465"/>
      <c r="D7" s="465"/>
      <c r="E7" s="465"/>
      <c r="F7" s="465"/>
      <c r="G7" s="465"/>
      <c r="H7" s="461"/>
      <c r="I7" s="11"/>
    </row>
    <row r="8" spans="2:9" s="15" customFormat="1" ht="24.95" customHeight="1" x14ac:dyDescent="0.25">
      <c r="B8" s="50" t="s">
        <v>1</v>
      </c>
      <c r="C8" s="13" t="s">
        <v>2</v>
      </c>
      <c r="D8" s="13" t="s">
        <v>3</v>
      </c>
      <c r="E8" s="13" t="s">
        <v>4</v>
      </c>
      <c r="F8" s="13" t="s">
        <v>5</v>
      </c>
      <c r="G8" s="13" t="s">
        <v>6</v>
      </c>
      <c r="H8" s="13" t="s">
        <v>7</v>
      </c>
      <c r="I8" s="14"/>
    </row>
    <row r="9" spans="2:9" x14ac:dyDescent="0.25">
      <c r="B9" s="22"/>
      <c r="C9" s="23"/>
      <c r="D9" s="24"/>
      <c r="E9" s="24"/>
      <c r="F9" s="24"/>
      <c r="G9" s="414"/>
      <c r="H9" s="416"/>
      <c r="I9" s="26"/>
    </row>
    <row r="10" spans="2:9" x14ac:dyDescent="0.25">
      <c r="B10" s="22" t="s">
        <v>68</v>
      </c>
      <c r="C10" s="23" t="s">
        <v>69</v>
      </c>
      <c r="D10" s="24"/>
      <c r="E10" s="24"/>
      <c r="F10" s="24"/>
      <c r="G10" s="415"/>
      <c r="H10" s="416"/>
      <c r="I10" s="26"/>
    </row>
    <row r="11" spans="2:9" x14ac:dyDescent="0.25">
      <c r="B11" s="27"/>
      <c r="C11" s="17"/>
      <c r="D11" s="24"/>
      <c r="E11" s="24"/>
      <c r="F11" s="24"/>
      <c r="G11" s="415"/>
      <c r="H11" s="416"/>
      <c r="I11" s="26"/>
    </row>
    <row r="12" spans="2:9" x14ac:dyDescent="0.25">
      <c r="B12" s="27" t="s">
        <v>70</v>
      </c>
      <c r="C12" s="17" t="s">
        <v>293</v>
      </c>
      <c r="D12" s="24" t="s">
        <v>60</v>
      </c>
      <c r="E12" s="24"/>
      <c r="F12" s="24">
        <v>1</v>
      </c>
      <c r="G12" s="430"/>
      <c r="H12" s="416"/>
      <c r="I12" s="26"/>
    </row>
    <row r="13" spans="2:9" x14ac:dyDescent="0.25">
      <c r="B13" s="27"/>
      <c r="C13" s="17"/>
      <c r="D13" s="24"/>
      <c r="E13" s="24"/>
      <c r="F13" s="24"/>
      <c r="G13" s="430"/>
      <c r="H13" s="416"/>
      <c r="I13" s="26"/>
    </row>
    <row r="14" spans="2:9" x14ac:dyDescent="0.25">
      <c r="B14" s="27" t="s">
        <v>71</v>
      </c>
      <c r="C14" s="17" t="s">
        <v>72</v>
      </c>
      <c r="D14" s="24" t="s">
        <v>10</v>
      </c>
      <c r="E14" s="24"/>
      <c r="F14" s="24">
        <v>0.5</v>
      </c>
      <c r="G14" s="430"/>
      <c r="H14" s="416"/>
      <c r="I14" s="26"/>
    </row>
    <row r="15" spans="2:9" x14ac:dyDescent="0.25">
      <c r="B15" s="27"/>
      <c r="C15" s="17"/>
      <c r="D15" s="24"/>
      <c r="E15" s="24"/>
      <c r="F15" s="24"/>
      <c r="G15" s="430"/>
      <c r="H15" s="416"/>
      <c r="I15" s="26"/>
    </row>
    <row r="16" spans="2:9" x14ac:dyDescent="0.25">
      <c r="B16" s="27" t="s">
        <v>73</v>
      </c>
      <c r="C16" s="23" t="s">
        <v>74</v>
      </c>
      <c r="D16" s="24"/>
      <c r="E16" s="24"/>
      <c r="F16" s="24"/>
      <c r="G16" s="430"/>
      <c r="H16" s="416"/>
      <c r="I16" s="26"/>
    </row>
    <row r="17" spans="2:9" x14ac:dyDescent="0.25">
      <c r="B17" s="27"/>
      <c r="C17" s="17"/>
      <c r="D17" s="24"/>
      <c r="E17" s="24"/>
      <c r="F17" s="24"/>
      <c r="G17" s="430"/>
      <c r="H17" s="416"/>
      <c r="I17" s="26"/>
    </row>
    <row r="18" spans="2:9" x14ac:dyDescent="0.25">
      <c r="B18" s="27" t="s">
        <v>75</v>
      </c>
      <c r="C18" s="23" t="s">
        <v>59</v>
      </c>
      <c r="D18" s="24"/>
      <c r="E18" s="24"/>
      <c r="F18" s="24"/>
      <c r="G18" s="430"/>
      <c r="H18" s="416"/>
      <c r="I18" s="26"/>
    </row>
    <row r="19" spans="2:9" x14ac:dyDescent="0.25">
      <c r="B19" s="27"/>
      <c r="C19" s="17"/>
      <c r="D19" s="24"/>
      <c r="E19" s="24"/>
      <c r="F19" s="24"/>
      <c r="G19" s="430"/>
      <c r="H19" s="416"/>
      <c r="I19" s="26"/>
    </row>
    <row r="20" spans="2:9" x14ac:dyDescent="0.25">
      <c r="B20" s="27" t="s">
        <v>11</v>
      </c>
      <c r="C20" s="17" t="s">
        <v>76</v>
      </c>
      <c r="D20" s="24" t="s">
        <v>77</v>
      </c>
      <c r="E20" s="24" t="s">
        <v>4</v>
      </c>
      <c r="F20" s="24">
        <v>160</v>
      </c>
      <c r="G20" s="430"/>
      <c r="H20" s="416"/>
      <c r="I20" s="26"/>
    </row>
    <row r="21" spans="2:9" x14ac:dyDescent="0.25">
      <c r="B21" s="27" t="s">
        <v>13</v>
      </c>
      <c r="C21" s="17" t="s">
        <v>78</v>
      </c>
      <c r="D21" s="24" t="s">
        <v>77</v>
      </c>
      <c r="E21" s="24" t="s">
        <v>4</v>
      </c>
      <c r="F21" s="24">
        <v>40</v>
      </c>
      <c r="G21" s="430"/>
      <c r="H21" s="416"/>
      <c r="I21" s="26"/>
    </row>
    <row r="22" spans="2:9" x14ac:dyDescent="0.25">
      <c r="B22" s="27" t="s">
        <v>63</v>
      </c>
      <c r="C22" s="17" t="s">
        <v>79</v>
      </c>
      <c r="D22" s="24" t="s">
        <v>77</v>
      </c>
      <c r="E22" s="24" t="s">
        <v>4</v>
      </c>
      <c r="F22" s="24">
        <v>40</v>
      </c>
      <c r="G22" s="430"/>
      <c r="H22" s="416"/>
      <c r="I22" s="26"/>
    </row>
    <row r="23" spans="2:9" ht="15" customHeight="1" x14ac:dyDescent="0.25">
      <c r="B23" s="27"/>
      <c r="C23" s="17"/>
      <c r="D23" s="24"/>
      <c r="E23" s="24"/>
      <c r="F23" s="24"/>
      <c r="G23" s="430"/>
      <c r="H23" s="416"/>
      <c r="I23" s="26"/>
    </row>
    <row r="24" spans="2:9" x14ac:dyDescent="0.25">
      <c r="B24" s="71"/>
      <c r="C24" s="17"/>
      <c r="D24" s="24"/>
      <c r="E24" s="24"/>
      <c r="F24" s="24"/>
      <c r="G24" s="415"/>
      <c r="H24" s="53"/>
      <c r="I24" s="26"/>
    </row>
    <row r="25" spans="2:9" x14ac:dyDescent="0.25">
      <c r="B25" s="71"/>
      <c r="C25" s="17"/>
      <c r="D25" s="24"/>
      <c r="E25" s="24"/>
      <c r="F25" s="24"/>
      <c r="G25" s="35"/>
      <c r="H25" s="53"/>
      <c r="I25" s="26"/>
    </row>
    <row r="26" spans="2:9" x14ac:dyDescent="0.25">
      <c r="B26" s="71"/>
      <c r="C26" s="17"/>
      <c r="D26" s="24"/>
      <c r="E26" s="24"/>
      <c r="F26" s="24"/>
      <c r="G26" s="35"/>
      <c r="H26" s="53"/>
      <c r="I26" s="26"/>
    </row>
    <row r="27" spans="2:9" x14ac:dyDescent="0.25">
      <c r="B27" s="71"/>
      <c r="C27" s="17"/>
      <c r="D27" s="24"/>
      <c r="E27" s="24"/>
      <c r="F27" s="24"/>
      <c r="G27" s="35"/>
      <c r="H27" s="53"/>
      <c r="I27" s="26"/>
    </row>
    <row r="28" spans="2:9" x14ac:dyDescent="0.25">
      <c r="B28" s="71"/>
      <c r="C28" s="17"/>
      <c r="D28" s="24"/>
      <c r="E28" s="24"/>
      <c r="F28" s="24"/>
      <c r="G28" s="35"/>
      <c r="H28" s="53"/>
      <c r="I28" s="26"/>
    </row>
    <row r="29" spans="2:9" x14ac:dyDescent="0.25">
      <c r="B29" s="71"/>
      <c r="C29" s="17"/>
      <c r="D29" s="24"/>
      <c r="E29" s="24"/>
      <c r="F29" s="24"/>
      <c r="G29" s="35"/>
      <c r="H29" s="53"/>
      <c r="I29" s="26"/>
    </row>
    <row r="30" spans="2:9" x14ac:dyDescent="0.25">
      <c r="B30" s="71"/>
      <c r="C30" s="17"/>
      <c r="D30" s="24"/>
      <c r="E30" s="24"/>
      <c r="F30" s="24"/>
      <c r="G30" s="35"/>
      <c r="H30" s="53"/>
      <c r="I30" s="26"/>
    </row>
    <row r="31" spans="2:9" x14ac:dyDescent="0.25">
      <c r="B31" s="71"/>
      <c r="C31" s="17"/>
      <c r="D31" s="24"/>
      <c r="E31" s="24"/>
      <c r="F31" s="24"/>
      <c r="G31" s="35"/>
      <c r="H31" s="53"/>
      <c r="I31" s="26"/>
    </row>
    <row r="32" spans="2:9" x14ac:dyDescent="0.25">
      <c r="B32" s="71"/>
      <c r="C32" s="17"/>
      <c r="D32" s="24"/>
      <c r="E32" s="24"/>
      <c r="F32" s="24"/>
      <c r="G32" s="35"/>
      <c r="H32" s="53"/>
      <c r="I32" s="26"/>
    </row>
    <row r="33" spans="2:9" x14ac:dyDescent="0.25">
      <c r="B33" s="71"/>
      <c r="C33" s="17"/>
      <c r="D33" s="24"/>
      <c r="E33" s="24"/>
      <c r="F33" s="24"/>
      <c r="G33" s="35"/>
      <c r="H33" s="53"/>
      <c r="I33" s="26"/>
    </row>
    <row r="34" spans="2:9" x14ac:dyDescent="0.25">
      <c r="B34" s="71"/>
      <c r="C34" s="17"/>
      <c r="D34" s="24"/>
      <c r="E34" s="24"/>
      <c r="F34" s="24"/>
      <c r="G34" s="35"/>
      <c r="H34" s="53"/>
      <c r="I34" s="26"/>
    </row>
    <row r="35" spans="2:9" x14ac:dyDescent="0.25">
      <c r="B35" s="71"/>
      <c r="C35" s="17"/>
      <c r="D35" s="24"/>
      <c r="E35" s="24"/>
      <c r="F35" s="24"/>
      <c r="G35" s="35"/>
      <c r="H35" s="53"/>
      <c r="I35" s="26"/>
    </row>
    <row r="36" spans="2:9" x14ac:dyDescent="0.25">
      <c r="B36" s="71"/>
      <c r="C36" s="17"/>
      <c r="D36" s="24"/>
      <c r="E36" s="24"/>
      <c r="F36" s="24"/>
      <c r="G36" s="35"/>
      <c r="H36" s="53"/>
      <c r="I36" s="26"/>
    </row>
    <row r="37" spans="2:9" x14ac:dyDescent="0.25">
      <c r="B37" s="71"/>
      <c r="C37" s="17"/>
      <c r="D37" s="24"/>
      <c r="E37" s="24"/>
      <c r="F37" s="24"/>
      <c r="G37" s="35"/>
      <c r="H37" s="53"/>
      <c r="I37" s="26"/>
    </row>
    <row r="38" spans="2:9" x14ac:dyDescent="0.25">
      <c r="B38" s="71"/>
      <c r="C38" s="17"/>
      <c r="D38" s="24"/>
      <c r="E38" s="24"/>
      <c r="F38" s="24"/>
      <c r="G38" s="35"/>
      <c r="H38" s="53"/>
      <c r="I38" s="26"/>
    </row>
    <row r="39" spans="2:9" x14ac:dyDescent="0.25">
      <c r="B39" s="71"/>
      <c r="C39" s="17"/>
      <c r="D39" s="24"/>
      <c r="E39" s="24"/>
      <c r="F39" s="24"/>
      <c r="G39" s="35"/>
      <c r="H39" s="53"/>
      <c r="I39" s="26"/>
    </row>
    <row r="40" spans="2:9" x14ac:dyDescent="0.25">
      <c r="B40" s="71"/>
      <c r="C40" s="17"/>
      <c r="D40" s="24"/>
      <c r="E40" s="24"/>
      <c r="F40" s="24"/>
      <c r="G40" s="35"/>
      <c r="H40" s="53"/>
      <c r="I40" s="26"/>
    </row>
    <row r="41" spans="2:9" x14ac:dyDescent="0.25">
      <c r="B41" s="71"/>
      <c r="C41" s="17"/>
      <c r="D41" s="24"/>
      <c r="E41" s="24"/>
      <c r="F41" s="24"/>
      <c r="G41" s="35"/>
      <c r="H41" s="53"/>
      <c r="I41" s="26"/>
    </row>
    <row r="42" spans="2:9" x14ac:dyDescent="0.25">
      <c r="B42" s="71"/>
      <c r="C42" s="17"/>
      <c r="D42" s="24"/>
      <c r="E42" s="24"/>
      <c r="F42" s="24"/>
      <c r="G42" s="35"/>
      <c r="H42" s="53" t="str">
        <f t="shared" ref="H42" si="0">IF(D42="","",F42*G42)</f>
        <v/>
      </c>
      <c r="I42" s="26"/>
    </row>
    <row r="43" spans="2:9" s="47" customFormat="1" ht="24.95" customHeight="1" x14ac:dyDescent="0.25">
      <c r="B43" s="72" t="s">
        <v>142</v>
      </c>
      <c r="C43" s="42" t="s">
        <v>80</v>
      </c>
      <c r="D43" s="43"/>
      <c r="E43" s="43"/>
      <c r="F43" s="44"/>
      <c r="G43" s="43"/>
      <c r="H43" s="45"/>
      <c r="I43" s="46"/>
    </row>
  </sheetData>
  <mergeCells count="4">
    <mergeCell ref="B4:G4"/>
    <mergeCell ref="H4:H7"/>
    <mergeCell ref="B5:G7"/>
    <mergeCell ref="F1:H1"/>
  </mergeCells>
  <printOptions horizontalCentered="1"/>
  <pageMargins left="0.43307086614173229" right="0.31496062992125984" top="0.43307086614173229" bottom="0.62992125984251968" header="0.35433070866141736" footer="0.31496062992125984"/>
  <pageSetup paperSize="9" scale="76" firstPageNumber="31" fitToHeight="0" orientation="portrait" cellComments="asDisplayed" useFirstPageNumber="1" r:id="rId1"/>
  <headerFooter>
    <oddHeader xml:space="preserve">&amp;R&amp;"Arial,Bold Italic"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1"/>
  <sheetViews>
    <sheetView view="pageBreakPreview" zoomScale="90" zoomScaleNormal="125" zoomScaleSheetLayoutView="90" zoomScalePageLayoutView="125" workbookViewId="0">
      <selection activeCell="B8" sqref="B8:H61"/>
    </sheetView>
  </sheetViews>
  <sheetFormatPr defaultColWidth="6.85546875" defaultRowHeight="12.75" x14ac:dyDescent="0.25"/>
  <cols>
    <col min="1" max="1" width="0.85546875" style="5" customWidth="1"/>
    <col min="2" max="2" width="11.7109375" style="55" customWidth="1"/>
    <col min="3" max="3" width="45.7109375" style="2" customWidth="1"/>
    <col min="4" max="4" width="13.7109375" style="3" customWidth="1"/>
    <col min="5" max="5" width="5.7109375" style="3" customWidth="1"/>
    <col min="6" max="6" width="15.7109375" style="3" customWidth="1"/>
    <col min="7" max="7" width="15.7109375" style="5" customWidth="1"/>
    <col min="8" max="8" width="15.7109375" style="4" customWidth="1"/>
    <col min="9" max="9" width="2.42578125" style="4" customWidth="1"/>
    <col min="10" max="16384" width="6.85546875" style="5"/>
  </cols>
  <sheetData>
    <row r="1" spans="2:9" x14ac:dyDescent="0.25">
      <c r="B1" s="1" t="s">
        <v>605</v>
      </c>
      <c r="F1" s="466">
        <f>C1.2!F1</f>
        <v>0</v>
      </c>
      <c r="G1" s="466"/>
      <c r="H1" s="466"/>
    </row>
    <row r="2" spans="2:9" x14ac:dyDescent="0.25">
      <c r="B2" s="435" t="s">
        <v>606</v>
      </c>
    </row>
    <row r="3" spans="2:9" x14ac:dyDescent="0.25">
      <c r="B3" s="6"/>
      <c r="C3" s="6"/>
      <c r="D3" s="7"/>
      <c r="E3" s="7"/>
      <c r="F3" s="7"/>
      <c r="G3" s="8"/>
      <c r="H3" s="9"/>
    </row>
    <row r="4" spans="2:9" x14ac:dyDescent="0.25">
      <c r="B4" s="457" t="s">
        <v>0</v>
      </c>
      <c r="C4" s="458"/>
      <c r="D4" s="458"/>
      <c r="E4" s="458"/>
      <c r="F4" s="458"/>
      <c r="G4" s="458"/>
      <c r="H4" s="467" t="str">
        <f>"CHAPTER "&amp;B10</f>
        <v>CHAPTER C1.3</v>
      </c>
      <c r="I4" s="10"/>
    </row>
    <row r="5" spans="2:9" ht="7.5" customHeight="1" x14ac:dyDescent="0.25">
      <c r="B5" s="462" t="str">
        <f>C1.2!B5</f>
        <v>RESURFACING OF HARDING STREET</v>
      </c>
      <c r="C5" s="463"/>
      <c r="D5" s="463"/>
      <c r="E5" s="463"/>
      <c r="F5" s="463"/>
      <c r="G5" s="463"/>
      <c r="H5" s="468"/>
      <c r="I5" s="11"/>
    </row>
    <row r="6" spans="2:9" ht="12.75" customHeight="1" x14ac:dyDescent="0.25">
      <c r="B6" s="462"/>
      <c r="C6" s="463"/>
      <c r="D6" s="463"/>
      <c r="E6" s="463"/>
      <c r="F6" s="463"/>
      <c r="G6" s="463"/>
      <c r="H6" s="468"/>
      <c r="I6" s="11"/>
    </row>
    <row r="7" spans="2:9" ht="7.5" customHeight="1" x14ac:dyDescent="0.25">
      <c r="B7" s="464"/>
      <c r="C7" s="465"/>
      <c r="D7" s="465"/>
      <c r="E7" s="465"/>
      <c r="F7" s="465"/>
      <c r="G7" s="465"/>
      <c r="H7" s="469"/>
      <c r="I7" s="11"/>
    </row>
    <row r="8" spans="2:9" s="15" customFormat="1" ht="24.95" customHeight="1" x14ac:dyDescent="0.25">
      <c r="B8" s="12" t="s">
        <v>1</v>
      </c>
      <c r="C8" s="13" t="s">
        <v>2</v>
      </c>
      <c r="D8" s="13" t="s">
        <v>3</v>
      </c>
      <c r="E8" s="13" t="s">
        <v>4</v>
      </c>
      <c r="F8" s="13" t="s">
        <v>5</v>
      </c>
      <c r="G8" s="13" t="s">
        <v>6</v>
      </c>
      <c r="H8" s="13" t="s">
        <v>7</v>
      </c>
      <c r="I8" s="14"/>
    </row>
    <row r="9" spans="2:9" x14ac:dyDescent="0.2">
      <c r="B9" s="27"/>
      <c r="C9" s="17"/>
      <c r="D9" s="18"/>
      <c r="E9" s="18"/>
      <c r="F9" s="18"/>
      <c r="G9" s="19"/>
      <c r="H9" s="20" t="str">
        <f>IF(D9="","",F9*G9)</f>
        <v/>
      </c>
      <c r="I9" s="21"/>
    </row>
    <row r="10" spans="2:9" ht="25.5" x14ac:dyDescent="0.25">
      <c r="B10" s="22" t="s">
        <v>81</v>
      </c>
      <c r="C10" s="23" t="s">
        <v>82</v>
      </c>
      <c r="D10" s="24"/>
      <c r="E10" s="24"/>
      <c r="F10" s="24"/>
      <c r="G10" s="25"/>
      <c r="H10" s="53" t="str">
        <f t="shared" ref="H10:H11" si="0">IF(D10="","",F10*G10)</f>
        <v/>
      </c>
      <c r="I10" s="26"/>
    </row>
    <row r="11" spans="2:9" x14ac:dyDescent="0.25">
      <c r="B11" s="27"/>
      <c r="C11" s="17"/>
      <c r="D11" s="24"/>
      <c r="E11" s="24"/>
      <c r="F11" s="24"/>
      <c r="G11" s="25"/>
      <c r="H11" s="53" t="str">
        <f t="shared" si="0"/>
        <v/>
      </c>
      <c r="I11" s="26"/>
    </row>
    <row r="12" spans="2:9" x14ac:dyDescent="0.25">
      <c r="B12" s="27" t="s">
        <v>83</v>
      </c>
      <c r="C12" s="17" t="s">
        <v>84</v>
      </c>
      <c r="D12" s="24"/>
      <c r="E12" s="24"/>
      <c r="F12" s="24"/>
      <c r="G12" s="25"/>
      <c r="H12" s="53"/>
      <c r="I12" s="26"/>
    </row>
    <row r="13" spans="2:9" x14ac:dyDescent="0.25">
      <c r="B13" s="27"/>
      <c r="C13" s="17"/>
      <c r="D13" s="24"/>
      <c r="E13" s="24"/>
      <c r="F13" s="24"/>
      <c r="G13" s="25"/>
      <c r="H13" s="53"/>
      <c r="I13" s="26"/>
    </row>
    <row r="14" spans="2:9" x14ac:dyDescent="0.25">
      <c r="B14" s="27" t="s">
        <v>85</v>
      </c>
      <c r="C14" s="17" t="s">
        <v>86</v>
      </c>
      <c r="D14" s="24" t="s">
        <v>60</v>
      </c>
      <c r="E14" s="24"/>
      <c r="F14" s="28">
        <v>1</v>
      </c>
      <c r="G14" s="418"/>
      <c r="H14" s="53"/>
      <c r="I14" s="30"/>
    </row>
    <row r="15" spans="2:9" x14ac:dyDescent="0.25">
      <c r="B15" s="27"/>
      <c r="C15" s="17"/>
      <c r="D15" s="24"/>
      <c r="E15" s="24"/>
      <c r="F15" s="28"/>
      <c r="G15" s="418"/>
      <c r="H15" s="417"/>
      <c r="I15" s="30"/>
    </row>
    <row r="16" spans="2:9" x14ac:dyDescent="0.25">
      <c r="B16" s="27" t="s">
        <v>87</v>
      </c>
      <c r="C16" s="17" t="s">
        <v>88</v>
      </c>
      <c r="D16" s="24" t="s">
        <v>10</v>
      </c>
      <c r="E16" s="24"/>
      <c r="F16" s="444">
        <v>0.5</v>
      </c>
      <c r="G16" s="418"/>
      <c r="H16" s="417"/>
      <c r="I16" s="30"/>
    </row>
    <row r="17" spans="2:9" ht="12" customHeight="1" x14ac:dyDescent="0.25">
      <c r="B17" s="27"/>
      <c r="C17" s="17"/>
      <c r="D17" s="24"/>
      <c r="E17" s="24"/>
      <c r="F17" s="28"/>
      <c r="G17" s="418"/>
      <c r="H17" s="417"/>
      <c r="I17" s="26"/>
    </row>
    <row r="18" spans="2:9" x14ac:dyDescent="0.25">
      <c r="B18" s="27"/>
      <c r="C18" s="17"/>
      <c r="D18" s="24"/>
      <c r="E18" s="24"/>
      <c r="F18" s="28"/>
      <c r="G18" s="25"/>
      <c r="H18" s="53"/>
      <c r="I18" s="32"/>
    </row>
    <row r="19" spans="2:9" x14ac:dyDescent="0.25">
      <c r="B19" s="27"/>
      <c r="C19" s="17"/>
      <c r="D19" s="24"/>
      <c r="E19" s="24"/>
      <c r="F19" s="24"/>
      <c r="G19" s="35"/>
      <c r="H19" s="53"/>
      <c r="I19" s="26"/>
    </row>
    <row r="20" spans="2:9" x14ac:dyDescent="0.25">
      <c r="B20" s="27"/>
      <c r="C20" s="17"/>
      <c r="D20" s="24"/>
      <c r="E20" s="24"/>
      <c r="F20" s="24"/>
      <c r="G20" s="35"/>
      <c r="H20" s="53"/>
      <c r="I20" s="26"/>
    </row>
    <row r="21" spans="2:9" x14ac:dyDescent="0.25">
      <c r="B21" s="27"/>
      <c r="C21" s="17"/>
      <c r="D21" s="24"/>
      <c r="E21" s="24"/>
      <c r="F21" s="24"/>
      <c r="G21" s="35"/>
      <c r="H21" s="53"/>
      <c r="I21" s="26"/>
    </row>
    <row r="22" spans="2:9" x14ac:dyDescent="0.25">
      <c r="B22" s="27"/>
      <c r="C22" s="17"/>
      <c r="D22" s="24"/>
      <c r="E22" s="24"/>
      <c r="F22" s="24"/>
      <c r="G22" s="35"/>
      <c r="H22" s="53"/>
      <c r="I22" s="26"/>
    </row>
    <row r="23" spans="2:9" x14ac:dyDescent="0.25">
      <c r="B23" s="27"/>
      <c r="C23" s="17"/>
      <c r="D23" s="24"/>
      <c r="E23" s="24"/>
      <c r="F23" s="24"/>
      <c r="G23" s="35"/>
      <c r="H23" s="53"/>
      <c r="I23" s="26"/>
    </row>
    <row r="24" spans="2:9" x14ac:dyDescent="0.25">
      <c r="B24" s="27"/>
      <c r="C24" s="17"/>
      <c r="D24" s="24"/>
      <c r="E24" s="24"/>
      <c r="F24" s="24"/>
      <c r="G24" s="35"/>
      <c r="H24" s="53"/>
      <c r="I24" s="26"/>
    </row>
    <row r="25" spans="2:9" x14ac:dyDescent="0.25">
      <c r="B25" s="27"/>
      <c r="C25" s="17"/>
      <c r="D25" s="24"/>
      <c r="E25" s="24"/>
      <c r="F25" s="24"/>
      <c r="G25" s="35"/>
      <c r="H25" s="53"/>
      <c r="I25" s="26"/>
    </row>
    <row r="26" spans="2:9" x14ac:dyDescent="0.25">
      <c r="B26" s="27"/>
      <c r="C26" s="17"/>
      <c r="D26" s="24"/>
      <c r="E26" s="24"/>
      <c r="F26" s="24"/>
      <c r="G26" s="35"/>
      <c r="H26" s="53"/>
      <c r="I26" s="26"/>
    </row>
    <row r="27" spans="2:9" x14ac:dyDescent="0.25">
      <c r="B27" s="27"/>
      <c r="C27" s="17"/>
      <c r="D27" s="24"/>
      <c r="E27" s="24"/>
      <c r="F27" s="24"/>
      <c r="G27" s="35"/>
      <c r="H27" s="53"/>
      <c r="I27" s="26"/>
    </row>
    <row r="28" spans="2:9" x14ac:dyDescent="0.25">
      <c r="B28" s="27"/>
      <c r="C28" s="17"/>
      <c r="D28" s="24"/>
      <c r="E28" s="24"/>
      <c r="F28" s="24"/>
      <c r="G28" s="35"/>
      <c r="H28" s="53"/>
      <c r="I28" s="26"/>
    </row>
    <row r="29" spans="2:9" x14ac:dyDescent="0.25">
      <c r="B29" s="27"/>
      <c r="C29" s="17"/>
      <c r="D29" s="24"/>
      <c r="E29" s="24"/>
      <c r="F29" s="24"/>
      <c r="G29" s="35"/>
      <c r="H29" s="53"/>
      <c r="I29" s="26"/>
    </row>
    <row r="30" spans="2:9" x14ac:dyDescent="0.25">
      <c r="B30" s="27"/>
      <c r="C30" s="17"/>
      <c r="D30" s="24"/>
      <c r="E30" s="24"/>
      <c r="F30" s="24"/>
      <c r="G30" s="35"/>
      <c r="H30" s="53"/>
      <c r="I30" s="26"/>
    </row>
    <row r="31" spans="2:9" x14ac:dyDescent="0.25">
      <c r="B31" s="27"/>
      <c r="C31" s="17"/>
      <c r="D31" s="24"/>
      <c r="E31" s="24"/>
      <c r="F31" s="24"/>
      <c r="G31" s="35"/>
      <c r="H31" s="53"/>
      <c r="I31" s="26"/>
    </row>
    <row r="32" spans="2:9" x14ac:dyDescent="0.25">
      <c r="B32" s="27"/>
      <c r="C32" s="17"/>
      <c r="D32" s="24"/>
      <c r="E32" s="24"/>
      <c r="F32" s="24"/>
      <c r="G32" s="35"/>
      <c r="H32" s="53"/>
      <c r="I32" s="26"/>
    </row>
    <row r="33" spans="2:9" x14ac:dyDescent="0.25">
      <c r="B33" s="27"/>
      <c r="C33" s="17"/>
      <c r="D33" s="24"/>
      <c r="E33" s="24"/>
      <c r="F33" s="24"/>
      <c r="G33" s="35"/>
      <c r="H33" s="53"/>
      <c r="I33" s="26"/>
    </row>
    <row r="34" spans="2:9" x14ac:dyDescent="0.25">
      <c r="B34" s="27"/>
      <c r="C34" s="17"/>
      <c r="D34" s="24"/>
      <c r="E34" s="24"/>
      <c r="F34" s="24"/>
      <c r="G34" s="35"/>
      <c r="H34" s="53"/>
      <c r="I34" s="26"/>
    </row>
    <row r="35" spans="2:9" x14ac:dyDescent="0.25">
      <c r="B35" s="27"/>
      <c r="C35" s="17"/>
      <c r="D35" s="24"/>
      <c r="E35" s="24"/>
      <c r="F35" s="24"/>
      <c r="G35" s="35"/>
      <c r="H35" s="53"/>
      <c r="I35" s="26"/>
    </row>
    <row r="36" spans="2:9" x14ac:dyDescent="0.25">
      <c r="B36" s="27"/>
      <c r="C36" s="17"/>
      <c r="D36" s="24"/>
      <c r="E36" s="24"/>
      <c r="F36" s="24"/>
      <c r="G36" s="35"/>
      <c r="H36" s="53"/>
      <c r="I36" s="26"/>
    </row>
    <row r="37" spans="2:9" x14ac:dyDescent="0.25">
      <c r="B37" s="27"/>
      <c r="C37" s="17"/>
      <c r="D37" s="24"/>
      <c r="E37" s="24"/>
      <c r="F37" s="24"/>
      <c r="G37" s="35"/>
      <c r="H37" s="53"/>
      <c r="I37" s="26"/>
    </row>
    <row r="38" spans="2:9" x14ac:dyDescent="0.25">
      <c r="B38" s="27"/>
      <c r="C38" s="17"/>
      <c r="D38" s="24"/>
      <c r="E38" s="24"/>
      <c r="F38" s="24"/>
      <c r="G38" s="35"/>
      <c r="H38" s="53"/>
      <c r="I38" s="26"/>
    </row>
    <row r="39" spans="2:9" x14ac:dyDescent="0.25">
      <c r="B39" s="27"/>
      <c r="C39" s="17"/>
      <c r="D39" s="24"/>
      <c r="E39" s="24"/>
      <c r="F39" s="24"/>
      <c r="G39" s="35"/>
      <c r="H39" s="53"/>
      <c r="I39" s="26"/>
    </row>
    <row r="40" spans="2:9" x14ac:dyDescent="0.25">
      <c r="B40" s="27"/>
      <c r="C40" s="17"/>
      <c r="D40" s="24"/>
      <c r="E40" s="24"/>
      <c r="F40" s="24"/>
      <c r="G40" s="35"/>
      <c r="H40" s="53"/>
      <c r="I40" s="26"/>
    </row>
    <row r="41" spans="2:9" x14ac:dyDescent="0.25">
      <c r="B41" s="27"/>
      <c r="C41" s="17"/>
      <c r="D41" s="24"/>
      <c r="E41" s="24"/>
      <c r="F41" s="24"/>
      <c r="G41" s="35"/>
      <c r="H41" s="53"/>
      <c r="I41" s="26"/>
    </row>
    <row r="42" spans="2:9" x14ac:dyDescent="0.25">
      <c r="B42" s="27"/>
      <c r="C42" s="17"/>
      <c r="D42" s="24"/>
      <c r="E42" s="24"/>
      <c r="F42" s="24"/>
      <c r="G42" s="35"/>
      <c r="H42" s="53"/>
      <c r="I42" s="26"/>
    </row>
    <row r="43" spans="2:9" x14ac:dyDescent="0.25">
      <c r="B43" s="27"/>
      <c r="C43" s="17"/>
      <c r="D43" s="24"/>
      <c r="E43" s="24"/>
      <c r="F43" s="24"/>
      <c r="G43" s="35"/>
      <c r="H43" s="53"/>
      <c r="I43" s="26"/>
    </row>
    <row r="44" spans="2:9" x14ac:dyDescent="0.25">
      <c r="B44" s="27"/>
      <c r="C44" s="17"/>
      <c r="D44" s="24"/>
      <c r="E44" s="24"/>
      <c r="F44" s="24"/>
      <c r="G44" s="35"/>
      <c r="H44" s="53"/>
      <c r="I44" s="26"/>
    </row>
    <row r="45" spans="2:9" x14ac:dyDescent="0.25">
      <c r="B45" s="27"/>
      <c r="C45" s="17"/>
      <c r="D45" s="24"/>
      <c r="E45" s="24"/>
      <c r="F45" s="24"/>
      <c r="G45" s="35"/>
      <c r="H45" s="53"/>
      <c r="I45" s="26"/>
    </row>
    <row r="46" spans="2:9" x14ac:dyDescent="0.25">
      <c r="B46" s="27"/>
      <c r="C46" s="17"/>
      <c r="D46" s="24"/>
      <c r="E46" s="24"/>
      <c r="F46" s="24"/>
      <c r="G46" s="35"/>
      <c r="H46" s="53"/>
      <c r="I46" s="26"/>
    </row>
    <row r="47" spans="2:9" x14ac:dyDescent="0.25">
      <c r="B47" s="27"/>
      <c r="C47" s="17"/>
      <c r="D47" s="24"/>
      <c r="E47" s="24"/>
      <c r="F47" s="24"/>
      <c r="G47" s="35"/>
      <c r="H47" s="53"/>
      <c r="I47" s="26"/>
    </row>
    <row r="48" spans="2:9" x14ac:dyDescent="0.25">
      <c r="B48" s="27"/>
      <c r="C48" s="17"/>
      <c r="D48" s="24"/>
      <c r="E48" s="24"/>
      <c r="F48" s="24"/>
      <c r="G48" s="35"/>
      <c r="H48" s="53"/>
      <c r="I48" s="26"/>
    </row>
    <row r="49" spans="2:9" x14ac:dyDescent="0.25">
      <c r="B49" s="27"/>
      <c r="C49" s="17"/>
      <c r="D49" s="24"/>
      <c r="E49" s="24"/>
      <c r="F49" s="24"/>
      <c r="G49" s="35"/>
      <c r="H49" s="53"/>
      <c r="I49" s="26"/>
    </row>
    <row r="50" spans="2:9" x14ac:dyDescent="0.25">
      <c r="B50" s="27"/>
      <c r="C50" s="17"/>
      <c r="D50" s="24"/>
      <c r="E50" s="24"/>
      <c r="F50" s="24"/>
      <c r="G50" s="35"/>
      <c r="H50" s="53"/>
      <c r="I50" s="26"/>
    </row>
    <row r="51" spans="2:9" x14ac:dyDescent="0.25">
      <c r="B51" s="27"/>
      <c r="C51" s="17"/>
      <c r="D51" s="24"/>
      <c r="E51" s="24"/>
      <c r="F51" s="24"/>
      <c r="G51" s="35"/>
      <c r="H51" s="53"/>
      <c r="I51" s="26"/>
    </row>
    <row r="52" spans="2:9" x14ac:dyDescent="0.25">
      <c r="B52" s="27"/>
      <c r="C52" s="17"/>
      <c r="D52" s="24"/>
      <c r="E52" s="24"/>
      <c r="F52" s="24"/>
      <c r="G52" s="35"/>
      <c r="H52" s="53"/>
      <c r="I52" s="26"/>
    </row>
    <row r="53" spans="2:9" x14ac:dyDescent="0.25">
      <c r="B53" s="27"/>
      <c r="C53" s="17"/>
      <c r="D53" s="24"/>
      <c r="E53" s="24"/>
      <c r="F53" s="24"/>
      <c r="G53" s="35"/>
      <c r="H53" s="53"/>
      <c r="I53" s="26"/>
    </row>
    <row r="54" spans="2:9" x14ac:dyDescent="0.25">
      <c r="B54" s="27"/>
      <c r="C54" s="17"/>
      <c r="D54" s="24"/>
      <c r="E54" s="24"/>
      <c r="F54" s="24"/>
      <c r="G54" s="35"/>
      <c r="H54" s="53"/>
      <c r="I54" s="26"/>
    </row>
    <row r="55" spans="2:9" x14ac:dyDescent="0.25">
      <c r="B55" s="27"/>
      <c r="C55" s="17"/>
      <c r="D55" s="24"/>
      <c r="E55" s="24"/>
      <c r="F55" s="24"/>
      <c r="G55" s="35"/>
      <c r="H55" s="53"/>
      <c r="I55" s="26"/>
    </row>
    <row r="56" spans="2:9" x14ac:dyDescent="0.25">
      <c r="B56" s="27"/>
      <c r="C56" s="17"/>
      <c r="D56" s="24"/>
      <c r="E56" s="24"/>
      <c r="F56" s="24"/>
      <c r="G56" s="35"/>
      <c r="H56" s="53"/>
      <c r="I56" s="26"/>
    </row>
    <row r="57" spans="2:9" x14ac:dyDescent="0.25">
      <c r="B57" s="27"/>
      <c r="C57" s="17"/>
      <c r="D57" s="24"/>
      <c r="E57" s="24"/>
      <c r="F57" s="24"/>
      <c r="G57" s="35"/>
      <c r="H57" s="53"/>
      <c r="I57" s="26"/>
    </row>
    <row r="58" spans="2:9" x14ac:dyDescent="0.25">
      <c r="B58" s="27"/>
      <c r="C58" s="17"/>
      <c r="D58" s="24"/>
      <c r="E58" s="24"/>
      <c r="F58" s="24"/>
      <c r="G58" s="35"/>
      <c r="H58" s="53"/>
      <c r="I58" s="26"/>
    </row>
    <row r="59" spans="2:9" x14ac:dyDescent="0.25">
      <c r="B59" s="27"/>
      <c r="C59" s="17"/>
      <c r="D59" s="24"/>
      <c r="E59" s="24"/>
      <c r="F59" s="24"/>
      <c r="G59" s="35"/>
      <c r="H59" s="53"/>
      <c r="I59" s="26"/>
    </row>
    <row r="60" spans="2:9" x14ac:dyDescent="0.25">
      <c r="B60" s="27"/>
      <c r="C60" s="17"/>
      <c r="D60" s="24"/>
      <c r="E60" s="24"/>
      <c r="F60" s="24"/>
      <c r="G60" s="35"/>
      <c r="H60" s="53"/>
      <c r="I60" s="26"/>
    </row>
    <row r="61" spans="2:9" s="47" customFormat="1" ht="24.95" customHeight="1" x14ac:dyDescent="0.25">
      <c r="B61" s="72" t="str">
        <f>B10</f>
        <v>C1.3</v>
      </c>
      <c r="C61" s="42" t="s">
        <v>43</v>
      </c>
      <c r="D61" s="43"/>
      <c r="E61" s="43"/>
      <c r="F61" s="44"/>
      <c r="G61" s="43"/>
      <c r="H61" s="45"/>
      <c r="I61" s="46"/>
    </row>
  </sheetData>
  <mergeCells count="4">
    <mergeCell ref="F1:H1"/>
    <mergeCell ref="B4:G4"/>
    <mergeCell ref="H4:H7"/>
    <mergeCell ref="B5:G7"/>
  </mergeCells>
  <pageMargins left="0.43307086614173229" right="0.31496062992125984" top="0.43307086614173229" bottom="0.62992125984251968" header="0.35433070866141736" footer="0.31496062992125984"/>
  <pageSetup paperSize="9" scale="71" firstPageNumber="31" orientation="portrait" cellComments="asDisplayed" useFirstPageNumber="1" r:id="rId1"/>
  <headerFooter>
    <oddHeader xml:space="preserve">&amp;R&amp;"Arial,Bold Italic"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12"/>
  <sheetViews>
    <sheetView view="pageBreakPreview" zoomScaleNormal="100" zoomScaleSheetLayoutView="100" zoomScalePageLayoutView="125" workbookViewId="0">
      <selection activeCell="B8" sqref="B8:H57"/>
    </sheetView>
  </sheetViews>
  <sheetFormatPr defaultColWidth="6.85546875" defaultRowHeight="12.75" x14ac:dyDescent="0.25"/>
  <cols>
    <col min="1" max="1" width="0.85546875" style="5" customWidth="1"/>
    <col min="2" max="2" width="11.7109375" style="55" customWidth="1"/>
    <col min="3" max="3" width="45.7109375" style="2" customWidth="1"/>
    <col min="4" max="4" width="13.7109375" style="3" customWidth="1"/>
    <col min="5" max="5" width="5.7109375" style="3" customWidth="1"/>
    <col min="6" max="6" width="15.7109375" style="3" customWidth="1"/>
    <col min="7" max="7" width="15.7109375" style="5" customWidth="1"/>
    <col min="8" max="8" width="15.7109375" style="4" customWidth="1"/>
    <col min="9" max="9" width="4" style="4" customWidth="1"/>
    <col min="10" max="16384" width="6.85546875" style="5"/>
  </cols>
  <sheetData>
    <row r="1" spans="2:9" x14ac:dyDescent="0.25">
      <c r="B1" s="1" t="s">
        <v>605</v>
      </c>
      <c r="F1" s="470">
        <f>C1.3!F1</f>
        <v>0</v>
      </c>
      <c r="G1" s="470"/>
      <c r="H1" s="470"/>
    </row>
    <row r="2" spans="2:9" x14ac:dyDescent="0.25">
      <c r="B2" s="435" t="s">
        <v>606</v>
      </c>
      <c r="F2" s="3" t="s">
        <v>291</v>
      </c>
    </row>
    <row r="3" spans="2:9" x14ac:dyDescent="0.25">
      <c r="B3" s="6"/>
      <c r="C3" s="6"/>
      <c r="D3" s="7"/>
      <c r="E3" s="7"/>
      <c r="F3" s="7"/>
      <c r="G3" s="8"/>
      <c r="H3" s="9"/>
    </row>
    <row r="4" spans="2:9" x14ac:dyDescent="0.25">
      <c r="B4" s="457" t="s">
        <v>0</v>
      </c>
      <c r="C4" s="458"/>
      <c r="D4" s="458"/>
      <c r="E4" s="458"/>
      <c r="F4" s="458"/>
      <c r="G4" s="458"/>
      <c r="H4" s="467" t="str">
        <f>"CHAPTER "&amp;B10</f>
        <v>CHAPTER C1.5</v>
      </c>
      <c r="I4" s="10"/>
    </row>
    <row r="5" spans="2:9" ht="7.5" customHeight="1" x14ac:dyDescent="0.25">
      <c r="B5" s="462" t="str">
        <f>C1.3!B5</f>
        <v>RESURFACING OF HARDING STREET</v>
      </c>
      <c r="C5" s="463"/>
      <c r="D5" s="463"/>
      <c r="E5" s="463"/>
      <c r="F5" s="463"/>
      <c r="G5" s="463"/>
      <c r="H5" s="468"/>
      <c r="I5" s="11"/>
    </row>
    <row r="6" spans="2:9" ht="12.75" customHeight="1" x14ac:dyDescent="0.25">
      <c r="B6" s="462"/>
      <c r="C6" s="463"/>
      <c r="D6" s="463"/>
      <c r="E6" s="463"/>
      <c r="F6" s="463"/>
      <c r="G6" s="463"/>
      <c r="H6" s="468"/>
      <c r="I6" s="11"/>
    </row>
    <row r="7" spans="2:9" ht="7.5" customHeight="1" x14ac:dyDescent="0.25">
      <c r="B7" s="464"/>
      <c r="C7" s="465"/>
      <c r="D7" s="465"/>
      <c r="E7" s="465"/>
      <c r="F7" s="465"/>
      <c r="G7" s="465"/>
      <c r="H7" s="469"/>
      <c r="I7" s="11"/>
    </row>
    <row r="8" spans="2:9" s="15" customFormat="1" ht="24.95" customHeight="1" x14ac:dyDescent="0.25">
      <c r="B8" s="12" t="s">
        <v>1</v>
      </c>
      <c r="C8" s="13" t="s">
        <v>2</v>
      </c>
      <c r="D8" s="13" t="s">
        <v>3</v>
      </c>
      <c r="E8" s="13" t="s">
        <v>4</v>
      </c>
      <c r="F8" s="13" t="s">
        <v>5</v>
      </c>
      <c r="G8" s="13" t="s">
        <v>6</v>
      </c>
      <c r="H8" s="13" t="s">
        <v>7</v>
      </c>
      <c r="I8" s="14"/>
    </row>
    <row r="9" spans="2:9" x14ac:dyDescent="0.2">
      <c r="B9" s="16"/>
      <c r="C9" s="17"/>
      <c r="D9" s="18"/>
      <c r="E9" s="18"/>
      <c r="F9" s="18"/>
      <c r="G9" s="19"/>
      <c r="H9" s="20" t="str">
        <f>IF(D9="","",F9*G9)</f>
        <v/>
      </c>
      <c r="I9" s="21"/>
    </row>
    <row r="10" spans="2:9" x14ac:dyDescent="0.2">
      <c r="B10" s="22" t="s">
        <v>8</v>
      </c>
      <c r="C10" s="23" t="s">
        <v>9</v>
      </c>
      <c r="D10" s="24"/>
      <c r="E10" s="24"/>
      <c r="F10" s="24"/>
      <c r="G10" s="25"/>
      <c r="H10" s="20" t="str">
        <f t="shared" ref="H10:H14" si="0">IF(D10="","",F10*G10)</f>
        <v/>
      </c>
      <c r="I10" s="26"/>
    </row>
    <row r="11" spans="2:9" x14ac:dyDescent="0.2">
      <c r="B11" s="27"/>
      <c r="C11" s="17"/>
      <c r="D11" s="24"/>
      <c r="E11" s="24"/>
      <c r="F11" s="24"/>
      <c r="G11" s="25"/>
      <c r="H11" s="20" t="str">
        <f t="shared" si="0"/>
        <v/>
      </c>
      <c r="I11" s="26"/>
    </row>
    <row r="12" spans="2:9" x14ac:dyDescent="0.2">
      <c r="B12" s="27" t="s">
        <v>22</v>
      </c>
      <c r="C12" s="17" t="s">
        <v>23</v>
      </c>
      <c r="D12" s="24"/>
      <c r="E12" s="24"/>
      <c r="F12" s="24"/>
      <c r="G12" s="35"/>
      <c r="H12" s="20" t="str">
        <f t="shared" si="0"/>
        <v/>
      </c>
      <c r="I12" s="26"/>
    </row>
    <row r="13" spans="2:9" x14ac:dyDescent="0.2">
      <c r="B13" s="27"/>
      <c r="C13" s="17"/>
      <c r="D13" s="24"/>
      <c r="E13" s="24"/>
      <c r="F13" s="24"/>
      <c r="G13" s="35"/>
      <c r="H13" s="20"/>
      <c r="I13" s="26"/>
    </row>
    <row r="14" spans="2:9" x14ac:dyDescent="0.2">
      <c r="B14" s="27" t="s">
        <v>26</v>
      </c>
      <c r="C14" s="17" t="s">
        <v>27</v>
      </c>
      <c r="D14" s="24"/>
      <c r="E14" s="24"/>
      <c r="F14" s="24"/>
      <c r="G14" s="35"/>
      <c r="H14" s="20" t="str">
        <f t="shared" si="0"/>
        <v/>
      </c>
      <c r="I14" s="26"/>
    </row>
    <row r="15" spans="2:9" x14ac:dyDescent="0.2">
      <c r="B15" s="27"/>
      <c r="C15" s="17"/>
      <c r="D15" s="24"/>
      <c r="E15" s="24"/>
      <c r="F15" s="24"/>
      <c r="G15" s="35"/>
      <c r="H15" s="20"/>
      <c r="I15" s="26"/>
    </row>
    <row r="16" spans="2:9" x14ac:dyDescent="0.2">
      <c r="B16" s="27" t="s">
        <v>13</v>
      </c>
      <c r="C16" s="17" t="s">
        <v>283</v>
      </c>
      <c r="D16" s="24" t="s">
        <v>29</v>
      </c>
      <c r="E16" s="24"/>
      <c r="F16" s="24">
        <v>50</v>
      </c>
      <c r="G16" s="420"/>
      <c r="H16" s="20"/>
      <c r="I16" s="26"/>
    </row>
    <row r="17" spans="2:9" x14ac:dyDescent="0.2">
      <c r="B17" s="27"/>
      <c r="C17" s="17"/>
      <c r="D17" s="24"/>
      <c r="E17" s="24"/>
      <c r="F17" s="24"/>
      <c r="G17" s="420"/>
      <c r="H17" s="419"/>
      <c r="I17" s="26"/>
    </row>
    <row r="18" spans="2:9" x14ac:dyDescent="0.2">
      <c r="B18" s="27" t="s">
        <v>30</v>
      </c>
      <c r="C18" s="17" t="s">
        <v>31</v>
      </c>
      <c r="D18" s="24" t="s">
        <v>32</v>
      </c>
      <c r="E18" s="24" t="s">
        <v>4</v>
      </c>
      <c r="F18" s="400">
        <f>(4*15)</f>
        <v>60</v>
      </c>
      <c r="G18" s="420"/>
      <c r="H18" s="419"/>
      <c r="I18" s="26"/>
    </row>
    <row r="19" spans="2:9" x14ac:dyDescent="0.2">
      <c r="B19" s="27"/>
      <c r="C19" s="17"/>
      <c r="D19" s="24"/>
      <c r="E19" s="24"/>
      <c r="F19" s="181"/>
      <c r="G19" s="420"/>
      <c r="H19" s="419"/>
      <c r="I19" s="26"/>
    </row>
    <row r="20" spans="2:9" x14ac:dyDescent="0.2">
      <c r="B20" s="27" t="s">
        <v>284</v>
      </c>
      <c r="C20" s="17" t="s">
        <v>285</v>
      </c>
      <c r="D20" s="24" t="s">
        <v>32</v>
      </c>
      <c r="E20" s="24" t="s">
        <v>4</v>
      </c>
      <c r="F20" s="400">
        <f>(2*15)</f>
        <v>30</v>
      </c>
      <c r="G20" s="420"/>
      <c r="H20" s="419"/>
      <c r="I20" s="26"/>
    </row>
    <row r="21" spans="2:9" x14ac:dyDescent="0.2">
      <c r="B21" s="27"/>
      <c r="C21" s="17"/>
      <c r="D21" s="24"/>
      <c r="E21" s="24"/>
      <c r="F21" s="24"/>
      <c r="G21" s="420"/>
      <c r="H21" s="419"/>
      <c r="I21" s="26"/>
    </row>
    <row r="22" spans="2:9" x14ac:dyDescent="0.2">
      <c r="B22" s="27" t="s">
        <v>286</v>
      </c>
      <c r="C22" s="17" t="s">
        <v>287</v>
      </c>
      <c r="D22" s="24"/>
      <c r="E22" s="24"/>
      <c r="F22" s="24"/>
      <c r="G22" s="420"/>
      <c r="H22" s="419"/>
      <c r="I22" s="26"/>
    </row>
    <row r="23" spans="2:9" x14ac:dyDescent="0.2">
      <c r="B23" s="27"/>
      <c r="C23" s="17"/>
      <c r="D23" s="24"/>
      <c r="E23" s="24"/>
      <c r="F23" s="24"/>
      <c r="G23" s="420"/>
      <c r="H23" s="419"/>
      <c r="I23" s="26"/>
    </row>
    <row r="24" spans="2:9" x14ac:dyDescent="0.2">
      <c r="B24" s="27" t="s">
        <v>14</v>
      </c>
      <c r="C24" s="52" t="s">
        <v>288</v>
      </c>
      <c r="D24" s="24" t="s">
        <v>29</v>
      </c>
      <c r="E24" s="33"/>
      <c r="F24" s="401">
        <v>10</v>
      </c>
      <c r="G24" s="420"/>
      <c r="H24" s="419"/>
      <c r="I24" s="26"/>
    </row>
    <row r="25" spans="2:9" x14ac:dyDescent="0.2">
      <c r="B25" s="27"/>
      <c r="C25" s="52"/>
      <c r="D25" s="24"/>
      <c r="E25" s="33"/>
      <c r="F25" s="33"/>
      <c r="G25" s="420"/>
      <c r="H25" s="419"/>
      <c r="I25" s="26"/>
    </row>
    <row r="26" spans="2:9" x14ac:dyDescent="0.2">
      <c r="B26" s="27" t="s">
        <v>35</v>
      </c>
      <c r="C26" s="52" t="s">
        <v>289</v>
      </c>
      <c r="D26" s="24" t="s">
        <v>29</v>
      </c>
      <c r="E26" s="24"/>
      <c r="F26" s="402">
        <v>10</v>
      </c>
      <c r="G26" s="420"/>
      <c r="H26" s="419"/>
      <c r="I26" s="26"/>
    </row>
    <row r="27" spans="2:9" x14ac:dyDescent="0.2">
      <c r="B27" s="27"/>
      <c r="C27" s="17"/>
      <c r="D27" s="24"/>
      <c r="E27" s="24"/>
      <c r="F27" s="24"/>
      <c r="G27" s="420"/>
      <c r="H27" s="419"/>
      <c r="I27" s="26"/>
    </row>
    <row r="28" spans="2:9" x14ac:dyDescent="0.2">
      <c r="B28" s="27"/>
      <c r="C28" s="17"/>
      <c r="D28" s="24"/>
      <c r="E28" s="24"/>
      <c r="F28" s="24"/>
      <c r="G28" s="420"/>
      <c r="H28" s="419"/>
      <c r="I28" s="26"/>
    </row>
    <row r="29" spans="2:9" x14ac:dyDescent="0.2">
      <c r="B29" s="27" t="s">
        <v>36</v>
      </c>
      <c r="C29" s="17" t="s">
        <v>37</v>
      </c>
      <c r="D29" s="24"/>
      <c r="E29" s="24"/>
      <c r="F29" s="24"/>
      <c r="G29" s="420"/>
      <c r="H29" s="419"/>
      <c r="I29" s="26"/>
    </row>
    <row r="30" spans="2:9" x14ac:dyDescent="0.2">
      <c r="B30" s="27"/>
      <c r="C30" s="17"/>
      <c r="D30" s="24"/>
      <c r="E30" s="24"/>
      <c r="F30" s="24"/>
      <c r="G30" s="420"/>
      <c r="H30" s="419"/>
      <c r="I30" s="26"/>
    </row>
    <row r="31" spans="2:9" x14ac:dyDescent="0.2">
      <c r="B31" s="27" t="s">
        <v>14</v>
      </c>
      <c r="C31" s="52" t="s">
        <v>143</v>
      </c>
      <c r="D31" s="24" t="s">
        <v>10</v>
      </c>
      <c r="E31" s="24"/>
      <c r="F31" s="402">
        <v>0.5</v>
      </c>
      <c r="G31" s="420"/>
      <c r="H31" s="419"/>
      <c r="I31" s="26"/>
    </row>
    <row r="32" spans="2:9" x14ac:dyDescent="0.2">
      <c r="B32" s="27"/>
      <c r="C32" s="52"/>
      <c r="D32" s="24"/>
      <c r="E32" s="24"/>
      <c r="F32" s="24"/>
      <c r="G32" s="420"/>
      <c r="H32" s="419"/>
      <c r="I32" s="26"/>
    </row>
    <row r="33" spans="2:9" x14ac:dyDescent="0.2">
      <c r="B33" s="27" t="s">
        <v>35</v>
      </c>
      <c r="C33" s="52" t="s">
        <v>289</v>
      </c>
      <c r="D33" s="24" t="s">
        <v>10</v>
      </c>
      <c r="E33" s="24"/>
      <c r="F33" s="402">
        <v>0.5</v>
      </c>
      <c r="G33" s="420"/>
      <c r="H33" s="419"/>
      <c r="I33" s="26"/>
    </row>
    <row r="34" spans="2:9" x14ac:dyDescent="0.2">
      <c r="B34" s="27"/>
      <c r="C34" s="52"/>
      <c r="D34" s="24"/>
      <c r="E34" s="24"/>
      <c r="F34" s="24"/>
      <c r="G34" s="35"/>
      <c r="H34" s="419"/>
      <c r="I34" s="26"/>
    </row>
    <row r="35" spans="2:9" ht="25.5" x14ac:dyDescent="0.2">
      <c r="B35" s="27" t="s">
        <v>38</v>
      </c>
      <c r="C35" s="17" t="s">
        <v>39</v>
      </c>
      <c r="D35" s="24"/>
      <c r="E35" s="24"/>
      <c r="F35" s="24"/>
      <c r="G35" s="35"/>
      <c r="H35" s="20"/>
      <c r="I35" s="26"/>
    </row>
    <row r="36" spans="2:9" x14ac:dyDescent="0.2">
      <c r="B36" s="27"/>
      <c r="C36" s="17"/>
      <c r="D36" s="24"/>
      <c r="E36" s="24"/>
      <c r="F36" s="24"/>
      <c r="G36" s="35"/>
      <c r="H36" s="20"/>
      <c r="I36" s="26"/>
    </row>
    <row r="37" spans="2:9" x14ac:dyDescent="0.2">
      <c r="B37" s="27" t="s">
        <v>40</v>
      </c>
      <c r="C37" s="17" t="s">
        <v>290</v>
      </c>
      <c r="D37" s="24" t="s">
        <v>20</v>
      </c>
      <c r="E37" s="24"/>
      <c r="F37" s="409">
        <v>1</v>
      </c>
      <c r="G37" s="428">
        <v>50000</v>
      </c>
      <c r="H37" s="412"/>
      <c r="I37" s="411"/>
    </row>
    <row r="38" spans="2:9" x14ac:dyDescent="0.2">
      <c r="B38" s="27"/>
      <c r="C38" s="17"/>
      <c r="D38" s="24"/>
      <c r="E38" s="24"/>
      <c r="F38" s="409"/>
      <c r="G38" s="410"/>
      <c r="H38" s="412"/>
      <c r="I38" s="411"/>
    </row>
    <row r="39" spans="2:9" ht="25.5" x14ac:dyDescent="0.2">
      <c r="B39" s="27" t="s">
        <v>41</v>
      </c>
      <c r="C39" s="17" t="s">
        <v>592</v>
      </c>
      <c r="D39" s="24" t="s">
        <v>21</v>
      </c>
      <c r="E39" s="24"/>
      <c r="F39" s="429">
        <f>G37</f>
        <v>50000</v>
      </c>
      <c r="G39" s="413"/>
      <c r="H39" s="412"/>
      <c r="I39" s="411"/>
    </row>
    <row r="40" spans="2:9" x14ac:dyDescent="0.2">
      <c r="B40" s="27"/>
      <c r="C40" s="17"/>
      <c r="D40" s="24"/>
      <c r="E40" s="24"/>
      <c r="F40" s="24"/>
      <c r="G40" s="35"/>
      <c r="H40" s="20"/>
      <c r="I40" s="26"/>
    </row>
    <row r="41" spans="2:9" x14ac:dyDescent="0.2">
      <c r="B41" s="27"/>
      <c r="C41" s="17"/>
      <c r="D41" s="24"/>
      <c r="E41" s="24"/>
      <c r="F41" s="24"/>
      <c r="G41" s="35"/>
      <c r="H41" s="20"/>
      <c r="I41" s="26"/>
    </row>
    <row r="42" spans="2:9" x14ac:dyDescent="0.2">
      <c r="B42" s="27"/>
      <c r="C42" s="17"/>
      <c r="D42" s="24"/>
      <c r="E42" s="24"/>
      <c r="F42" s="24"/>
      <c r="G42" s="35"/>
      <c r="H42" s="20"/>
      <c r="I42" s="26"/>
    </row>
    <row r="43" spans="2:9" x14ac:dyDescent="0.2">
      <c r="B43" s="27"/>
      <c r="C43" s="17"/>
      <c r="D43" s="24"/>
      <c r="E43" s="24"/>
      <c r="F43" s="24"/>
      <c r="G43" s="35"/>
      <c r="H43" s="20"/>
      <c r="I43" s="26"/>
    </row>
    <row r="44" spans="2:9" x14ac:dyDescent="0.2">
      <c r="B44" s="27"/>
      <c r="C44" s="17"/>
      <c r="D44" s="24"/>
      <c r="E44" s="24"/>
      <c r="F44" s="24"/>
      <c r="G44" s="35"/>
      <c r="H44" s="20"/>
      <c r="I44" s="26"/>
    </row>
    <row r="45" spans="2:9" ht="24.75" customHeight="1" x14ac:dyDescent="0.2">
      <c r="B45" s="27"/>
      <c r="C45" s="17"/>
      <c r="D45" s="24"/>
      <c r="E45" s="24"/>
      <c r="F45" s="24"/>
      <c r="G45" s="35"/>
      <c r="H45" s="20"/>
      <c r="I45" s="26"/>
    </row>
    <row r="46" spans="2:9" x14ac:dyDescent="0.2">
      <c r="B46" s="27"/>
      <c r="C46" s="17"/>
      <c r="D46" s="24"/>
      <c r="E46" s="24"/>
      <c r="F46" s="24"/>
      <c r="G46" s="35"/>
      <c r="H46" s="20"/>
      <c r="I46" s="26"/>
    </row>
    <row r="47" spans="2:9" x14ac:dyDescent="0.2">
      <c r="B47" s="27"/>
      <c r="C47" s="17"/>
      <c r="D47" s="24"/>
      <c r="E47" s="24"/>
      <c r="F47" s="24"/>
      <c r="G47" s="35"/>
      <c r="H47" s="20"/>
      <c r="I47" s="26"/>
    </row>
    <row r="48" spans="2:9" x14ac:dyDescent="0.2">
      <c r="B48" s="27"/>
      <c r="C48" s="17"/>
      <c r="D48" s="24"/>
      <c r="E48" s="24"/>
      <c r="F48" s="24"/>
      <c r="G48" s="35"/>
      <c r="H48" s="20"/>
      <c r="I48" s="26"/>
    </row>
    <row r="49" spans="2:9" x14ac:dyDescent="0.2">
      <c r="B49" s="27"/>
      <c r="C49" s="17"/>
      <c r="D49" s="24"/>
      <c r="E49" s="24"/>
      <c r="F49" s="24"/>
      <c r="G49" s="35"/>
      <c r="H49" s="20"/>
      <c r="I49" s="26"/>
    </row>
    <row r="50" spans="2:9" x14ac:dyDescent="0.2">
      <c r="B50" s="27"/>
      <c r="C50" s="17"/>
      <c r="D50" s="24"/>
      <c r="E50" s="24"/>
      <c r="F50" s="24"/>
      <c r="G50" s="35"/>
      <c r="H50" s="20"/>
      <c r="I50" s="26"/>
    </row>
    <row r="51" spans="2:9" x14ac:dyDescent="0.2">
      <c r="B51" s="27"/>
      <c r="C51" s="17"/>
      <c r="D51" s="24"/>
      <c r="E51" s="24"/>
      <c r="F51" s="24"/>
      <c r="G51" s="35"/>
      <c r="H51" s="20"/>
      <c r="I51" s="26"/>
    </row>
    <row r="52" spans="2:9" x14ac:dyDescent="0.2">
      <c r="B52" s="27"/>
      <c r="C52" s="17"/>
      <c r="D52" s="24"/>
      <c r="E52" s="24"/>
      <c r="F52" s="24"/>
      <c r="G52" s="35"/>
      <c r="H52" s="20"/>
      <c r="I52" s="26"/>
    </row>
    <row r="53" spans="2:9" x14ac:dyDescent="0.2">
      <c r="B53" s="27"/>
      <c r="C53" s="17"/>
      <c r="D53" s="24"/>
      <c r="E53" s="24"/>
      <c r="F53" s="24"/>
      <c r="G53" s="35"/>
      <c r="H53" s="20"/>
      <c r="I53" s="26"/>
    </row>
    <row r="54" spans="2:9" x14ac:dyDescent="0.2">
      <c r="B54" s="27"/>
      <c r="C54" s="17"/>
      <c r="D54" s="24"/>
      <c r="E54" s="24"/>
      <c r="F54" s="24"/>
      <c r="G54" s="35"/>
      <c r="H54" s="20"/>
      <c r="I54" s="26"/>
    </row>
    <row r="55" spans="2:9" x14ac:dyDescent="0.2">
      <c r="B55" s="27"/>
      <c r="C55" s="17"/>
      <c r="D55" s="24"/>
      <c r="E55" s="24"/>
      <c r="F55" s="24"/>
      <c r="G55" s="35"/>
      <c r="H55" s="20"/>
      <c r="I55" s="26"/>
    </row>
    <row r="56" spans="2:9" x14ac:dyDescent="0.2">
      <c r="B56" s="27"/>
      <c r="C56" s="17"/>
      <c r="D56" s="24"/>
      <c r="E56" s="24"/>
      <c r="F56" s="24"/>
      <c r="G56" s="35"/>
      <c r="H56" s="20"/>
      <c r="I56" s="26"/>
    </row>
    <row r="57" spans="2:9" s="47" customFormat="1" ht="20.100000000000001" customHeight="1" x14ac:dyDescent="0.25">
      <c r="B57" s="41" t="str">
        <f>$B$10</f>
        <v>C1.5</v>
      </c>
      <c r="C57" s="42" t="s">
        <v>43</v>
      </c>
      <c r="D57" s="43"/>
      <c r="E57" s="43"/>
      <c r="F57" s="44"/>
      <c r="G57" s="43"/>
      <c r="H57" s="45"/>
      <c r="I57" s="46"/>
    </row>
    <row r="58" spans="2:9" x14ac:dyDescent="0.25">
      <c r="B58" s="471" t="str">
        <f>Client1</f>
        <v>Province of KwaZulu-Natal</v>
      </c>
      <c r="C58" s="471"/>
      <c r="D58" s="471"/>
      <c r="E58" s="471"/>
      <c r="F58" s="460" t="str">
        <f>"Contract No. "&amp;ContractNo</f>
        <v>Contract No. ZNQ4198/436/4431/2020</v>
      </c>
      <c r="G58" s="460"/>
      <c r="H58" s="460"/>
    </row>
    <row r="59" spans="2:9" x14ac:dyDescent="0.25">
      <c r="B59" s="471" t="str">
        <f>Client2</f>
        <v>Department of Transport</v>
      </c>
      <c r="C59" s="471"/>
      <c r="D59" s="471"/>
      <c r="E59" s="471"/>
      <c r="F59" s="460"/>
      <c r="G59" s="460"/>
      <c r="H59" s="460"/>
    </row>
    <row r="60" spans="2:9" x14ac:dyDescent="0.25">
      <c r="B60" s="472"/>
      <c r="C60" s="472"/>
      <c r="D60" s="472"/>
      <c r="E60" s="472"/>
      <c r="F60" s="461"/>
      <c r="G60" s="461"/>
      <c r="H60" s="461"/>
    </row>
    <row r="61" spans="2:9" ht="25.5" x14ac:dyDescent="0.2">
      <c r="B61" s="27" t="s">
        <v>38</v>
      </c>
      <c r="C61" s="17" t="s">
        <v>39</v>
      </c>
      <c r="D61" s="24"/>
      <c r="E61" s="24"/>
      <c r="F61" s="24"/>
      <c r="G61" s="35"/>
      <c r="H61" s="20" t="str">
        <f t="shared" ref="H61:H65" si="1">IF(D61="","",F61*G61)</f>
        <v/>
      </c>
      <c r="I61" s="26"/>
    </row>
    <row r="62" spans="2:9" x14ac:dyDescent="0.2">
      <c r="B62" s="27"/>
      <c r="C62" s="17"/>
      <c r="D62" s="24"/>
      <c r="E62" s="24"/>
      <c r="F62" s="24"/>
      <c r="G62" s="35"/>
      <c r="H62" s="20" t="str">
        <f t="shared" si="1"/>
        <v/>
      </c>
      <c r="I62" s="26"/>
    </row>
    <row r="63" spans="2:9" x14ac:dyDescent="0.2">
      <c r="B63" s="27" t="s">
        <v>40</v>
      </c>
      <c r="C63" s="17" t="s">
        <v>141</v>
      </c>
      <c r="D63" s="24" t="s">
        <v>20</v>
      </c>
      <c r="E63" s="24"/>
      <c r="F63" s="24"/>
      <c r="G63" s="35"/>
      <c r="H63" s="20">
        <f t="shared" si="1"/>
        <v>0</v>
      </c>
      <c r="I63" s="26"/>
    </row>
    <row r="64" spans="2:9" x14ac:dyDescent="0.2">
      <c r="B64" s="27"/>
      <c r="C64" s="17"/>
      <c r="D64" s="24"/>
      <c r="E64" s="24"/>
      <c r="F64" s="24"/>
      <c r="G64" s="35"/>
      <c r="H64" s="20"/>
      <c r="I64" s="26"/>
    </row>
    <row r="65" spans="2:9" ht="25.5" x14ac:dyDescent="0.2">
      <c r="B65" s="27" t="s">
        <v>41</v>
      </c>
      <c r="C65" s="17" t="s">
        <v>42</v>
      </c>
      <c r="D65" s="24" t="s">
        <v>21</v>
      </c>
      <c r="E65" s="24"/>
      <c r="F65" s="24"/>
      <c r="G65" s="35"/>
      <c r="H65" s="20">
        <f t="shared" si="1"/>
        <v>0</v>
      </c>
      <c r="I65" s="26"/>
    </row>
    <row r="66" spans="2:9" x14ac:dyDescent="0.25">
      <c r="B66" s="27"/>
      <c r="C66" s="17"/>
      <c r="D66" s="24"/>
      <c r="E66" s="24"/>
      <c r="F66" s="24"/>
      <c r="G66" s="35"/>
      <c r="H66" s="53"/>
      <c r="I66" s="26"/>
    </row>
    <row r="67" spans="2:9" x14ac:dyDescent="0.25">
      <c r="B67" s="27"/>
      <c r="C67" s="17"/>
      <c r="D67" s="24"/>
      <c r="E67" s="24"/>
      <c r="F67" s="24"/>
      <c r="G67" s="35"/>
      <c r="H67" s="53"/>
      <c r="I67" s="26"/>
    </row>
    <row r="68" spans="2:9" x14ac:dyDescent="0.25">
      <c r="B68" s="27"/>
      <c r="C68" s="17"/>
      <c r="D68" s="24"/>
      <c r="E68" s="24"/>
      <c r="F68" s="24"/>
      <c r="G68" s="35"/>
      <c r="H68" s="53"/>
      <c r="I68" s="26"/>
    </row>
    <row r="69" spans="2:9" x14ac:dyDescent="0.25">
      <c r="B69" s="27"/>
      <c r="C69" s="17"/>
      <c r="D69" s="24"/>
      <c r="E69" s="24"/>
      <c r="F69" s="24"/>
      <c r="G69" s="35"/>
      <c r="H69" s="53"/>
      <c r="I69" s="26"/>
    </row>
    <row r="70" spans="2:9" x14ac:dyDescent="0.25">
      <c r="B70" s="27"/>
      <c r="C70" s="17"/>
      <c r="D70" s="24"/>
      <c r="E70" s="24"/>
      <c r="F70" s="24"/>
      <c r="G70" s="35"/>
      <c r="H70" s="53"/>
      <c r="I70" s="26"/>
    </row>
    <row r="71" spans="2:9" x14ac:dyDescent="0.25">
      <c r="B71" s="27"/>
      <c r="C71" s="17"/>
      <c r="D71" s="24"/>
      <c r="E71" s="24"/>
      <c r="F71" s="24"/>
      <c r="G71" s="35"/>
      <c r="H71" s="53"/>
      <c r="I71" s="26"/>
    </row>
    <row r="72" spans="2:9" x14ac:dyDescent="0.25">
      <c r="B72" s="27"/>
      <c r="C72" s="17"/>
      <c r="D72" s="24"/>
      <c r="E72" s="24"/>
      <c r="F72" s="24"/>
      <c r="G72" s="35"/>
      <c r="H72" s="53"/>
      <c r="I72" s="26"/>
    </row>
    <row r="73" spans="2:9" x14ac:dyDescent="0.25">
      <c r="B73" s="27"/>
      <c r="C73" s="17"/>
      <c r="D73" s="24"/>
      <c r="E73" s="24"/>
      <c r="F73" s="24"/>
      <c r="G73" s="35"/>
      <c r="H73" s="53"/>
      <c r="I73" s="26"/>
    </row>
    <row r="74" spans="2:9" x14ac:dyDescent="0.25">
      <c r="B74" s="27"/>
      <c r="C74" s="17"/>
      <c r="D74" s="24"/>
      <c r="E74" s="24"/>
      <c r="F74" s="24"/>
      <c r="G74" s="35"/>
      <c r="H74" s="53"/>
      <c r="I74" s="26"/>
    </row>
    <row r="75" spans="2:9" x14ac:dyDescent="0.25">
      <c r="B75" s="27"/>
      <c r="C75" s="17"/>
      <c r="D75" s="24"/>
      <c r="E75" s="24"/>
      <c r="F75" s="24"/>
      <c r="G75" s="35"/>
      <c r="H75" s="53"/>
      <c r="I75" s="26"/>
    </row>
    <row r="76" spans="2:9" x14ac:dyDescent="0.25">
      <c r="B76" s="27"/>
      <c r="C76" s="17"/>
      <c r="D76" s="24"/>
      <c r="E76" s="24"/>
      <c r="F76" s="24"/>
      <c r="G76" s="35"/>
      <c r="H76" s="53"/>
      <c r="I76" s="26"/>
    </row>
    <row r="77" spans="2:9" x14ac:dyDescent="0.25">
      <c r="B77" s="27"/>
      <c r="C77" s="17"/>
      <c r="D77" s="24"/>
      <c r="E77" s="24"/>
      <c r="F77" s="24"/>
      <c r="G77" s="35"/>
      <c r="H77" s="53"/>
      <c r="I77" s="26"/>
    </row>
    <row r="78" spans="2:9" x14ac:dyDescent="0.25">
      <c r="B78" s="27"/>
      <c r="C78" s="17"/>
      <c r="D78" s="24"/>
      <c r="E78" s="24"/>
      <c r="F78" s="24"/>
      <c r="G78" s="35"/>
      <c r="H78" s="53"/>
      <c r="I78" s="26"/>
    </row>
    <row r="79" spans="2:9" x14ac:dyDescent="0.25">
      <c r="B79" s="27"/>
      <c r="C79" s="17"/>
      <c r="D79" s="24"/>
      <c r="E79" s="24"/>
      <c r="F79" s="24"/>
      <c r="G79" s="35"/>
      <c r="H79" s="53"/>
      <c r="I79" s="26"/>
    </row>
    <row r="80" spans="2:9" x14ac:dyDescent="0.25">
      <c r="B80" s="27"/>
      <c r="C80" s="17"/>
      <c r="D80" s="24"/>
      <c r="E80" s="24"/>
      <c r="F80" s="24"/>
      <c r="G80" s="35"/>
      <c r="H80" s="53"/>
      <c r="I80" s="26"/>
    </row>
    <row r="81" spans="2:9" x14ac:dyDescent="0.25">
      <c r="B81" s="27"/>
      <c r="C81" s="17"/>
      <c r="D81" s="24"/>
      <c r="E81" s="24"/>
      <c r="F81" s="24"/>
      <c r="G81" s="35"/>
      <c r="H81" s="53"/>
      <c r="I81" s="26"/>
    </row>
    <row r="82" spans="2:9" x14ac:dyDescent="0.25">
      <c r="B82" s="27"/>
      <c r="C82" s="17"/>
      <c r="D82" s="24"/>
      <c r="E82" s="24"/>
      <c r="F82" s="24"/>
      <c r="G82" s="35"/>
      <c r="H82" s="53"/>
      <c r="I82" s="26"/>
    </row>
    <row r="83" spans="2:9" x14ac:dyDescent="0.25">
      <c r="B83" s="27"/>
      <c r="C83" s="17"/>
      <c r="D83" s="24"/>
      <c r="E83" s="24"/>
      <c r="F83" s="24"/>
      <c r="G83" s="35"/>
      <c r="H83" s="53"/>
      <c r="I83" s="26"/>
    </row>
    <row r="84" spans="2:9" x14ac:dyDescent="0.25">
      <c r="B84" s="27"/>
      <c r="C84" s="17"/>
      <c r="D84" s="24"/>
      <c r="E84" s="24"/>
      <c r="F84" s="24"/>
      <c r="G84" s="35"/>
      <c r="H84" s="53"/>
      <c r="I84" s="26"/>
    </row>
    <row r="85" spans="2:9" x14ac:dyDescent="0.25">
      <c r="B85" s="22"/>
      <c r="C85" s="23"/>
      <c r="D85" s="24"/>
      <c r="E85" s="24"/>
      <c r="F85" s="24"/>
      <c r="G85" s="35"/>
      <c r="H85" s="53"/>
      <c r="I85" s="26"/>
    </row>
    <row r="86" spans="2:9" x14ac:dyDescent="0.25">
      <c r="B86" s="27"/>
      <c r="C86" s="17"/>
      <c r="D86" s="24"/>
      <c r="E86" s="24"/>
      <c r="F86" s="24"/>
      <c r="G86" s="35"/>
      <c r="H86" s="53"/>
      <c r="I86" s="26"/>
    </row>
    <row r="87" spans="2:9" x14ac:dyDescent="0.25">
      <c r="B87" s="27"/>
      <c r="C87" s="17"/>
      <c r="D87" s="24"/>
      <c r="E87" s="24"/>
      <c r="F87" s="24"/>
      <c r="G87" s="35"/>
      <c r="H87" s="53"/>
      <c r="I87" s="26"/>
    </row>
    <row r="88" spans="2:9" x14ac:dyDescent="0.25">
      <c r="B88" s="27"/>
      <c r="C88" s="17"/>
      <c r="D88" s="24"/>
      <c r="E88" s="24"/>
      <c r="F88" s="24"/>
      <c r="G88" s="35"/>
      <c r="H88" s="53"/>
      <c r="I88" s="26"/>
    </row>
    <row r="89" spans="2:9" x14ac:dyDescent="0.25">
      <c r="B89" s="27"/>
      <c r="C89" s="17"/>
      <c r="D89" s="24"/>
      <c r="E89" s="24"/>
      <c r="F89" s="24"/>
      <c r="G89" s="35"/>
      <c r="H89" s="53"/>
      <c r="I89" s="26"/>
    </row>
    <row r="90" spans="2:9" x14ac:dyDescent="0.25">
      <c r="B90" s="27"/>
      <c r="C90" s="17"/>
      <c r="D90" s="24"/>
      <c r="E90" s="24"/>
      <c r="F90" s="24"/>
      <c r="G90" s="35"/>
      <c r="H90" s="53"/>
      <c r="I90" s="26"/>
    </row>
    <row r="91" spans="2:9" x14ac:dyDescent="0.25">
      <c r="B91" s="27"/>
      <c r="C91" s="17"/>
      <c r="D91" s="24"/>
      <c r="E91" s="24"/>
      <c r="F91" s="24"/>
      <c r="G91" s="35"/>
      <c r="H91" s="53"/>
      <c r="I91" s="26"/>
    </row>
    <row r="92" spans="2:9" x14ac:dyDescent="0.25">
      <c r="B92" s="27"/>
      <c r="C92" s="17"/>
      <c r="D92" s="24"/>
      <c r="E92" s="24"/>
      <c r="F92" s="24"/>
      <c r="G92" s="35"/>
      <c r="H92" s="53"/>
      <c r="I92" s="26"/>
    </row>
    <row r="93" spans="2:9" x14ac:dyDescent="0.25">
      <c r="B93" s="27"/>
      <c r="C93" s="17"/>
      <c r="D93" s="24"/>
      <c r="E93" s="24"/>
      <c r="F93" s="24"/>
      <c r="G93" s="35"/>
      <c r="H93" s="53"/>
      <c r="I93" s="26"/>
    </row>
    <row r="94" spans="2:9" x14ac:dyDescent="0.25">
      <c r="B94" s="27"/>
      <c r="C94" s="17"/>
      <c r="D94" s="24"/>
      <c r="E94" s="24"/>
      <c r="F94" s="24"/>
      <c r="G94" s="35"/>
      <c r="H94" s="53"/>
      <c r="I94" s="26"/>
    </row>
    <row r="95" spans="2:9" x14ac:dyDescent="0.25">
      <c r="B95" s="27"/>
      <c r="C95" s="17"/>
      <c r="D95" s="24"/>
      <c r="E95" s="24"/>
      <c r="F95" s="24"/>
      <c r="G95" s="35"/>
      <c r="H95" s="53"/>
      <c r="I95" s="26"/>
    </row>
    <row r="96" spans="2:9" x14ac:dyDescent="0.25">
      <c r="B96" s="27"/>
      <c r="C96" s="17"/>
      <c r="D96" s="24"/>
      <c r="E96" s="24"/>
      <c r="F96" s="24"/>
      <c r="G96" s="35"/>
      <c r="H96" s="53"/>
      <c r="I96" s="26"/>
    </row>
    <row r="97" spans="2:9" x14ac:dyDescent="0.25">
      <c r="B97" s="27"/>
      <c r="C97" s="17"/>
      <c r="D97" s="24"/>
      <c r="E97" s="24"/>
      <c r="F97" s="24"/>
      <c r="G97" s="35"/>
      <c r="H97" s="53"/>
      <c r="I97" s="26"/>
    </row>
    <row r="98" spans="2:9" x14ac:dyDescent="0.25">
      <c r="B98" s="27"/>
      <c r="C98" s="17"/>
      <c r="D98" s="24"/>
      <c r="E98" s="24"/>
      <c r="F98" s="24"/>
      <c r="G98" s="35"/>
      <c r="H98" s="53"/>
      <c r="I98" s="26"/>
    </row>
    <row r="99" spans="2:9" x14ac:dyDescent="0.25">
      <c r="B99" s="27"/>
      <c r="C99" s="17"/>
      <c r="D99" s="24"/>
      <c r="E99" s="24"/>
      <c r="F99" s="24"/>
      <c r="G99" s="35"/>
      <c r="H99" s="53"/>
      <c r="I99" s="26"/>
    </row>
    <row r="100" spans="2:9" x14ac:dyDescent="0.25">
      <c r="B100" s="27"/>
      <c r="C100" s="17"/>
      <c r="D100" s="24"/>
      <c r="E100" s="24"/>
      <c r="F100" s="24"/>
      <c r="G100" s="35"/>
      <c r="H100" s="53"/>
      <c r="I100" s="26"/>
    </row>
    <row r="101" spans="2:9" x14ac:dyDescent="0.25">
      <c r="B101" s="27"/>
      <c r="C101" s="17"/>
      <c r="D101" s="24"/>
      <c r="E101" s="24"/>
      <c r="F101" s="24"/>
      <c r="G101" s="35"/>
      <c r="H101" s="53"/>
      <c r="I101" s="26"/>
    </row>
    <row r="102" spans="2:9" x14ac:dyDescent="0.25">
      <c r="B102" s="27"/>
      <c r="C102" s="17"/>
      <c r="D102" s="24"/>
      <c r="E102" s="24"/>
      <c r="F102" s="24"/>
      <c r="G102" s="35"/>
      <c r="H102" s="53"/>
      <c r="I102" s="26"/>
    </row>
    <row r="103" spans="2:9" x14ac:dyDescent="0.25">
      <c r="B103" s="27"/>
      <c r="C103" s="17"/>
      <c r="D103" s="24"/>
      <c r="E103" s="24"/>
      <c r="F103" s="24"/>
      <c r="G103" s="35"/>
      <c r="H103" s="53"/>
      <c r="I103" s="26"/>
    </row>
    <row r="104" spans="2:9" x14ac:dyDescent="0.25">
      <c r="B104" s="27"/>
      <c r="C104" s="17"/>
      <c r="D104" s="24"/>
      <c r="E104" s="24"/>
      <c r="F104" s="24"/>
      <c r="G104" s="35"/>
      <c r="H104" s="53"/>
      <c r="I104" s="26"/>
    </row>
    <row r="105" spans="2:9" x14ac:dyDescent="0.25">
      <c r="B105" s="27"/>
      <c r="C105" s="17"/>
      <c r="D105" s="24"/>
      <c r="E105" s="24"/>
      <c r="F105" s="24"/>
      <c r="G105" s="35"/>
      <c r="H105" s="53"/>
      <c r="I105" s="26"/>
    </row>
    <row r="106" spans="2:9" x14ac:dyDescent="0.25">
      <c r="B106" s="27"/>
      <c r="C106" s="17"/>
      <c r="D106" s="24"/>
      <c r="E106" s="24"/>
      <c r="F106" s="24"/>
      <c r="G106" s="35"/>
      <c r="H106" s="53"/>
      <c r="I106" s="26"/>
    </row>
    <row r="107" spans="2:9" x14ac:dyDescent="0.25">
      <c r="B107" s="27"/>
      <c r="C107" s="17"/>
      <c r="D107" s="24"/>
      <c r="E107" s="24"/>
      <c r="F107" s="24"/>
      <c r="G107" s="35"/>
      <c r="H107" s="53"/>
      <c r="I107" s="26"/>
    </row>
    <row r="108" spans="2:9" x14ac:dyDescent="0.25">
      <c r="B108" s="27"/>
      <c r="C108" s="17"/>
      <c r="D108" s="24"/>
      <c r="E108" s="24"/>
      <c r="F108" s="24"/>
      <c r="G108" s="35"/>
      <c r="H108" s="53"/>
      <c r="I108" s="26"/>
    </row>
    <row r="109" spans="2:9" x14ac:dyDescent="0.25">
      <c r="B109" s="27"/>
      <c r="C109" s="17"/>
      <c r="D109" s="24"/>
      <c r="E109" s="24"/>
      <c r="F109" s="24"/>
      <c r="G109" s="35"/>
      <c r="H109" s="53"/>
      <c r="I109" s="26"/>
    </row>
    <row r="110" spans="2:9" x14ac:dyDescent="0.25">
      <c r="B110" s="27"/>
      <c r="C110" s="17"/>
      <c r="D110" s="24"/>
      <c r="E110" s="24"/>
      <c r="F110" s="24"/>
      <c r="G110" s="35"/>
      <c r="H110" s="53"/>
      <c r="I110" s="26"/>
    </row>
    <row r="111" spans="2:9" x14ac:dyDescent="0.25">
      <c r="B111" s="27"/>
      <c r="C111" s="17"/>
      <c r="D111" s="24"/>
      <c r="E111" s="24"/>
      <c r="F111" s="24"/>
      <c r="G111" s="35"/>
      <c r="H111" s="53"/>
      <c r="I111" s="26"/>
    </row>
    <row r="112" spans="2:9" s="47" customFormat="1" ht="24.95" customHeight="1" x14ac:dyDescent="0.25">
      <c r="B112" s="54" t="str">
        <f>B10</f>
        <v>C1.5</v>
      </c>
      <c r="C112" s="42" t="s">
        <v>43</v>
      </c>
      <c r="D112" s="43"/>
      <c r="E112" s="43"/>
      <c r="F112" s="44"/>
      <c r="G112" s="43"/>
      <c r="H112" s="45">
        <f>SUM(H61:H111)</f>
        <v>0</v>
      </c>
      <c r="I112" s="46"/>
    </row>
  </sheetData>
  <mergeCells count="8">
    <mergeCell ref="F1:H1"/>
    <mergeCell ref="B4:G4"/>
    <mergeCell ref="H4:H7"/>
    <mergeCell ref="B5:G7"/>
    <mergeCell ref="B58:E58"/>
    <mergeCell ref="F58:H60"/>
    <mergeCell ref="B59:E59"/>
    <mergeCell ref="B60:E60"/>
  </mergeCells>
  <pageMargins left="0.43307086614173229" right="0.31496062992125984" top="0.43307086614173229" bottom="0.62992125984251968" header="0.35433070866141736" footer="0.31496062992125984"/>
  <pageSetup paperSize="9" scale="72" firstPageNumber="31" orientation="portrait" cellComments="asDisplayed" useFirstPageNumber="1" r:id="rId1"/>
  <headerFooter>
    <oddHeader xml:space="preserve">&amp;R&amp;"Arial,Bold Italic"
</oddHeader>
  </headerFooter>
  <rowBreaks count="1" manualBreakCount="1">
    <brk id="59" max="7" man="1"/>
  </rowBreaks>
  <colBreaks count="1" manualBreakCount="1">
    <brk id="8" max="18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view="pageBreakPreview" zoomScale="90" zoomScaleNormal="100" zoomScaleSheetLayoutView="90" workbookViewId="0">
      <selection activeCell="A8" sqref="A8:G33"/>
    </sheetView>
  </sheetViews>
  <sheetFormatPr defaultColWidth="8.85546875" defaultRowHeight="15" x14ac:dyDescent="0.25"/>
  <cols>
    <col min="2" max="2" width="32.28515625" customWidth="1"/>
    <col min="3" max="3" width="12.85546875" customWidth="1"/>
    <col min="4" max="4" width="8.85546875" customWidth="1"/>
    <col min="5" max="5" width="15.42578125" customWidth="1"/>
    <col min="6" max="6" width="15" customWidth="1"/>
    <col min="7" max="7" width="16.28515625" customWidth="1"/>
  </cols>
  <sheetData>
    <row r="1" spans="1:7" x14ac:dyDescent="0.25">
      <c r="A1" s="1" t="s">
        <v>605</v>
      </c>
      <c r="B1" s="2"/>
      <c r="C1" s="3"/>
      <c r="D1" s="3"/>
      <c r="E1" s="470" t="s">
        <v>593</v>
      </c>
      <c r="F1" s="470"/>
      <c r="G1" s="470"/>
    </row>
    <row r="2" spans="1:7" x14ac:dyDescent="0.25">
      <c r="A2" s="435" t="s">
        <v>606</v>
      </c>
      <c r="B2" s="2"/>
      <c r="C2" s="3"/>
      <c r="D2" s="3"/>
      <c r="E2" s="3"/>
      <c r="F2" s="5"/>
      <c r="G2" s="4"/>
    </row>
    <row r="3" spans="1:7" x14ac:dyDescent="0.25">
      <c r="A3" s="6"/>
      <c r="B3" s="6"/>
      <c r="C3" s="158"/>
      <c r="D3" s="179"/>
      <c r="E3" s="158"/>
      <c r="F3" s="8"/>
      <c r="G3" s="9"/>
    </row>
    <row r="4" spans="1:7" x14ac:dyDescent="0.25">
      <c r="A4" s="457" t="s">
        <v>0</v>
      </c>
      <c r="B4" s="458"/>
      <c r="C4" s="458"/>
      <c r="D4" s="458"/>
      <c r="E4" s="458"/>
      <c r="F4" s="458"/>
      <c r="G4" s="473" t="str">
        <f>"CHAPTER "&amp;A10</f>
        <v>CHAPTER C1.7</v>
      </c>
    </row>
    <row r="5" spans="1:7" x14ac:dyDescent="0.25">
      <c r="A5" s="462" t="str">
        <f>C1.2!B5</f>
        <v>RESURFACING OF HARDING STREET</v>
      </c>
      <c r="B5" s="463"/>
      <c r="C5" s="463"/>
      <c r="D5" s="463"/>
      <c r="E5" s="463"/>
      <c r="F5" s="463"/>
      <c r="G5" s="474"/>
    </row>
    <row r="6" spans="1:7" x14ac:dyDescent="0.25">
      <c r="A6" s="462"/>
      <c r="B6" s="463"/>
      <c r="C6" s="463"/>
      <c r="D6" s="463"/>
      <c r="E6" s="463"/>
      <c r="F6" s="463"/>
      <c r="G6" s="474"/>
    </row>
    <row r="7" spans="1:7" x14ac:dyDescent="0.25">
      <c r="A7" s="464"/>
      <c r="B7" s="465"/>
      <c r="C7" s="465"/>
      <c r="D7" s="465"/>
      <c r="E7" s="465"/>
      <c r="F7" s="465"/>
      <c r="G7" s="475"/>
    </row>
    <row r="8" spans="1:7" x14ac:dyDescent="0.25">
      <c r="A8" s="12" t="s">
        <v>1</v>
      </c>
      <c r="B8" s="13" t="s">
        <v>2</v>
      </c>
      <c r="C8" s="13" t="s">
        <v>3</v>
      </c>
      <c r="D8" s="13" t="s">
        <v>4</v>
      </c>
      <c r="E8" s="13" t="s">
        <v>5</v>
      </c>
      <c r="F8" s="13" t="s">
        <v>6</v>
      </c>
      <c r="G8" s="13" t="s">
        <v>7</v>
      </c>
    </row>
    <row r="9" spans="1:7" x14ac:dyDescent="0.25">
      <c r="A9" s="27"/>
      <c r="B9" s="17"/>
      <c r="C9" s="18"/>
      <c r="D9" s="18"/>
      <c r="E9" s="18"/>
      <c r="F9" s="19"/>
      <c r="G9" s="106" t="str">
        <f t="shared" ref="G9:G12" si="0">IF(C9="","",E9*F9)</f>
        <v/>
      </c>
    </row>
    <row r="10" spans="1:7" x14ac:dyDescent="0.25">
      <c r="A10" s="22" t="s">
        <v>44</v>
      </c>
      <c r="B10" s="23" t="s">
        <v>45</v>
      </c>
      <c r="C10" s="24"/>
      <c r="D10" s="24"/>
      <c r="E10" s="24"/>
      <c r="F10" s="25"/>
      <c r="G10" s="106" t="str">
        <f t="shared" si="0"/>
        <v/>
      </c>
    </row>
    <row r="11" spans="1:7" x14ac:dyDescent="0.25">
      <c r="A11" s="27"/>
      <c r="B11" s="17"/>
      <c r="C11" s="24"/>
      <c r="D11" s="24"/>
      <c r="E11" s="24"/>
      <c r="F11" s="25"/>
      <c r="G11" s="106" t="str">
        <f t="shared" si="0"/>
        <v/>
      </c>
    </row>
    <row r="12" spans="1:7" x14ac:dyDescent="0.25">
      <c r="A12" s="27" t="s">
        <v>46</v>
      </c>
      <c r="B12" s="17" t="s">
        <v>47</v>
      </c>
      <c r="C12" s="24"/>
      <c r="D12" s="24"/>
      <c r="E12" s="24"/>
      <c r="F12" s="25"/>
      <c r="G12" s="106" t="str">
        <f t="shared" si="0"/>
        <v/>
      </c>
    </row>
    <row r="13" spans="1:7" x14ac:dyDescent="0.25">
      <c r="A13" s="27"/>
      <c r="B13" s="17"/>
      <c r="C13" s="24"/>
      <c r="D13" s="24"/>
      <c r="E13" s="24"/>
      <c r="F13" s="25"/>
      <c r="G13" s="106"/>
    </row>
    <row r="14" spans="1:7" ht="38.25" x14ac:dyDescent="0.25">
      <c r="A14" s="27" t="s">
        <v>430</v>
      </c>
      <c r="B14" s="17" t="s">
        <v>431</v>
      </c>
      <c r="C14" s="24" t="s">
        <v>16</v>
      </c>
      <c r="D14" s="24"/>
      <c r="E14" s="189">
        <v>400</v>
      </c>
      <c r="F14" s="431"/>
      <c r="G14" s="106"/>
    </row>
    <row r="15" spans="1:7" x14ac:dyDescent="0.25">
      <c r="A15" s="27"/>
      <c r="B15" s="17"/>
      <c r="C15" s="24"/>
      <c r="D15" s="24"/>
      <c r="E15" s="107"/>
      <c r="F15" s="431"/>
      <c r="G15" s="106"/>
    </row>
    <row r="16" spans="1:7" x14ac:dyDescent="0.25">
      <c r="A16" s="27" t="s">
        <v>48</v>
      </c>
      <c r="B16" s="17" t="s">
        <v>49</v>
      </c>
      <c r="C16" s="24"/>
      <c r="D16" s="24"/>
      <c r="E16" s="107"/>
      <c r="F16" s="432"/>
      <c r="G16" s="106"/>
    </row>
    <row r="17" spans="1:7" x14ac:dyDescent="0.25">
      <c r="A17" s="27"/>
      <c r="B17" s="17"/>
      <c r="C17" s="24"/>
      <c r="D17" s="24"/>
      <c r="E17" s="107"/>
      <c r="F17" s="433"/>
      <c r="G17" s="106"/>
    </row>
    <row r="18" spans="1:7" ht="38.25" x14ac:dyDescent="0.25">
      <c r="A18" s="27" t="s">
        <v>432</v>
      </c>
      <c r="B18" s="17" t="s">
        <v>433</v>
      </c>
      <c r="C18" s="24"/>
      <c r="D18" s="24"/>
      <c r="E18" s="107"/>
      <c r="F18" s="434"/>
      <c r="G18" s="106"/>
    </row>
    <row r="19" spans="1:7" x14ac:dyDescent="0.25">
      <c r="A19" s="27"/>
      <c r="B19" s="17"/>
      <c r="C19" s="24"/>
      <c r="D19" s="24"/>
      <c r="E19" s="107"/>
      <c r="F19" s="434"/>
      <c r="G19" s="106"/>
    </row>
    <row r="20" spans="1:7" x14ac:dyDescent="0.25">
      <c r="A20" s="27" t="s">
        <v>13</v>
      </c>
      <c r="B20" s="160" t="s">
        <v>434</v>
      </c>
      <c r="C20" s="24" t="s">
        <v>50</v>
      </c>
      <c r="D20" s="24"/>
      <c r="E20" s="189">
        <f>(E14*15)</f>
        <v>6000</v>
      </c>
      <c r="F20" s="433"/>
      <c r="G20" s="106"/>
    </row>
    <row r="21" spans="1:7" x14ac:dyDescent="0.25">
      <c r="A21" s="27"/>
      <c r="B21" s="160"/>
      <c r="C21" s="24"/>
      <c r="D21" s="24"/>
      <c r="E21" s="107"/>
      <c r="F21" s="108"/>
      <c r="G21" s="106"/>
    </row>
    <row r="22" spans="1:7" x14ac:dyDescent="0.25">
      <c r="A22" s="27"/>
      <c r="B22" s="17"/>
      <c r="C22" s="24"/>
      <c r="D22" s="24"/>
      <c r="E22" s="107"/>
      <c r="F22" s="25"/>
      <c r="G22" s="106"/>
    </row>
    <row r="23" spans="1:7" x14ac:dyDescent="0.25">
      <c r="A23" s="27"/>
      <c r="B23" s="17"/>
      <c r="C23" s="24"/>
      <c r="D23" s="24"/>
      <c r="E23" s="107"/>
      <c r="F23" s="104"/>
      <c r="G23" s="106"/>
    </row>
    <row r="24" spans="1:7" x14ac:dyDescent="0.25">
      <c r="A24" s="27"/>
      <c r="B24" s="17"/>
      <c r="C24" s="24"/>
      <c r="D24" s="24"/>
      <c r="E24" s="24"/>
      <c r="F24" s="104"/>
      <c r="G24" s="106" t="str">
        <f t="shared" ref="G24:G27" si="1">IF(C24="","",E24*F24)</f>
        <v/>
      </c>
    </row>
    <row r="25" spans="1:7" x14ac:dyDescent="0.25">
      <c r="A25" s="27"/>
      <c r="B25" s="160"/>
      <c r="C25" s="24"/>
      <c r="D25" s="24"/>
      <c r="E25" s="24"/>
      <c r="F25" s="104"/>
      <c r="G25" s="106" t="str">
        <f t="shared" si="1"/>
        <v/>
      </c>
    </row>
    <row r="26" spans="1:7" x14ac:dyDescent="0.25">
      <c r="A26" s="27"/>
      <c r="B26" s="160"/>
      <c r="C26" s="33"/>
      <c r="D26" s="33"/>
      <c r="E26" s="33"/>
      <c r="F26" s="104"/>
      <c r="G26" s="106" t="str">
        <f t="shared" si="1"/>
        <v/>
      </c>
    </row>
    <row r="27" spans="1:7" x14ac:dyDescent="0.25">
      <c r="A27" s="27"/>
      <c r="B27" s="17"/>
      <c r="C27" s="24"/>
      <c r="D27" s="24"/>
      <c r="E27" s="24"/>
      <c r="F27" s="104"/>
      <c r="G27" s="106" t="str">
        <f t="shared" si="1"/>
        <v/>
      </c>
    </row>
    <row r="28" spans="1:7" x14ac:dyDescent="0.25">
      <c r="A28" s="27"/>
      <c r="B28" s="160"/>
      <c r="C28" s="33"/>
      <c r="D28" s="33"/>
      <c r="E28" s="33"/>
      <c r="F28" s="104"/>
      <c r="G28" s="106"/>
    </row>
    <row r="29" spans="1:7" x14ac:dyDescent="0.25">
      <c r="A29" s="27"/>
      <c r="B29" s="52"/>
      <c r="C29" s="33"/>
      <c r="D29" s="33"/>
      <c r="E29" s="33"/>
      <c r="F29" s="104"/>
      <c r="G29" s="106"/>
    </row>
    <row r="30" spans="1:7" x14ac:dyDescent="0.25">
      <c r="A30" s="27"/>
      <c r="B30" s="17"/>
      <c r="C30" s="24"/>
      <c r="D30" s="24"/>
      <c r="E30" s="24"/>
      <c r="F30" s="104"/>
      <c r="G30" s="106"/>
    </row>
    <row r="31" spans="1:7" x14ac:dyDescent="0.25">
      <c r="A31" s="27"/>
      <c r="B31" s="17"/>
      <c r="C31" s="24"/>
      <c r="D31" s="24"/>
      <c r="E31" s="24"/>
      <c r="F31" s="104"/>
      <c r="G31" s="106"/>
    </row>
    <row r="32" spans="1:7" x14ac:dyDescent="0.25">
      <c r="A32" s="27"/>
      <c r="B32" s="17"/>
      <c r="C32" s="24"/>
      <c r="D32" s="24"/>
      <c r="E32" s="24"/>
      <c r="F32" s="104"/>
      <c r="G32" s="106"/>
    </row>
    <row r="33" spans="1:7" x14ac:dyDescent="0.25">
      <c r="A33" s="54" t="str">
        <f>A10</f>
        <v>C1.7</v>
      </c>
      <c r="B33" s="42" t="s">
        <v>43</v>
      </c>
      <c r="C33" s="43"/>
      <c r="D33" s="43"/>
      <c r="E33" s="159"/>
      <c r="F33" s="43"/>
      <c r="G33" s="45"/>
    </row>
  </sheetData>
  <mergeCells count="4">
    <mergeCell ref="E1:G1"/>
    <mergeCell ref="A4:F4"/>
    <mergeCell ref="G4:G7"/>
    <mergeCell ref="A5:F7"/>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8"/>
  <sheetViews>
    <sheetView view="pageBreakPreview" zoomScale="80" zoomScaleNormal="100" zoomScaleSheetLayoutView="80" workbookViewId="0">
      <selection activeCell="G18" sqref="G18"/>
    </sheetView>
  </sheetViews>
  <sheetFormatPr defaultColWidth="6.85546875" defaultRowHeight="12.75" x14ac:dyDescent="0.2"/>
  <cols>
    <col min="1" max="1" width="0.85546875" style="39" customWidth="1"/>
    <col min="2" max="2" width="11.7109375" style="39" customWidth="1"/>
    <col min="3" max="3" width="45.7109375" style="39" customWidth="1"/>
    <col min="4" max="4" width="13.7109375" style="39" customWidth="1"/>
    <col min="5" max="5" width="5.7109375" style="39" customWidth="1"/>
    <col min="6" max="8" width="15.7109375" style="39" customWidth="1"/>
    <col min="9" max="9" width="0.85546875" style="39" customWidth="1"/>
    <col min="10" max="16384" width="6.85546875" style="39"/>
  </cols>
  <sheetData>
    <row r="1" spans="1:10" x14ac:dyDescent="0.2">
      <c r="A1" s="5"/>
      <c r="B1" s="1" t="s">
        <v>605</v>
      </c>
      <c r="C1" s="2"/>
      <c r="D1" s="3"/>
      <c r="E1" s="3"/>
      <c r="F1" s="470" t="s">
        <v>593</v>
      </c>
      <c r="G1" s="470"/>
      <c r="H1" s="470"/>
      <c r="I1" s="4"/>
      <c r="J1" s="5"/>
    </row>
    <row r="2" spans="1:10" x14ac:dyDescent="0.2">
      <c r="A2" s="5"/>
      <c r="B2" s="435" t="s">
        <v>606</v>
      </c>
      <c r="C2" s="2"/>
      <c r="D2" s="3"/>
      <c r="E2" s="3"/>
      <c r="F2" s="3"/>
      <c r="G2" s="5"/>
      <c r="H2" s="4"/>
      <c r="I2" s="4"/>
      <c r="J2" s="5"/>
    </row>
    <row r="3" spans="1:10" x14ac:dyDescent="0.2">
      <c r="A3" s="5"/>
      <c r="B3" s="6"/>
      <c r="C3" s="6"/>
      <c r="D3" s="85"/>
      <c r="E3" s="85"/>
      <c r="F3" s="85"/>
      <c r="G3" s="8"/>
      <c r="H3" s="9"/>
      <c r="I3" s="4"/>
      <c r="J3" s="5"/>
    </row>
    <row r="4" spans="1:10" x14ac:dyDescent="0.2">
      <c r="A4" s="5"/>
      <c r="B4" s="457" t="s">
        <v>0</v>
      </c>
      <c r="C4" s="458"/>
      <c r="D4" s="458"/>
      <c r="E4" s="458"/>
      <c r="F4" s="458"/>
      <c r="G4" s="458"/>
      <c r="H4" s="473" t="str">
        <f>"CHAPTER "&amp;B11</f>
        <v>CHAPTER PSC8.8</v>
      </c>
      <c r="I4" s="83"/>
      <c r="J4" s="5"/>
    </row>
    <row r="5" spans="1:10" ht="7.5" customHeight="1" x14ac:dyDescent="0.2">
      <c r="A5" s="5"/>
      <c r="B5" s="462" t="str">
        <f>C1.2!B5</f>
        <v>RESURFACING OF HARDING STREET</v>
      </c>
      <c r="C5" s="463"/>
      <c r="D5" s="463"/>
      <c r="E5" s="463"/>
      <c r="F5" s="463"/>
      <c r="G5" s="463"/>
      <c r="H5" s="474"/>
      <c r="I5" s="11"/>
      <c r="J5" s="5"/>
    </row>
    <row r="6" spans="1:10" ht="12.75" customHeight="1" x14ac:dyDescent="0.2">
      <c r="A6" s="5"/>
      <c r="B6" s="462"/>
      <c r="C6" s="463"/>
      <c r="D6" s="463"/>
      <c r="E6" s="463"/>
      <c r="F6" s="463"/>
      <c r="G6" s="463"/>
      <c r="H6" s="474"/>
      <c r="I6" s="11"/>
      <c r="J6" s="5"/>
    </row>
    <row r="7" spans="1:10" ht="7.5" customHeight="1" x14ac:dyDescent="0.2">
      <c r="A7" s="5"/>
      <c r="B7" s="464"/>
      <c r="C7" s="465"/>
      <c r="D7" s="465"/>
      <c r="E7" s="465"/>
      <c r="F7" s="465"/>
      <c r="G7" s="465"/>
      <c r="H7" s="475"/>
      <c r="I7" s="11"/>
      <c r="J7" s="5"/>
    </row>
    <row r="8" spans="1:10" ht="24.95" customHeight="1" x14ac:dyDescent="0.2">
      <c r="A8" s="15"/>
      <c r="B8" s="12" t="s">
        <v>1</v>
      </c>
      <c r="C8" s="13" t="s">
        <v>2</v>
      </c>
      <c r="D8" s="13" t="s">
        <v>3</v>
      </c>
      <c r="E8" s="13" t="s">
        <v>4</v>
      </c>
      <c r="F8" s="13" t="s">
        <v>5</v>
      </c>
      <c r="G8" s="13" t="s">
        <v>6</v>
      </c>
      <c r="H8" s="13" t="s">
        <v>7</v>
      </c>
      <c r="I8" s="86"/>
      <c r="J8" s="15"/>
    </row>
    <row r="9" spans="1:10" x14ac:dyDescent="0.2">
      <c r="A9" s="15"/>
      <c r="B9" s="90"/>
      <c r="C9" s="74"/>
      <c r="D9" s="74"/>
      <c r="E9" s="74"/>
      <c r="F9" s="74"/>
      <c r="G9" s="74"/>
      <c r="H9" s="53" t="str">
        <f t="shared" ref="H9:H43" si="0">IF(D9="","",F9*G9)</f>
        <v/>
      </c>
      <c r="I9" s="86"/>
      <c r="J9" s="15"/>
    </row>
    <row r="10" spans="1:10" x14ac:dyDescent="0.2">
      <c r="A10" s="5"/>
      <c r="B10" s="27"/>
      <c r="C10" s="17"/>
      <c r="D10" s="18"/>
      <c r="E10" s="18"/>
      <c r="F10" s="18"/>
      <c r="G10" s="19"/>
      <c r="H10" s="53" t="str">
        <f t="shared" si="0"/>
        <v/>
      </c>
      <c r="I10" s="21"/>
      <c r="J10" s="5"/>
    </row>
    <row r="11" spans="1:10" x14ac:dyDescent="0.2">
      <c r="A11" s="5"/>
      <c r="B11" s="22" t="s">
        <v>294</v>
      </c>
      <c r="C11" s="23" t="s">
        <v>295</v>
      </c>
      <c r="D11" s="24"/>
      <c r="E11" s="18"/>
      <c r="F11" s="18"/>
      <c r="G11" s="19"/>
      <c r="H11" s="53" t="str">
        <f t="shared" si="0"/>
        <v/>
      </c>
      <c r="I11" s="21"/>
      <c r="J11" s="5"/>
    </row>
    <row r="12" spans="1:10" x14ac:dyDescent="0.2">
      <c r="A12" s="5"/>
      <c r="B12" s="27"/>
      <c r="C12" s="17"/>
      <c r="D12" s="24"/>
      <c r="E12" s="18"/>
      <c r="F12" s="18"/>
      <c r="G12" s="19"/>
      <c r="H12" s="53" t="str">
        <f t="shared" si="0"/>
        <v/>
      </c>
      <c r="I12" s="21"/>
      <c r="J12" s="5"/>
    </row>
    <row r="13" spans="1:10" x14ac:dyDescent="0.2">
      <c r="A13" s="5"/>
      <c r="B13" s="27" t="s">
        <v>296</v>
      </c>
      <c r="C13" s="17" t="s">
        <v>297</v>
      </c>
      <c r="D13" s="24"/>
      <c r="E13" s="18"/>
      <c r="F13" s="18"/>
      <c r="G13" s="59"/>
      <c r="H13" s="53"/>
      <c r="I13" s="21"/>
      <c r="J13" s="5"/>
    </row>
    <row r="14" spans="1:10" x14ac:dyDescent="0.2">
      <c r="A14" s="5"/>
      <c r="B14" s="27"/>
      <c r="C14" s="17"/>
      <c r="D14" s="24"/>
      <c r="E14" s="18"/>
      <c r="F14" s="18"/>
      <c r="G14" s="59"/>
      <c r="H14" s="53"/>
      <c r="I14" s="21"/>
      <c r="J14" s="5"/>
    </row>
    <row r="15" spans="1:10" x14ac:dyDescent="0.2">
      <c r="A15" s="5"/>
      <c r="B15" s="27" t="s">
        <v>300</v>
      </c>
      <c r="C15" s="17" t="s">
        <v>301</v>
      </c>
      <c r="D15" s="24"/>
      <c r="E15" s="18"/>
      <c r="F15" s="18"/>
      <c r="G15" s="59"/>
      <c r="H15" s="53"/>
      <c r="I15" s="21"/>
      <c r="J15" s="5"/>
    </row>
    <row r="16" spans="1:10" x14ac:dyDescent="0.2">
      <c r="A16" s="5"/>
      <c r="B16" s="27"/>
      <c r="C16" s="17"/>
      <c r="D16" s="24"/>
      <c r="E16" s="18"/>
      <c r="F16" s="105"/>
      <c r="G16" s="59"/>
      <c r="H16" s="53"/>
      <c r="I16" s="21"/>
      <c r="J16" s="5"/>
    </row>
    <row r="17" spans="1:10" ht="14.25" x14ac:dyDescent="0.2">
      <c r="A17" s="5"/>
      <c r="B17" s="27" t="s">
        <v>11</v>
      </c>
      <c r="C17" s="17" t="s">
        <v>298</v>
      </c>
      <c r="D17" s="24" t="s">
        <v>12</v>
      </c>
      <c r="E17" s="18" t="s">
        <v>4</v>
      </c>
      <c r="F17" s="182">
        <v>120</v>
      </c>
      <c r="G17" s="422">
        <f>F16:F17+F19</f>
        <v>700</v>
      </c>
      <c r="H17" s="53"/>
      <c r="I17" s="21"/>
      <c r="J17" s="5"/>
    </row>
    <row r="18" spans="1:10" x14ac:dyDescent="0.2">
      <c r="B18" s="27"/>
      <c r="C18" s="17"/>
      <c r="D18" s="24"/>
      <c r="E18" s="18"/>
      <c r="F18" s="18"/>
      <c r="G18" s="422"/>
      <c r="H18" s="421"/>
    </row>
    <row r="19" spans="1:10" ht="14.25" x14ac:dyDescent="0.2">
      <c r="B19" s="27" t="s">
        <v>13</v>
      </c>
      <c r="C19" s="17" t="s">
        <v>299</v>
      </c>
      <c r="D19" s="24" t="s">
        <v>12</v>
      </c>
      <c r="E19" s="18" t="s">
        <v>4</v>
      </c>
      <c r="F19" s="182">
        <v>580</v>
      </c>
      <c r="G19" s="422"/>
      <c r="H19" s="421"/>
    </row>
    <row r="20" spans="1:10" x14ac:dyDescent="0.2">
      <c r="B20" s="27"/>
      <c r="C20" s="17"/>
      <c r="D20" s="24"/>
      <c r="E20" s="24"/>
      <c r="F20" s="28"/>
      <c r="G20" s="29"/>
      <c r="H20" s="53"/>
    </row>
    <row r="21" spans="1:10" hidden="1" x14ac:dyDescent="0.2">
      <c r="B21" s="164" t="s">
        <v>300</v>
      </c>
      <c r="C21" s="165" t="s">
        <v>442</v>
      </c>
      <c r="D21" s="166"/>
      <c r="E21" s="167"/>
      <c r="F21" s="168"/>
      <c r="G21" s="169"/>
      <c r="H21" s="170"/>
    </row>
    <row r="22" spans="1:10" hidden="1" x14ac:dyDescent="0.2">
      <c r="B22" s="164"/>
      <c r="C22" s="165"/>
      <c r="D22" s="166"/>
      <c r="E22" s="167"/>
      <c r="F22" s="168"/>
      <c r="G22" s="169"/>
      <c r="H22" s="170"/>
    </row>
    <row r="23" spans="1:10" hidden="1" x14ac:dyDescent="0.2">
      <c r="B23" s="164" t="s">
        <v>11</v>
      </c>
      <c r="C23" s="165" t="s">
        <v>439</v>
      </c>
      <c r="D23" s="166" t="s">
        <v>440</v>
      </c>
      <c r="E23" s="167" t="s">
        <v>4</v>
      </c>
      <c r="F23" s="168">
        <v>0</v>
      </c>
      <c r="G23" s="169"/>
      <c r="H23" s="170"/>
    </row>
    <row r="24" spans="1:10" hidden="1" x14ac:dyDescent="0.2">
      <c r="B24" s="164"/>
      <c r="C24" s="165"/>
      <c r="D24" s="166"/>
      <c r="E24" s="167"/>
      <c r="F24" s="168"/>
      <c r="G24" s="169"/>
      <c r="H24" s="170"/>
    </row>
    <row r="25" spans="1:10" hidden="1" x14ac:dyDescent="0.2">
      <c r="B25" s="164" t="s">
        <v>13</v>
      </c>
      <c r="C25" s="165" t="s">
        <v>441</v>
      </c>
      <c r="D25" s="166" t="s">
        <v>440</v>
      </c>
      <c r="E25" s="167" t="s">
        <v>4</v>
      </c>
      <c r="F25" s="183">
        <v>0</v>
      </c>
      <c r="G25" s="169"/>
      <c r="H25" s="170"/>
    </row>
    <row r="26" spans="1:10" x14ac:dyDescent="0.2">
      <c r="B26" s="164"/>
      <c r="C26" s="165"/>
      <c r="D26" s="166"/>
      <c r="E26" s="167"/>
      <c r="F26" s="168"/>
      <c r="G26" s="169"/>
      <c r="H26" s="170"/>
    </row>
    <row r="27" spans="1:10" x14ac:dyDescent="0.2">
      <c r="B27" s="164"/>
      <c r="C27" s="165"/>
      <c r="D27" s="166"/>
      <c r="E27" s="167"/>
      <c r="F27" s="168"/>
      <c r="G27" s="169"/>
      <c r="H27" s="170"/>
    </row>
    <row r="28" spans="1:10" x14ac:dyDescent="0.2">
      <c r="B28" s="164"/>
      <c r="C28" s="165"/>
      <c r="D28" s="166"/>
      <c r="E28" s="167"/>
      <c r="F28" s="168"/>
      <c r="G28" s="169"/>
      <c r="H28" s="170"/>
    </row>
    <row r="29" spans="1:10" x14ac:dyDescent="0.2">
      <c r="B29" s="164"/>
      <c r="C29" s="165"/>
      <c r="D29" s="166"/>
      <c r="E29" s="167"/>
      <c r="F29" s="168"/>
      <c r="G29" s="169"/>
      <c r="H29" s="170"/>
    </row>
    <row r="30" spans="1:10" x14ac:dyDescent="0.2">
      <c r="B30" s="164"/>
      <c r="C30" s="165"/>
      <c r="D30" s="166"/>
      <c r="E30" s="167"/>
      <c r="F30" s="168"/>
      <c r="G30" s="169"/>
      <c r="H30" s="170"/>
    </row>
    <row r="31" spans="1:10" x14ac:dyDescent="0.2">
      <c r="B31" s="164"/>
      <c r="C31" s="165"/>
      <c r="D31" s="166"/>
      <c r="E31" s="167"/>
      <c r="F31" s="168"/>
      <c r="G31" s="169"/>
      <c r="H31" s="170"/>
    </row>
    <row r="32" spans="1:10" x14ac:dyDescent="0.2">
      <c r="B32" s="164"/>
      <c r="C32" s="165"/>
      <c r="D32" s="166"/>
      <c r="E32" s="167"/>
      <c r="F32" s="168"/>
      <c r="G32" s="169"/>
      <c r="H32" s="170"/>
    </row>
    <row r="33" spans="2:9" x14ac:dyDescent="0.2">
      <c r="B33" s="164"/>
      <c r="C33" s="165"/>
      <c r="D33" s="166"/>
      <c r="E33" s="167"/>
      <c r="F33" s="168"/>
      <c r="G33" s="169"/>
      <c r="H33" s="170"/>
    </row>
    <row r="34" spans="2:9" x14ac:dyDescent="0.2">
      <c r="B34" s="164"/>
      <c r="C34" s="165"/>
      <c r="D34" s="166"/>
      <c r="E34" s="167"/>
      <c r="F34" s="168"/>
      <c r="G34" s="169"/>
      <c r="H34" s="170"/>
    </row>
    <row r="35" spans="2:9" x14ac:dyDescent="0.2">
      <c r="B35" s="164"/>
      <c r="C35" s="165"/>
      <c r="D35" s="166"/>
      <c r="E35" s="167"/>
      <c r="F35" s="168"/>
      <c r="G35" s="171"/>
      <c r="H35" s="170"/>
    </row>
    <row r="36" spans="2:9" x14ac:dyDescent="0.2">
      <c r="B36" s="164"/>
      <c r="C36" s="165"/>
      <c r="D36" s="166"/>
      <c r="E36" s="167"/>
      <c r="F36" s="168"/>
      <c r="G36" s="169"/>
      <c r="H36" s="170"/>
    </row>
    <row r="37" spans="2:9" x14ac:dyDescent="0.2">
      <c r="B37" s="164"/>
      <c r="C37" s="165"/>
      <c r="D37" s="166"/>
      <c r="E37" s="172"/>
      <c r="F37" s="168"/>
      <c r="G37" s="173"/>
      <c r="H37" s="170"/>
    </row>
    <row r="38" spans="2:9" x14ac:dyDescent="0.2">
      <c r="B38" s="164"/>
      <c r="C38" s="165"/>
      <c r="D38" s="166"/>
      <c r="E38" s="172"/>
      <c r="F38" s="168"/>
      <c r="G38" s="173"/>
      <c r="H38" s="170"/>
    </row>
    <row r="39" spans="2:9" x14ac:dyDescent="0.2">
      <c r="B39" s="164"/>
      <c r="C39" s="174"/>
      <c r="D39" s="172"/>
      <c r="E39" s="172"/>
      <c r="F39" s="168"/>
      <c r="G39" s="173"/>
      <c r="H39" s="170"/>
    </row>
    <row r="40" spans="2:9" x14ac:dyDescent="0.2">
      <c r="B40" s="152"/>
      <c r="C40" s="157"/>
      <c r="D40" s="155"/>
      <c r="E40" s="155"/>
      <c r="F40" s="153"/>
      <c r="G40" s="156"/>
      <c r="H40" s="154"/>
    </row>
    <row r="41" spans="2:9" x14ac:dyDescent="0.2">
      <c r="B41" s="27"/>
      <c r="C41" s="52"/>
      <c r="D41" s="57"/>
      <c r="E41" s="57"/>
      <c r="F41" s="37"/>
      <c r="G41" s="58"/>
      <c r="H41" s="53"/>
    </row>
    <row r="42" spans="2:9" x14ac:dyDescent="0.2">
      <c r="B42" s="27"/>
      <c r="C42" s="52"/>
      <c r="D42" s="57"/>
      <c r="E42" s="57"/>
      <c r="F42" s="37"/>
      <c r="G42" s="58"/>
      <c r="H42" s="53" t="str">
        <f t="shared" si="0"/>
        <v/>
      </c>
    </row>
    <row r="43" spans="2:9" x14ac:dyDescent="0.2">
      <c r="B43" s="27"/>
      <c r="C43" s="52"/>
      <c r="D43" s="57"/>
      <c r="E43" s="57"/>
      <c r="F43" s="37"/>
      <c r="G43" s="58"/>
      <c r="H43" s="53" t="str">
        <f t="shared" si="0"/>
        <v/>
      </c>
    </row>
    <row r="44" spans="2:9" s="47" customFormat="1" ht="19.5" customHeight="1" x14ac:dyDescent="0.25">
      <c r="B44" s="62" t="s">
        <v>429</v>
      </c>
      <c r="C44" s="42" t="s">
        <v>43</v>
      </c>
      <c r="D44" s="43"/>
      <c r="E44" s="43"/>
      <c r="F44" s="87"/>
      <c r="G44" s="43"/>
      <c r="H44" s="45"/>
      <c r="I44" s="46"/>
    </row>
    <row r="45" spans="2:9" s="5" customFormat="1" x14ac:dyDescent="0.25">
      <c r="B45" s="471" t="str">
        <f>Client1</f>
        <v>Province of KwaZulu-Natal</v>
      </c>
      <c r="C45" s="471"/>
      <c r="D45" s="471"/>
      <c r="E45" s="471"/>
      <c r="F45" s="460" t="str">
        <f>"Contract No. "&amp;ContractNo</f>
        <v>Contract No. ZNQ4198/436/4431/2020</v>
      </c>
      <c r="G45" s="460"/>
      <c r="H45" s="460"/>
      <c r="I45" s="4"/>
    </row>
    <row r="46" spans="2:9" s="5" customFormat="1" x14ac:dyDescent="0.25">
      <c r="B46" s="471" t="str">
        <f>Client2</f>
        <v>Department of Transport</v>
      </c>
      <c r="C46" s="471"/>
      <c r="D46" s="471"/>
      <c r="E46" s="471"/>
      <c r="F46" s="460"/>
      <c r="G46" s="460"/>
      <c r="H46" s="460"/>
      <c r="I46" s="4"/>
    </row>
    <row r="47" spans="2:9" s="5" customFormat="1" x14ac:dyDescent="0.25">
      <c r="B47" s="472"/>
      <c r="C47" s="472"/>
      <c r="D47" s="472"/>
      <c r="E47" s="472"/>
      <c r="F47" s="461"/>
      <c r="G47" s="461"/>
      <c r="H47" s="461"/>
      <c r="I47" s="4"/>
    </row>
    <row r="48" spans="2:9" s="5" customFormat="1" x14ac:dyDescent="0.25">
      <c r="B48" s="457" t="s">
        <v>0</v>
      </c>
      <c r="C48" s="458"/>
      <c r="D48" s="458"/>
      <c r="E48" s="458"/>
      <c r="F48" s="458"/>
      <c r="G48" s="458"/>
      <c r="H48" s="459" t="str">
        <f>$H$4</f>
        <v>CHAPTER PSC8.8</v>
      </c>
      <c r="I48" s="83"/>
    </row>
    <row r="49" spans="2:9" s="5" customFormat="1" x14ac:dyDescent="0.25">
      <c r="B49" s="462" t="str">
        <f>ContractDescription</f>
        <v>PROVISION OF ROUTINE AND SAFETY MAINTENANCE ON VARIOUS ROADS WITHIN THE UNDERBERG ZONE  - HLANGANANI AREA OFFICE</v>
      </c>
      <c r="C49" s="463"/>
      <c r="D49" s="463"/>
      <c r="E49" s="463"/>
      <c r="F49" s="463"/>
      <c r="G49" s="463"/>
      <c r="H49" s="460"/>
      <c r="I49" s="11"/>
    </row>
    <row r="50" spans="2:9" s="5" customFormat="1" x14ac:dyDescent="0.25">
      <c r="B50" s="462"/>
      <c r="C50" s="463"/>
      <c r="D50" s="463"/>
      <c r="E50" s="463"/>
      <c r="F50" s="463"/>
      <c r="G50" s="463"/>
      <c r="H50" s="460"/>
      <c r="I50" s="11"/>
    </row>
    <row r="51" spans="2:9" s="5" customFormat="1" x14ac:dyDescent="0.25">
      <c r="B51" s="464"/>
      <c r="C51" s="465"/>
      <c r="D51" s="465"/>
      <c r="E51" s="465"/>
      <c r="F51" s="465"/>
      <c r="G51" s="465"/>
      <c r="H51" s="461"/>
      <c r="I51" s="11"/>
    </row>
    <row r="52" spans="2:9" s="15" customFormat="1" ht="24.95" customHeight="1" x14ac:dyDescent="0.25">
      <c r="B52" s="50" t="s">
        <v>1</v>
      </c>
      <c r="C52" s="13" t="s">
        <v>2</v>
      </c>
      <c r="D52" s="13" t="s">
        <v>3</v>
      </c>
      <c r="E52" s="13" t="s">
        <v>4</v>
      </c>
      <c r="F52" s="13" t="s">
        <v>5</v>
      </c>
      <c r="G52" s="13" t="s">
        <v>6</v>
      </c>
      <c r="H52" s="13" t="s">
        <v>7</v>
      </c>
      <c r="I52" s="86"/>
    </row>
    <row r="53" spans="2:9" s="47" customFormat="1" ht="20.100000000000001" customHeight="1" x14ac:dyDescent="0.25">
      <c r="B53" s="41"/>
      <c r="C53" s="42" t="s">
        <v>25</v>
      </c>
      <c r="D53" s="43"/>
      <c r="E53" s="43"/>
      <c r="F53" s="87"/>
      <c r="G53" s="43"/>
      <c r="H53" s="45">
        <f>H44</f>
        <v>0</v>
      </c>
      <c r="I53" s="46"/>
    </row>
    <row r="54" spans="2:9" x14ac:dyDescent="0.2">
      <c r="B54" s="27"/>
      <c r="C54" s="52"/>
      <c r="D54" s="57"/>
      <c r="E54" s="57"/>
      <c r="F54" s="37"/>
      <c r="G54" s="58"/>
      <c r="H54" s="53" t="str">
        <f t="shared" ref="H54:H134" si="1">IF(D54="","",F54*G54)</f>
        <v/>
      </c>
    </row>
    <row r="55" spans="2:9" x14ac:dyDescent="0.2">
      <c r="B55" s="27" t="s">
        <v>144</v>
      </c>
      <c r="C55" s="88" t="s">
        <v>145</v>
      </c>
      <c r="D55" s="57"/>
      <c r="E55" s="57"/>
      <c r="F55" s="37"/>
      <c r="G55" s="59"/>
      <c r="H55" s="53" t="str">
        <f t="shared" si="1"/>
        <v/>
      </c>
    </row>
    <row r="56" spans="2:9" x14ac:dyDescent="0.2">
      <c r="B56" s="27"/>
      <c r="C56" s="52"/>
      <c r="D56" s="57"/>
      <c r="E56" s="57"/>
      <c r="F56" s="37"/>
      <c r="G56" s="58"/>
      <c r="H56" s="53" t="str">
        <f t="shared" si="1"/>
        <v/>
      </c>
    </row>
    <row r="57" spans="2:9" x14ac:dyDescent="0.2">
      <c r="B57" s="27" t="s">
        <v>146</v>
      </c>
      <c r="C57" s="63" t="s">
        <v>147</v>
      </c>
      <c r="D57" s="65" t="s">
        <v>19</v>
      </c>
      <c r="E57" s="57"/>
      <c r="F57" s="37"/>
      <c r="G57" s="56"/>
      <c r="H57" s="53">
        <f t="shared" si="1"/>
        <v>0</v>
      </c>
    </row>
    <row r="58" spans="2:9" x14ac:dyDescent="0.2">
      <c r="B58" s="27"/>
      <c r="C58" s="52"/>
      <c r="D58" s="57"/>
      <c r="E58" s="57"/>
      <c r="F58" s="37"/>
      <c r="G58" s="58"/>
      <c r="H58" s="53" t="str">
        <f t="shared" si="1"/>
        <v/>
      </c>
    </row>
    <row r="59" spans="2:9" x14ac:dyDescent="0.2">
      <c r="B59" s="27" t="s">
        <v>148</v>
      </c>
      <c r="C59" s="17" t="s">
        <v>149</v>
      </c>
      <c r="D59" s="18" t="s">
        <v>29</v>
      </c>
      <c r="E59" s="18"/>
      <c r="F59" s="37"/>
      <c r="G59" s="19"/>
      <c r="H59" s="53">
        <f t="shared" si="1"/>
        <v>0</v>
      </c>
    </row>
    <row r="60" spans="2:9" x14ac:dyDescent="0.2">
      <c r="B60" s="27"/>
      <c r="C60" s="17"/>
      <c r="D60" s="18"/>
      <c r="E60" s="18"/>
      <c r="F60" s="37"/>
      <c r="G60" s="19"/>
      <c r="H60" s="53" t="str">
        <f t="shared" si="1"/>
        <v/>
      </c>
    </row>
    <row r="61" spans="2:9" x14ac:dyDescent="0.2">
      <c r="B61" s="27" t="s">
        <v>150</v>
      </c>
      <c r="C61" s="60" t="s">
        <v>151</v>
      </c>
      <c r="D61" s="64" t="s">
        <v>29</v>
      </c>
      <c r="E61" s="18"/>
      <c r="F61" s="37"/>
      <c r="G61" s="59"/>
      <c r="H61" s="53">
        <f t="shared" si="1"/>
        <v>0</v>
      </c>
    </row>
    <row r="62" spans="2:9" x14ac:dyDescent="0.2">
      <c r="B62" s="27"/>
      <c r="C62" s="17"/>
      <c r="D62" s="18"/>
      <c r="E62" s="18"/>
      <c r="F62" s="37"/>
      <c r="G62" s="59"/>
      <c r="H62" s="53" t="str">
        <f t="shared" si="1"/>
        <v/>
      </c>
    </row>
    <row r="63" spans="2:9" ht="38.25" x14ac:dyDescent="0.2">
      <c r="B63" s="27" t="s">
        <v>152</v>
      </c>
      <c r="C63" s="17" t="s">
        <v>153</v>
      </c>
      <c r="D63" s="18" t="s">
        <v>19</v>
      </c>
      <c r="E63" s="18"/>
      <c r="F63" s="37"/>
      <c r="G63" s="56"/>
      <c r="H63" s="53">
        <f t="shared" si="1"/>
        <v>0</v>
      </c>
    </row>
    <row r="64" spans="2:9" x14ac:dyDescent="0.2">
      <c r="B64" s="27"/>
      <c r="C64" s="17"/>
      <c r="D64" s="18"/>
      <c r="E64" s="18"/>
      <c r="F64" s="37"/>
      <c r="G64" s="38"/>
      <c r="H64" s="53" t="str">
        <f t="shared" si="1"/>
        <v/>
      </c>
    </row>
    <row r="65" spans="2:8" x14ac:dyDescent="0.2">
      <c r="B65" s="27" t="s">
        <v>154</v>
      </c>
      <c r="C65" s="60" t="s">
        <v>155</v>
      </c>
      <c r="D65" s="18"/>
      <c r="E65" s="18"/>
      <c r="F65" s="37"/>
      <c r="G65" s="38"/>
      <c r="H65" s="53" t="str">
        <f t="shared" si="1"/>
        <v/>
      </c>
    </row>
    <row r="66" spans="2:8" x14ac:dyDescent="0.2">
      <c r="B66" s="27"/>
      <c r="C66" s="17"/>
      <c r="D66" s="18"/>
      <c r="E66" s="18"/>
      <c r="F66" s="37"/>
      <c r="G66" s="38"/>
      <c r="H66" s="53" t="str">
        <f t="shared" si="1"/>
        <v/>
      </c>
    </row>
    <row r="67" spans="2:8" ht="25.5" x14ac:dyDescent="0.2">
      <c r="B67" s="27" t="s">
        <v>156</v>
      </c>
      <c r="C67" s="17" t="s">
        <v>157</v>
      </c>
      <c r="D67" s="24" t="s">
        <v>19</v>
      </c>
      <c r="E67" s="18"/>
      <c r="F67" s="37"/>
      <c r="G67" s="59"/>
      <c r="H67" s="53">
        <f t="shared" si="1"/>
        <v>0</v>
      </c>
    </row>
    <row r="68" spans="2:8" x14ac:dyDescent="0.2">
      <c r="B68" s="27"/>
      <c r="C68" s="17"/>
      <c r="D68" s="18"/>
      <c r="E68" s="18"/>
      <c r="F68" s="37"/>
      <c r="G68" s="38"/>
      <c r="H68" s="53" t="str">
        <f t="shared" si="1"/>
        <v/>
      </c>
    </row>
    <row r="69" spans="2:8" x14ac:dyDescent="0.2">
      <c r="B69" s="27" t="s">
        <v>158</v>
      </c>
      <c r="C69" s="60" t="s">
        <v>159</v>
      </c>
      <c r="D69" s="64" t="s">
        <v>19</v>
      </c>
      <c r="E69" s="18"/>
      <c r="F69" s="37"/>
      <c r="G69" s="56"/>
      <c r="H69" s="53">
        <f t="shared" si="1"/>
        <v>0</v>
      </c>
    </row>
    <row r="70" spans="2:8" x14ac:dyDescent="0.2">
      <c r="B70" s="27"/>
      <c r="C70" s="17"/>
      <c r="D70" s="18"/>
      <c r="E70" s="18"/>
      <c r="F70" s="18"/>
      <c r="G70" s="19"/>
      <c r="H70" s="53" t="str">
        <f t="shared" si="1"/>
        <v/>
      </c>
    </row>
    <row r="71" spans="2:8" x14ac:dyDescent="0.2">
      <c r="B71" s="27" t="s">
        <v>160</v>
      </c>
      <c r="C71" s="60" t="s">
        <v>161</v>
      </c>
      <c r="D71" s="64" t="s">
        <v>19</v>
      </c>
      <c r="E71" s="18"/>
      <c r="F71" s="18"/>
      <c r="G71" s="59"/>
      <c r="H71" s="53">
        <f t="shared" si="1"/>
        <v>0</v>
      </c>
    </row>
    <row r="72" spans="2:8" x14ac:dyDescent="0.2">
      <c r="B72" s="27"/>
      <c r="C72" s="60"/>
      <c r="D72" s="64"/>
      <c r="E72" s="18"/>
      <c r="F72" s="18"/>
      <c r="G72" s="59"/>
      <c r="H72" s="53" t="str">
        <f t="shared" si="1"/>
        <v/>
      </c>
    </row>
    <row r="73" spans="2:8" ht="25.5" x14ac:dyDescent="0.2">
      <c r="B73" s="27" t="s">
        <v>162</v>
      </c>
      <c r="C73" s="17" t="s">
        <v>163</v>
      </c>
      <c r="D73" s="18" t="s">
        <v>19</v>
      </c>
      <c r="E73" s="18"/>
      <c r="F73" s="18"/>
      <c r="G73" s="59"/>
      <c r="H73" s="53">
        <f t="shared" si="1"/>
        <v>0</v>
      </c>
    </row>
    <row r="74" spans="2:8" x14ac:dyDescent="0.2">
      <c r="B74" s="27"/>
      <c r="C74" s="60"/>
      <c r="D74" s="18"/>
      <c r="E74" s="18"/>
      <c r="F74" s="18"/>
      <c r="G74" s="59"/>
      <c r="H74" s="53" t="str">
        <f t="shared" si="1"/>
        <v/>
      </c>
    </row>
    <row r="75" spans="2:8" x14ac:dyDescent="0.2">
      <c r="B75" s="27" t="s">
        <v>164</v>
      </c>
      <c r="C75" s="17" t="s">
        <v>165</v>
      </c>
      <c r="D75" s="18"/>
      <c r="E75" s="18"/>
      <c r="F75" s="18"/>
      <c r="G75" s="59"/>
      <c r="H75" s="53" t="str">
        <f t="shared" si="1"/>
        <v/>
      </c>
    </row>
    <row r="76" spans="2:8" x14ac:dyDescent="0.2">
      <c r="B76" s="27"/>
      <c r="C76" s="17"/>
      <c r="D76" s="18"/>
      <c r="E76" s="18"/>
      <c r="F76" s="18"/>
      <c r="G76" s="59"/>
      <c r="H76" s="53" t="str">
        <f t="shared" si="1"/>
        <v/>
      </c>
    </row>
    <row r="77" spans="2:8" ht="38.25" x14ac:dyDescent="0.2">
      <c r="B77" s="27" t="s">
        <v>166</v>
      </c>
      <c r="C77" s="17" t="s">
        <v>167</v>
      </c>
      <c r="D77" s="24" t="s">
        <v>16</v>
      </c>
      <c r="E77" s="18"/>
      <c r="F77" s="18"/>
      <c r="G77" s="59"/>
      <c r="H77" s="53">
        <f t="shared" si="1"/>
        <v>0</v>
      </c>
    </row>
    <row r="78" spans="2:8" x14ac:dyDescent="0.2">
      <c r="B78" s="27"/>
      <c r="C78" s="17"/>
      <c r="D78" s="18"/>
      <c r="E78" s="18"/>
      <c r="F78" s="18"/>
      <c r="G78" s="59"/>
      <c r="H78" s="53" t="str">
        <f t="shared" si="1"/>
        <v/>
      </c>
    </row>
    <row r="79" spans="2:8" ht="51" x14ac:dyDescent="0.2">
      <c r="B79" s="27" t="s">
        <v>168</v>
      </c>
      <c r="C79" s="17" t="s">
        <v>169</v>
      </c>
      <c r="D79" s="24" t="s">
        <v>16</v>
      </c>
      <c r="E79" s="18"/>
      <c r="F79" s="18"/>
      <c r="G79" s="59"/>
      <c r="H79" s="53">
        <f t="shared" si="1"/>
        <v>0</v>
      </c>
    </row>
    <row r="80" spans="2:8" x14ac:dyDescent="0.2">
      <c r="B80" s="27"/>
      <c r="C80" s="52"/>
      <c r="D80" s="57"/>
      <c r="E80" s="57"/>
      <c r="F80" s="57"/>
      <c r="G80" s="59"/>
      <c r="H80" s="53" t="str">
        <f t="shared" si="1"/>
        <v/>
      </c>
    </row>
    <row r="81" spans="2:8" ht="25.5" x14ac:dyDescent="0.2">
      <c r="B81" s="27" t="s">
        <v>170</v>
      </c>
      <c r="C81" s="17" t="s">
        <v>171</v>
      </c>
      <c r="D81" s="24" t="s">
        <v>16</v>
      </c>
      <c r="E81" s="18"/>
      <c r="F81" s="18"/>
      <c r="G81" s="59"/>
      <c r="H81" s="53">
        <f t="shared" si="1"/>
        <v>0</v>
      </c>
    </row>
    <row r="82" spans="2:8" x14ac:dyDescent="0.2">
      <c r="B82" s="27"/>
      <c r="C82" s="61"/>
      <c r="D82" s="57"/>
      <c r="E82" s="57"/>
      <c r="F82" s="57"/>
      <c r="G82" s="59"/>
      <c r="H82" s="53" t="str">
        <f t="shared" si="1"/>
        <v/>
      </c>
    </row>
    <row r="83" spans="2:8" ht="38.25" x14ac:dyDescent="0.2">
      <c r="B83" s="27" t="s">
        <v>172</v>
      </c>
      <c r="C83" s="88" t="s">
        <v>173</v>
      </c>
      <c r="D83" s="24" t="s">
        <v>16</v>
      </c>
      <c r="E83" s="57"/>
      <c r="F83" s="57"/>
      <c r="G83" s="59"/>
      <c r="H83" s="53">
        <f t="shared" si="1"/>
        <v>0</v>
      </c>
    </row>
    <row r="84" spans="2:8" x14ac:dyDescent="0.2">
      <c r="B84" s="27"/>
      <c r="C84" s="17"/>
      <c r="D84" s="18"/>
      <c r="E84" s="18"/>
      <c r="F84" s="18"/>
      <c r="G84" s="59"/>
      <c r="H84" s="53" t="str">
        <f t="shared" si="1"/>
        <v/>
      </c>
    </row>
    <row r="85" spans="2:8" ht="63.75" x14ac:dyDescent="0.2">
      <c r="B85" s="27" t="s">
        <v>174</v>
      </c>
      <c r="C85" s="17" t="s">
        <v>175</v>
      </c>
      <c r="D85" s="24" t="s">
        <v>16</v>
      </c>
      <c r="E85" s="18"/>
      <c r="F85" s="18"/>
      <c r="G85" s="59"/>
      <c r="H85" s="53">
        <f t="shared" si="1"/>
        <v>0</v>
      </c>
    </row>
    <row r="86" spans="2:8" x14ac:dyDescent="0.2">
      <c r="B86" s="27"/>
      <c r="C86" s="17"/>
      <c r="D86" s="18"/>
      <c r="E86" s="18"/>
      <c r="F86" s="18"/>
      <c r="G86" s="59"/>
      <c r="H86" s="53" t="str">
        <f t="shared" si="1"/>
        <v/>
      </c>
    </row>
    <row r="87" spans="2:8" ht="25.5" x14ac:dyDescent="0.2">
      <c r="B87" s="27" t="s">
        <v>176</v>
      </c>
      <c r="C87" s="17" t="s">
        <v>177</v>
      </c>
      <c r="D87" s="24" t="s">
        <v>12</v>
      </c>
      <c r="E87" s="18"/>
      <c r="F87" s="18"/>
      <c r="G87" s="59"/>
      <c r="H87" s="53">
        <f t="shared" si="1"/>
        <v>0</v>
      </c>
    </row>
    <row r="88" spans="2:8" x14ac:dyDescent="0.2">
      <c r="B88" s="27"/>
      <c r="C88" s="17"/>
      <c r="D88" s="3"/>
      <c r="E88" s="18"/>
      <c r="F88" s="18"/>
      <c r="G88" s="19"/>
      <c r="H88" s="53" t="str">
        <f t="shared" si="1"/>
        <v/>
      </c>
    </row>
    <row r="89" spans="2:8" ht="38.25" x14ac:dyDescent="0.2">
      <c r="B89" s="27" t="s">
        <v>178</v>
      </c>
      <c r="C89" s="60" t="s">
        <v>179</v>
      </c>
      <c r="D89" s="24" t="s">
        <v>16</v>
      </c>
      <c r="E89" s="18"/>
      <c r="F89" s="18"/>
      <c r="G89" s="19"/>
      <c r="H89" s="53">
        <f t="shared" si="1"/>
        <v>0</v>
      </c>
    </row>
    <row r="90" spans="2:8" x14ac:dyDescent="0.2">
      <c r="B90" s="27"/>
      <c r="C90" s="17"/>
      <c r="D90" s="18"/>
      <c r="E90" s="18"/>
      <c r="F90" s="18"/>
      <c r="G90" s="19"/>
      <c r="H90" s="53" t="str">
        <f t="shared" si="1"/>
        <v/>
      </c>
    </row>
    <row r="91" spans="2:8" ht="25.5" x14ac:dyDescent="0.2">
      <c r="B91" s="27" t="s">
        <v>180</v>
      </c>
      <c r="C91" s="17" t="s">
        <v>181</v>
      </c>
      <c r="D91" s="24" t="s">
        <v>16</v>
      </c>
      <c r="E91" s="24"/>
      <c r="F91" s="28"/>
      <c r="G91" s="29"/>
      <c r="H91" s="53">
        <f t="shared" si="1"/>
        <v>0</v>
      </c>
    </row>
    <row r="92" spans="2:8" x14ac:dyDescent="0.2">
      <c r="B92" s="27"/>
      <c r="C92" s="17"/>
      <c r="D92" s="18"/>
      <c r="E92" s="18"/>
      <c r="F92" s="37"/>
      <c r="G92" s="19"/>
      <c r="H92" s="53" t="str">
        <f t="shared" si="1"/>
        <v/>
      </c>
    </row>
    <row r="93" spans="2:8" ht="25.5" x14ac:dyDescent="0.2">
      <c r="B93" s="27" t="s">
        <v>182</v>
      </c>
      <c r="C93" s="17" t="s">
        <v>183</v>
      </c>
      <c r="D93" s="24" t="s">
        <v>29</v>
      </c>
      <c r="E93" s="18"/>
      <c r="F93" s="37"/>
      <c r="G93" s="56"/>
      <c r="H93" s="53">
        <f t="shared" si="1"/>
        <v>0</v>
      </c>
    </row>
    <row r="94" spans="2:8" x14ac:dyDescent="0.2">
      <c r="B94" s="27"/>
      <c r="C94" s="17"/>
      <c r="D94" s="18"/>
      <c r="E94" s="18"/>
      <c r="F94" s="37"/>
      <c r="G94" s="19"/>
      <c r="H94" s="53" t="str">
        <f t="shared" si="1"/>
        <v/>
      </c>
    </row>
    <row r="95" spans="2:8" x14ac:dyDescent="0.2">
      <c r="B95" s="27"/>
      <c r="C95" s="88"/>
      <c r="D95" s="18"/>
      <c r="E95" s="18"/>
      <c r="F95" s="37"/>
      <c r="G95" s="19"/>
      <c r="H95" s="53"/>
    </row>
    <row r="96" spans="2:8" x14ac:dyDescent="0.2">
      <c r="B96" s="27"/>
      <c r="C96" s="88"/>
      <c r="D96" s="18"/>
      <c r="E96" s="18"/>
      <c r="F96" s="37"/>
      <c r="G96" s="19"/>
      <c r="H96" s="53"/>
    </row>
    <row r="97" spans="2:9" x14ac:dyDescent="0.2">
      <c r="B97" s="27"/>
      <c r="C97" s="88"/>
      <c r="D97" s="18"/>
      <c r="E97" s="18"/>
      <c r="F97" s="37"/>
      <c r="G97" s="19"/>
      <c r="H97" s="53"/>
    </row>
    <row r="98" spans="2:9" x14ac:dyDescent="0.2">
      <c r="B98" s="27"/>
      <c r="C98" s="88"/>
      <c r="D98" s="18"/>
      <c r="E98" s="18"/>
      <c r="F98" s="37"/>
      <c r="G98" s="19"/>
      <c r="H98" s="53"/>
    </row>
    <row r="99" spans="2:9" x14ac:dyDescent="0.2">
      <c r="B99" s="27"/>
      <c r="C99" s="88"/>
      <c r="D99" s="18"/>
      <c r="E99" s="18"/>
      <c r="F99" s="37"/>
      <c r="G99" s="19"/>
      <c r="H99" s="53"/>
    </row>
    <row r="100" spans="2:9" x14ac:dyDescent="0.2">
      <c r="B100" s="27"/>
      <c r="C100" s="88"/>
      <c r="D100" s="18"/>
      <c r="E100" s="18"/>
      <c r="F100" s="37"/>
      <c r="G100" s="19"/>
      <c r="H100" s="53"/>
    </row>
    <row r="101" spans="2:9" s="47" customFormat="1" ht="19.5" customHeight="1" x14ac:dyDescent="0.25">
      <c r="B101" s="62">
        <f>$B$10</f>
        <v>0</v>
      </c>
      <c r="C101" s="42" t="s">
        <v>24</v>
      </c>
      <c r="D101" s="43"/>
      <c r="E101" s="43"/>
      <c r="F101" s="87"/>
      <c r="G101" s="43"/>
      <c r="H101" s="45">
        <f>SUM(H45:H100)</f>
        <v>0</v>
      </c>
      <c r="I101" s="46"/>
    </row>
    <row r="102" spans="2:9" s="5" customFormat="1" x14ac:dyDescent="0.25">
      <c r="B102" s="471" t="str">
        <f>Client1</f>
        <v>Province of KwaZulu-Natal</v>
      </c>
      <c r="C102" s="471"/>
      <c r="D102" s="471"/>
      <c r="E102" s="471"/>
      <c r="F102" s="460" t="str">
        <f>"Contract No. "&amp;ContractNo</f>
        <v>Contract No. ZNQ4198/436/4431/2020</v>
      </c>
      <c r="G102" s="460"/>
      <c r="H102" s="460"/>
      <c r="I102" s="4"/>
    </row>
    <row r="103" spans="2:9" s="5" customFormat="1" x14ac:dyDescent="0.25">
      <c r="B103" s="471" t="str">
        <f>Client2</f>
        <v>Department of Transport</v>
      </c>
      <c r="C103" s="471"/>
      <c r="D103" s="471"/>
      <c r="E103" s="471"/>
      <c r="F103" s="460"/>
      <c r="G103" s="460"/>
      <c r="H103" s="460"/>
      <c r="I103" s="4"/>
    </row>
    <row r="104" spans="2:9" s="5" customFormat="1" x14ac:dyDescent="0.25">
      <c r="B104" s="472"/>
      <c r="C104" s="472"/>
      <c r="D104" s="472"/>
      <c r="E104" s="472"/>
      <c r="F104" s="461"/>
      <c r="G104" s="461"/>
      <c r="H104" s="461"/>
      <c r="I104" s="4"/>
    </row>
    <row r="105" spans="2:9" s="5" customFormat="1" x14ac:dyDescent="0.25">
      <c r="B105" s="457" t="s">
        <v>0</v>
      </c>
      <c r="C105" s="458"/>
      <c r="D105" s="458"/>
      <c r="E105" s="458"/>
      <c r="F105" s="458"/>
      <c r="G105" s="458"/>
      <c r="H105" s="459" t="str">
        <f>$H$4</f>
        <v>CHAPTER PSC8.8</v>
      </c>
      <c r="I105" s="83"/>
    </row>
    <row r="106" spans="2:9" s="5" customFormat="1" x14ac:dyDescent="0.25">
      <c r="B106" s="462" t="str">
        <f>ContractDescription</f>
        <v>PROVISION OF ROUTINE AND SAFETY MAINTENANCE ON VARIOUS ROADS WITHIN THE UNDERBERG ZONE  - HLANGANANI AREA OFFICE</v>
      </c>
      <c r="C106" s="463"/>
      <c r="D106" s="463"/>
      <c r="E106" s="463"/>
      <c r="F106" s="463"/>
      <c r="G106" s="463"/>
      <c r="H106" s="460"/>
      <c r="I106" s="11"/>
    </row>
    <row r="107" spans="2:9" s="5" customFormat="1" x14ac:dyDescent="0.25">
      <c r="B107" s="462"/>
      <c r="C107" s="463"/>
      <c r="D107" s="463"/>
      <c r="E107" s="463"/>
      <c r="F107" s="463"/>
      <c r="G107" s="463"/>
      <c r="H107" s="460"/>
      <c r="I107" s="11"/>
    </row>
    <row r="108" spans="2:9" s="5" customFormat="1" x14ac:dyDescent="0.25">
      <c r="B108" s="464"/>
      <c r="C108" s="465"/>
      <c r="D108" s="465"/>
      <c r="E108" s="465"/>
      <c r="F108" s="465"/>
      <c r="G108" s="465"/>
      <c r="H108" s="461"/>
      <c r="I108" s="11"/>
    </row>
    <row r="109" spans="2:9" s="15" customFormat="1" ht="24.95" customHeight="1" x14ac:dyDescent="0.25">
      <c r="B109" s="50" t="s">
        <v>1</v>
      </c>
      <c r="C109" s="13" t="s">
        <v>2</v>
      </c>
      <c r="D109" s="13" t="s">
        <v>3</v>
      </c>
      <c r="E109" s="13" t="s">
        <v>4</v>
      </c>
      <c r="F109" s="13" t="s">
        <v>5</v>
      </c>
      <c r="G109" s="13" t="s">
        <v>6</v>
      </c>
      <c r="H109" s="13" t="s">
        <v>7</v>
      </c>
      <c r="I109" s="86"/>
    </row>
    <row r="110" spans="2:9" s="47" customFormat="1" ht="20.100000000000001" customHeight="1" x14ac:dyDescent="0.25">
      <c r="B110" s="41"/>
      <c r="C110" s="42" t="s">
        <v>25</v>
      </c>
      <c r="D110" s="43"/>
      <c r="E110" s="43"/>
      <c r="F110" s="87"/>
      <c r="G110" s="43"/>
      <c r="H110" s="45">
        <f>H101</f>
        <v>0</v>
      </c>
      <c r="I110" s="46"/>
    </row>
    <row r="111" spans="2:9" x14ac:dyDescent="0.2">
      <c r="B111" s="27"/>
      <c r="C111" s="88"/>
      <c r="D111" s="18"/>
      <c r="E111" s="18"/>
      <c r="F111" s="37"/>
      <c r="G111" s="19"/>
      <c r="H111" s="53"/>
    </row>
    <row r="112" spans="2:9" x14ac:dyDescent="0.2">
      <c r="B112" s="27" t="s">
        <v>184</v>
      </c>
      <c r="C112" s="88" t="s">
        <v>57</v>
      </c>
      <c r="D112" s="57"/>
      <c r="E112" s="57"/>
      <c r="F112" s="37"/>
      <c r="G112" s="58"/>
      <c r="H112" s="53" t="str">
        <f t="shared" si="1"/>
        <v/>
      </c>
    </row>
    <row r="113" spans="2:8" x14ac:dyDescent="0.2">
      <c r="B113" s="27"/>
      <c r="C113" s="52"/>
      <c r="D113" s="57"/>
      <c r="E113" s="57"/>
      <c r="F113" s="37"/>
      <c r="G113" s="58"/>
      <c r="H113" s="53" t="str">
        <f t="shared" si="1"/>
        <v/>
      </c>
    </row>
    <row r="114" spans="2:8" x14ac:dyDescent="0.2">
      <c r="B114" s="27" t="s">
        <v>185</v>
      </c>
      <c r="C114" s="88" t="s">
        <v>56</v>
      </c>
      <c r="D114" s="57" t="s">
        <v>18</v>
      </c>
      <c r="E114" s="57"/>
      <c r="F114" s="37"/>
      <c r="G114" s="59"/>
      <c r="H114" s="53">
        <f t="shared" si="1"/>
        <v>0</v>
      </c>
    </row>
    <row r="115" spans="2:8" x14ac:dyDescent="0.2">
      <c r="B115" s="27" t="s">
        <v>186</v>
      </c>
      <c r="C115" s="52"/>
      <c r="D115" s="57"/>
      <c r="E115" s="57"/>
      <c r="F115" s="37"/>
      <c r="G115" s="58"/>
      <c r="H115" s="53" t="str">
        <f t="shared" si="1"/>
        <v/>
      </c>
    </row>
    <row r="116" spans="2:8" x14ac:dyDescent="0.2">
      <c r="B116" s="27" t="s">
        <v>187</v>
      </c>
      <c r="C116" s="63" t="s">
        <v>55</v>
      </c>
      <c r="D116" s="65" t="s">
        <v>18</v>
      </c>
      <c r="E116" s="57"/>
      <c r="F116" s="37"/>
      <c r="G116" s="56"/>
      <c r="H116" s="53">
        <f t="shared" si="1"/>
        <v>0</v>
      </c>
    </row>
    <row r="117" spans="2:8" x14ac:dyDescent="0.2">
      <c r="B117" s="27"/>
      <c r="C117" s="52"/>
      <c r="D117" s="57"/>
      <c r="E117" s="57"/>
      <c r="F117" s="37"/>
      <c r="G117" s="58"/>
      <c r="H117" s="53" t="str">
        <f t="shared" si="1"/>
        <v/>
      </c>
    </row>
    <row r="118" spans="2:8" x14ac:dyDescent="0.2">
      <c r="B118" s="27" t="s">
        <v>188</v>
      </c>
      <c r="C118" s="17" t="s">
        <v>54</v>
      </c>
      <c r="D118" s="18" t="s">
        <v>17</v>
      </c>
      <c r="E118" s="18"/>
      <c r="F118" s="37"/>
      <c r="G118" s="19"/>
      <c r="H118" s="53">
        <f t="shared" si="1"/>
        <v>0</v>
      </c>
    </row>
    <row r="119" spans="2:8" x14ac:dyDescent="0.2">
      <c r="B119" s="27"/>
      <c r="C119" s="17"/>
      <c r="D119" s="18"/>
      <c r="E119" s="18"/>
      <c r="F119" s="37"/>
      <c r="G119" s="19"/>
      <c r="H119" s="53" t="str">
        <f t="shared" si="1"/>
        <v/>
      </c>
    </row>
    <row r="120" spans="2:8" x14ac:dyDescent="0.2">
      <c r="B120" s="27" t="s">
        <v>189</v>
      </c>
      <c r="C120" s="60" t="s">
        <v>53</v>
      </c>
      <c r="D120" s="64" t="s">
        <v>17</v>
      </c>
      <c r="E120" s="18"/>
      <c r="F120" s="37"/>
      <c r="G120" s="59"/>
      <c r="H120" s="53">
        <f t="shared" si="1"/>
        <v>0</v>
      </c>
    </row>
    <row r="121" spans="2:8" x14ac:dyDescent="0.2">
      <c r="B121" s="27"/>
      <c r="C121" s="17"/>
      <c r="D121" s="18"/>
      <c r="E121" s="18"/>
      <c r="F121" s="37"/>
      <c r="G121" s="59"/>
      <c r="H121" s="53" t="str">
        <f t="shared" si="1"/>
        <v/>
      </c>
    </row>
    <row r="122" spans="2:8" ht="51" x14ac:dyDescent="0.2">
      <c r="B122" s="27" t="s">
        <v>190</v>
      </c>
      <c r="C122" s="17" t="s">
        <v>191</v>
      </c>
      <c r="D122" s="18" t="s">
        <v>29</v>
      </c>
      <c r="E122" s="18"/>
      <c r="F122" s="37"/>
      <c r="G122" s="56"/>
      <c r="H122" s="53">
        <f t="shared" si="1"/>
        <v>0</v>
      </c>
    </row>
    <row r="123" spans="2:8" x14ac:dyDescent="0.2">
      <c r="B123" s="27"/>
      <c r="C123" s="17"/>
      <c r="D123" s="18"/>
      <c r="E123" s="18"/>
      <c r="F123" s="37"/>
      <c r="G123" s="38"/>
      <c r="H123" s="53" t="str">
        <f t="shared" si="1"/>
        <v/>
      </c>
    </row>
    <row r="124" spans="2:8" x14ac:dyDescent="0.2">
      <c r="B124" s="27" t="s">
        <v>192</v>
      </c>
      <c r="C124" s="60" t="s">
        <v>193</v>
      </c>
      <c r="D124" s="18"/>
      <c r="E124" s="18"/>
      <c r="F124" s="37"/>
      <c r="G124" s="38"/>
      <c r="H124" s="53" t="str">
        <f t="shared" si="1"/>
        <v/>
      </c>
    </row>
    <row r="125" spans="2:8" x14ac:dyDescent="0.2">
      <c r="B125" s="27"/>
      <c r="C125" s="17"/>
      <c r="D125" s="18"/>
      <c r="E125" s="18"/>
      <c r="F125" s="37"/>
      <c r="G125" s="38"/>
      <c r="H125" s="53" t="str">
        <f t="shared" si="1"/>
        <v/>
      </c>
    </row>
    <row r="126" spans="2:8" ht="14.25" x14ac:dyDescent="0.2">
      <c r="B126" s="27" t="s">
        <v>194</v>
      </c>
      <c r="C126" s="17" t="s">
        <v>195</v>
      </c>
      <c r="D126" s="24" t="s">
        <v>16</v>
      </c>
      <c r="E126" s="18"/>
      <c r="F126" s="37"/>
      <c r="G126" s="59"/>
      <c r="H126" s="53">
        <f t="shared" si="1"/>
        <v>0</v>
      </c>
    </row>
    <row r="127" spans="2:8" x14ac:dyDescent="0.2">
      <c r="B127" s="27"/>
      <c r="C127" s="17"/>
      <c r="D127" s="18"/>
      <c r="E127" s="18"/>
      <c r="F127" s="37"/>
      <c r="G127" s="38"/>
      <c r="H127" s="53" t="str">
        <f t="shared" si="1"/>
        <v/>
      </c>
    </row>
    <row r="128" spans="2:8" ht="14.25" x14ac:dyDescent="0.2">
      <c r="B128" s="27" t="s">
        <v>196</v>
      </c>
      <c r="C128" s="60" t="s">
        <v>197</v>
      </c>
      <c r="D128" s="24" t="s">
        <v>16</v>
      </c>
      <c r="E128" s="18"/>
      <c r="F128" s="37"/>
      <c r="G128" s="56"/>
      <c r="H128" s="53">
        <f t="shared" si="1"/>
        <v>0</v>
      </c>
    </row>
    <row r="129" spans="2:8" x14ac:dyDescent="0.2">
      <c r="B129" s="27"/>
      <c r="C129" s="17"/>
      <c r="D129" s="18"/>
      <c r="E129" s="18"/>
      <c r="F129" s="18"/>
      <c r="G129" s="19"/>
      <c r="H129" s="53" t="str">
        <f t="shared" si="1"/>
        <v/>
      </c>
    </row>
    <row r="130" spans="2:8" x14ac:dyDescent="0.2">
      <c r="B130" s="27" t="s">
        <v>198</v>
      </c>
      <c r="C130" s="60" t="s">
        <v>199</v>
      </c>
      <c r="D130" s="64"/>
      <c r="E130" s="18"/>
      <c r="F130" s="18"/>
      <c r="G130" s="59"/>
      <c r="H130" s="53" t="str">
        <f t="shared" si="1"/>
        <v/>
      </c>
    </row>
    <row r="131" spans="2:8" x14ac:dyDescent="0.2">
      <c r="B131" s="27"/>
      <c r="C131" s="17"/>
      <c r="D131" s="18"/>
      <c r="E131" s="18"/>
      <c r="F131" s="18"/>
      <c r="G131" s="59"/>
      <c r="H131" s="53" t="str">
        <f t="shared" si="1"/>
        <v/>
      </c>
    </row>
    <row r="132" spans="2:8" ht="25.5" x14ac:dyDescent="0.2">
      <c r="B132" s="27" t="s">
        <v>200</v>
      </c>
      <c r="C132" s="60" t="s">
        <v>201</v>
      </c>
      <c r="D132" s="18" t="s">
        <v>19</v>
      </c>
      <c r="E132" s="18"/>
      <c r="F132" s="18"/>
      <c r="G132" s="59"/>
      <c r="H132" s="53">
        <f t="shared" si="1"/>
        <v>0</v>
      </c>
    </row>
    <row r="133" spans="2:8" x14ac:dyDescent="0.2">
      <c r="B133" s="27"/>
      <c r="C133" s="17"/>
      <c r="D133" s="18"/>
      <c r="E133" s="18"/>
      <c r="F133" s="18"/>
      <c r="G133" s="59"/>
      <c r="H133" s="53" t="str">
        <f t="shared" si="1"/>
        <v/>
      </c>
    </row>
    <row r="134" spans="2:8" ht="25.5" x14ac:dyDescent="0.2">
      <c r="B134" s="27" t="s">
        <v>202</v>
      </c>
      <c r="C134" s="17" t="s">
        <v>203</v>
      </c>
      <c r="D134" s="18" t="s">
        <v>19</v>
      </c>
      <c r="E134" s="18"/>
      <c r="F134" s="18"/>
      <c r="G134" s="59"/>
      <c r="H134" s="53">
        <f t="shared" si="1"/>
        <v>0</v>
      </c>
    </row>
    <row r="135" spans="2:8" x14ac:dyDescent="0.2">
      <c r="B135" s="27"/>
      <c r="C135" s="17"/>
      <c r="D135" s="18"/>
      <c r="E135" s="18"/>
      <c r="F135" s="18"/>
      <c r="G135" s="59"/>
      <c r="H135" s="53" t="str">
        <f t="shared" ref="H135:H213" si="2">IF(D135="","",F135*G135)</f>
        <v/>
      </c>
    </row>
    <row r="136" spans="2:8" ht="25.5" x14ac:dyDescent="0.2">
      <c r="B136" s="27" t="s">
        <v>204</v>
      </c>
      <c r="C136" s="17" t="s">
        <v>205</v>
      </c>
      <c r="D136" s="18"/>
      <c r="E136" s="18"/>
      <c r="F136" s="18"/>
      <c r="G136" s="59"/>
      <c r="H136" s="53" t="str">
        <f t="shared" si="2"/>
        <v/>
      </c>
    </row>
    <row r="137" spans="2:8" x14ac:dyDescent="0.2">
      <c r="B137" s="27"/>
      <c r="C137" s="17"/>
      <c r="D137" s="57"/>
      <c r="E137" s="18"/>
      <c r="F137" s="18"/>
      <c r="G137" s="59"/>
      <c r="H137" s="53" t="str">
        <f t="shared" si="2"/>
        <v/>
      </c>
    </row>
    <row r="138" spans="2:8" ht="38.25" x14ac:dyDescent="0.2">
      <c r="B138" s="27" t="s">
        <v>206</v>
      </c>
      <c r="C138" s="88" t="s">
        <v>207</v>
      </c>
      <c r="D138" s="24" t="s">
        <v>12</v>
      </c>
      <c r="E138" s="57"/>
      <c r="F138" s="57"/>
      <c r="G138" s="59"/>
      <c r="H138" s="53">
        <f t="shared" si="2"/>
        <v>0</v>
      </c>
    </row>
    <row r="139" spans="2:8" x14ac:dyDescent="0.2">
      <c r="B139" s="27"/>
      <c r="C139" s="17"/>
      <c r="D139" s="18"/>
      <c r="E139" s="18"/>
      <c r="F139" s="18"/>
      <c r="G139" s="59"/>
      <c r="H139" s="53" t="str">
        <f t="shared" si="2"/>
        <v/>
      </c>
    </row>
    <row r="140" spans="2:8" ht="16.5" customHeight="1" x14ac:dyDescent="0.2">
      <c r="B140" s="27" t="s">
        <v>208</v>
      </c>
      <c r="C140" s="63" t="s">
        <v>209</v>
      </c>
      <c r="D140" s="57"/>
      <c r="E140" s="57"/>
      <c r="F140" s="57"/>
      <c r="G140" s="59"/>
      <c r="H140" s="53" t="str">
        <f t="shared" si="2"/>
        <v/>
      </c>
    </row>
    <row r="141" spans="2:8" x14ac:dyDescent="0.2">
      <c r="B141" s="27"/>
      <c r="C141" s="88"/>
      <c r="D141" s="57"/>
      <c r="E141" s="57"/>
      <c r="F141" s="57"/>
      <c r="G141" s="59"/>
      <c r="H141" s="53" t="str">
        <f t="shared" si="2"/>
        <v/>
      </c>
    </row>
    <row r="142" spans="2:8" ht="25.5" x14ac:dyDescent="0.2">
      <c r="B142" s="27" t="s">
        <v>210</v>
      </c>
      <c r="C142" s="17" t="s">
        <v>211</v>
      </c>
      <c r="D142" s="18"/>
      <c r="E142" s="18"/>
      <c r="F142" s="18"/>
      <c r="G142" s="59"/>
      <c r="H142" s="53" t="str">
        <f t="shared" si="2"/>
        <v/>
      </c>
    </row>
    <row r="143" spans="2:8" x14ac:dyDescent="0.2">
      <c r="B143" s="27"/>
      <c r="C143" s="17"/>
      <c r="D143" s="18"/>
      <c r="E143" s="18"/>
      <c r="F143" s="18"/>
      <c r="G143" s="59"/>
      <c r="H143" s="53" t="str">
        <f t="shared" si="2"/>
        <v/>
      </c>
    </row>
    <row r="144" spans="2:8" x14ac:dyDescent="0.2">
      <c r="B144" s="27" t="s">
        <v>11</v>
      </c>
      <c r="C144" s="17" t="s">
        <v>212</v>
      </c>
      <c r="D144" s="18" t="s">
        <v>19</v>
      </c>
      <c r="E144" s="18"/>
      <c r="F144" s="18"/>
      <c r="G144" s="59"/>
      <c r="H144" s="53">
        <f t="shared" si="2"/>
        <v>0</v>
      </c>
    </row>
    <row r="145" spans="2:8" x14ac:dyDescent="0.2">
      <c r="B145" s="27"/>
      <c r="C145" s="17"/>
      <c r="D145" s="3"/>
      <c r="E145" s="18"/>
      <c r="F145" s="18"/>
      <c r="G145" s="59"/>
      <c r="H145" s="53" t="str">
        <f t="shared" si="2"/>
        <v/>
      </c>
    </row>
    <row r="146" spans="2:8" x14ac:dyDescent="0.2">
      <c r="B146" s="27" t="s">
        <v>13</v>
      </c>
      <c r="C146" s="17" t="s">
        <v>213</v>
      </c>
      <c r="D146" s="3" t="s">
        <v>19</v>
      </c>
      <c r="E146" s="18"/>
      <c r="F146" s="18"/>
      <c r="G146" s="19"/>
      <c r="H146" s="53">
        <f t="shared" si="2"/>
        <v>0</v>
      </c>
    </row>
    <row r="147" spans="2:8" x14ac:dyDescent="0.2">
      <c r="B147" s="27"/>
      <c r="C147" s="17"/>
      <c r="D147" s="3"/>
      <c r="E147" s="18"/>
      <c r="F147" s="18"/>
      <c r="G147" s="19"/>
      <c r="H147" s="53" t="str">
        <f t="shared" si="2"/>
        <v/>
      </c>
    </row>
    <row r="148" spans="2:8" x14ac:dyDescent="0.2">
      <c r="B148" s="27" t="s">
        <v>214</v>
      </c>
      <c r="C148" s="60" t="s">
        <v>215</v>
      </c>
      <c r="D148" s="64"/>
      <c r="E148" s="18"/>
      <c r="F148" s="18"/>
      <c r="G148" s="19"/>
      <c r="H148" s="53" t="str">
        <f t="shared" si="2"/>
        <v/>
      </c>
    </row>
    <row r="149" spans="2:8" x14ac:dyDescent="0.2">
      <c r="B149" s="27"/>
      <c r="C149" s="60"/>
      <c r="D149" s="64"/>
      <c r="E149" s="18"/>
      <c r="F149" s="18"/>
      <c r="G149" s="19"/>
      <c r="H149" s="53"/>
    </row>
    <row r="150" spans="2:8" x14ac:dyDescent="0.2">
      <c r="B150" s="27" t="s">
        <v>11</v>
      </c>
      <c r="C150" s="17" t="s">
        <v>216</v>
      </c>
      <c r="D150" s="18" t="s">
        <v>29</v>
      </c>
      <c r="E150" s="18"/>
      <c r="F150" s="18"/>
      <c r="G150" s="19"/>
      <c r="H150" s="53">
        <f t="shared" si="2"/>
        <v>0</v>
      </c>
    </row>
    <row r="151" spans="2:8" x14ac:dyDescent="0.2">
      <c r="B151" s="27"/>
      <c r="C151" s="17"/>
      <c r="D151" s="24"/>
      <c r="E151" s="24"/>
      <c r="F151" s="28"/>
      <c r="G151" s="29"/>
      <c r="H151" s="53" t="str">
        <f t="shared" si="2"/>
        <v/>
      </c>
    </row>
    <row r="152" spans="2:8" x14ac:dyDescent="0.2">
      <c r="B152" s="27" t="s">
        <v>13</v>
      </c>
      <c r="C152" s="17" t="s">
        <v>213</v>
      </c>
      <c r="D152" s="18" t="s">
        <v>29</v>
      </c>
      <c r="E152" s="18"/>
      <c r="F152" s="37"/>
      <c r="G152" s="19"/>
      <c r="H152" s="53">
        <f t="shared" si="2"/>
        <v>0</v>
      </c>
    </row>
    <row r="153" spans="2:8" x14ac:dyDescent="0.2">
      <c r="B153" s="27"/>
      <c r="C153" s="17"/>
      <c r="D153" s="24"/>
      <c r="E153" s="18"/>
      <c r="F153" s="37"/>
      <c r="G153" s="56"/>
      <c r="H153" s="53" t="str">
        <f t="shared" si="2"/>
        <v/>
      </c>
    </row>
    <row r="154" spans="2:8" x14ac:dyDescent="0.2">
      <c r="B154" s="27" t="s">
        <v>217</v>
      </c>
      <c r="C154" s="17" t="s">
        <v>218</v>
      </c>
      <c r="D154" s="18"/>
      <c r="E154" s="18"/>
      <c r="F154" s="37"/>
      <c r="G154" s="19"/>
      <c r="H154" s="53" t="str">
        <f t="shared" si="2"/>
        <v/>
      </c>
    </row>
    <row r="155" spans="2:8" x14ac:dyDescent="0.2">
      <c r="B155" s="27"/>
      <c r="C155" s="88"/>
      <c r="D155" s="57"/>
      <c r="E155" s="57"/>
      <c r="F155" s="37"/>
      <c r="G155" s="58"/>
      <c r="H155" s="53" t="str">
        <f t="shared" si="2"/>
        <v/>
      </c>
    </row>
    <row r="156" spans="2:8" x14ac:dyDescent="0.2">
      <c r="B156" s="27" t="s">
        <v>11</v>
      </c>
      <c r="C156" s="52" t="s">
        <v>216</v>
      </c>
      <c r="D156" s="57" t="s">
        <v>19</v>
      </c>
      <c r="E156" s="57"/>
      <c r="F156" s="37"/>
      <c r="G156" s="58"/>
      <c r="H156" s="53">
        <f t="shared" si="2"/>
        <v>0</v>
      </c>
    </row>
    <row r="157" spans="2:8" x14ac:dyDescent="0.2">
      <c r="B157" s="27"/>
      <c r="C157" s="88"/>
      <c r="D157" s="57"/>
      <c r="E157" s="57"/>
      <c r="F157" s="37"/>
      <c r="G157" s="59"/>
      <c r="H157" s="53" t="str">
        <f t="shared" si="2"/>
        <v/>
      </c>
    </row>
    <row r="158" spans="2:8" x14ac:dyDescent="0.2">
      <c r="B158" s="27" t="s">
        <v>13</v>
      </c>
      <c r="C158" s="52" t="s">
        <v>213</v>
      </c>
      <c r="D158" s="57" t="s">
        <v>19</v>
      </c>
      <c r="E158" s="57"/>
      <c r="F158" s="37"/>
      <c r="G158" s="58"/>
      <c r="H158" s="53">
        <f t="shared" si="2"/>
        <v>0</v>
      </c>
    </row>
    <row r="159" spans="2:8" x14ac:dyDescent="0.2">
      <c r="B159" s="27"/>
      <c r="C159" s="63"/>
      <c r="D159" s="65"/>
      <c r="E159" s="57"/>
      <c r="F159" s="37"/>
      <c r="G159" s="56"/>
      <c r="H159" s="53" t="str">
        <f t="shared" si="2"/>
        <v/>
      </c>
    </row>
    <row r="160" spans="2:8" ht="63.75" x14ac:dyDescent="0.2">
      <c r="B160" s="27" t="s">
        <v>219</v>
      </c>
      <c r="C160" s="88" t="s">
        <v>220</v>
      </c>
      <c r="D160" s="57" t="s">
        <v>19</v>
      </c>
      <c r="E160" s="57"/>
      <c r="F160" s="37"/>
      <c r="G160" s="58"/>
      <c r="H160" s="53">
        <f t="shared" si="2"/>
        <v>0</v>
      </c>
    </row>
    <row r="161" spans="2:9" x14ac:dyDescent="0.2">
      <c r="B161" s="27"/>
      <c r="C161" s="17"/>
      <c r="D161" s="18"/>
      <c r="E161" s="18"/>
      <c r="F161" s="37"/>
      <c r="G161" s="19"/>
      <c r="H161" s="53"/>
    </row>
    <row r="162" spans="2:9" x14ac:dyDescent="0.2">
      <c r="B162" s="27"/>
      <c r="C162" s="17"/>
      <c r="D162" s="18"/>
      <c r="E162" s="18"/>
      <c r="F162" s="37"/>
      <c r="G162" s="19"/>
      <c r="H162" s="53"/>
    </row>
    <row r="163" spans="2:9" x14ac:dyDescent="0.2">
      <c r="B163" s="27"/>
      <c r="C163" s="17"/>
      <c r="D163" s="18"/>
      <c r="E163" s="18"/>
      <c r="F163" s="37"/>
      <c r="G163" s="19"/>
      <c r="H163" s="53"/>
    </row>
    <row r="164" spans="2:9" x14ac:dyDescent="0.2">
      <c r="B164" s="27"/>
      <c r="C164" s="17"/>
      <c r="D164" s="18"/>
      <c r="E164" s="18"/>
      <c r="F164" s="37"/>
      <c r="G164" s="19"/>
      <c r="H164" s="53"/>
    </row>
    <row r="165" spans="2:9" s="47" customFormat="1" ht="19.5" customHeight="1" x14ac:dyDescent="0.25">
      <c r="B165" s="62">
        <f>$B$10</f>
        <v>0</v>
      </c>
      <c r="C165" s="42" t="s">
        <v>24</v>
      </c>
      <c r="D165" s="43"/>
      <c r="E165" s="43"/>
      <c r="F165" s="87"/>
      <c r="G165" s="43"/>
      <c r="H165" s="45">
        <f>SUM(H110:H164)</f>
        <v>0</v>
      </c>
      <c r="I165" s="46"/>
    </row>
    <row r="166" spans="2:9" s="5" customFormat="1" x14ac:dyDescent="0.25">
      <c r="B166" s="471" t="str">
        <f>Client1</f>
        <v>Province of KwaZulu-Natal</v>
      </c>
      <c r="C166" s="471"/>
      <c r="D166" s="471"/>
      <c r="E166" s="471"/>
      <c r="F166" s="460" t="str">
        <f>"Contract No. "&amp;ContractNo</f>
        <v>Contract No. ZNQ4198/436/4431/2020</v>
      </c>
      <c r="G166" s="460"/>
      <c r="H166" s="460"/>
      <c r="I166" s="4"/>
    </row>
    <row r="167" spans="2:9" s="5" customFormat="1" x14ac:dyDescent="0.25">
      <c r="B167" s="471" t="str">
        <f>Client2</f>
        <v>Department of Transport</v>
      </c>
      <c r="C167" s="471"/>
      <c r="D167" s="471"/>
      <c r="E167" s="471"/>
      <c r="F167" s="460"/>
      <c r="G167" s="460"/>
      <c r="H167" s="460"/>
      <c r="I167" s="4"/>
    </row>
    <row r="168" spans="2:9" s="5" customFormat="1" x14ac:dyDescent="0.25">
      <c r="B168" s="472"/>
      <c r="C168" s="472"/>
      <c r="D168" s="472"/>
      <c r="E168" s="472"/>
      <c r="F168" s="461"/>
      <c r="G168" s="461"/>
      <c r="H168" s="461"/>
      <c r="I168" s="4"/>
    </row>
    <row r="169" spans="2:9" s="5" customFormat="1" x14ac:dyDescent="0.25">
      <c r="B169" s="457" t="s">
        <v>0</v>
      </c>
      <c r="C169" s="458"/>
      <c r="D169" s="458"/>
      <c r="E169" s="458"/>
      <c r="F169" s="458"/>
      <c r="G169" s="458"/>
      <c r="H169" s="459" t="str">
        <f>$H$4</f>
        <v>CHAPTER PSC8.8</v>
      </c>
      <c r="I169" s="83"/>
    </row>
    <row r="170" spans="2:9" s="5" customFormat="1" x14ac:dyDescent="0.25">
      <c r="B170" s="462" t="str">
        <f>ContractDescription</f>
        <v>PROVISION OF ROUTINE AND SAFETY MAINTENANCE ON VARIOUS ROADS WITHIN THE UNDERBERG ZONE  - HLANGANANI AREA OFFICE</v>
      </c>
      <c r="C170" s="463"/>
      <c r="D170" s="463"/>
      <c r="E170" s="463"/>
      <c r="F170" s="463"/>
      <c r="G170" s="463"/>
      <c r="H170" s="460"/>
      <c r="I170" s="11"/>
    </row>
    <row r="171" spans="2:9" s="5" customFormat="1" x14ac:dyDescent="0.25">
      <c r="B171" s="462"/>
      <c r="C171" s="463"/>
      <c r="D171" s="463"/>
      <c r="E171" s="463"/>
      <c r="F171" s="463"/>
      <c r="G171" s="463"/>
      <c r="H171" s="460"/>
      <c r="I171" s="11"/>
    </row>
    <row r="172" spans="2:9" s="5" customFormat="1" x14ac:dyDescent="0.25">
      <c r="B172" s="464"/>
      <c r="C172" s="465"/>
      <c r="D172" s="465"/>
      <c r="E172" s="465"/>
      <c r="F172" s="465"/>
      <c r="G172" s="465"/>
      <c r="H172" s="461"/>
      <c r="I172" s="11"/>
    </row>
    <row r="173" spans="2:9" s="15" customFormat="1" ht="24.95" customHeight="1" x14ac:dyDescent="0.25">
      <c r="B173" s="50" t="s">
        <v>1</v>
      </c>
      <c r="C173" s="13" t="s">
        <v>2</v>
      </c>
      <c r="D173" s="13" t="s">
        <v>3</v>
      </c>
      <c r="E173" s="13" t="s">
        <v>4</v>
      </c>
      <c r="F173" s="13" t="s">
        <v>5</v>
      </c>
      <c r="G173" s="13" t="s">
        <v>6</v>
      </c>
      <c r="H173" s="13" t="s">
        <v>7</v>
      </c>
      <c r="I173" s="86"/>
    </row>
    <row r="174" spans="2:9" s="47" customFormat="1" ht="20.100000000000001" customHeight="1" x14ac:dyDescent="0.25">
      <c r="B174" s="41"/>
      <c r="C174" s="42" t="s">
        <v>25</v>
      </c>
      <c r="D174" s="43"/>
      <c r="E174" s="43"/>
      <c r="F174" s="87"/>
      <c r="G174" s="43"/>
      <c r="H174" s="45">
        <f>H165</f>
        <v>0</v>
      </c>
      <c r="I174" s="46"/>
    </row>
    <row r="175" spans="2:9" ht="8.25" customHeight="1" x14ac:dyDescent="0.2">
      <c r="B175" s="27"/>
      <c r="C175" s="17"/>
      <c r="D175" s="18"/>
      <c r="E175" s="18"/>
      <c r="F175" s="37"/>
      <c r="G175" s="19"/>
      <c r="H175" s="53"/>
    </row>
    <row r="176" spans="2:9" x14ac:dyDescent="0.2">
      <c r="B176" s="27" t="s">
        <v>221</v>
      </c>
      <c r="C176" s="17" t="s">
        <v>222</v>
      </c>
      <c r="D176" s="18"/>
      <c r="E176" s="18"/>
      <c r="F176" s="37"/>
      <c r="G176" s="19"/>
      <c r="H176" s="53" t="str">
        <f t="shared" si="2"/>
        <v/>
      </c>
    </row>
    <row r="177" spans="2:8" x14ac:dyDescent="0.2">
      <c r="B177" s="27"/>
      <c r="C177" s="60"/>
      <c r="D177" s="64"/>
      <c r="E177" s="18"/>
      <c r="F177" s="37"/>
      <c r="G177" s="59"/>
      <c r="H177" s="53" t="str">
        <f t="shared" si="2"/>
        <v/>
      </c>
    </row>
    <row r="178" spans="2:8" x14ac:dyDescent="0.2">
      <c r="B178" s="27" t="s">
        <v>223</v>
      </c>
      <c r="C178" s="17" t="s">
        <v>224</v>
      </c>
      <c r="D178" s="18" t="s">
        <v>52</v>
      </c>
      <c r="E178" s="18"/>
      <c r="F178" s="37"/>
      <c r="G178" s="59"/>
      <c r="H178" s="53">
        <f t="shared" si="2"/>
        <v>0</v>
      </c>
    </row>
    <row r="179" spans="2:8" x14ac:dyDescent="0.2">
      <c r="B179" s="27"/>
      <c r="C179" s="17"/>
      <c r="D179" s="18"/>
      <c r="E179" s="18"/>
      <c r="F179" s="37"/>
      <c r="G179" s="56"/>
      <c r="H179" s="53" t="str">
        <f t="shared" si="2"/>
        <v/>
      </c>
    </row>
    <row r="180" spans="2:8" x14ac:dyDescent="0.2">
      <c r="B180" s="27" t="s">
        <v>225</v>
      </c>
      <c r="C180" s="17" t="s">
        <v>226</v>
      </c>
      <c r="D180" s="18" t="s">
        <v>52</v>
      </c>
      <c r="E180" s="18"/>
      <c r="F180" s="37"/>
      <c r="G180" s="38"/>
      <c r="H180" s="53">
        <f t="shared" si="2"/>
        <v>0</v>
      </c>
    </row>
    <row r="181" spans="2:8" x14ac:dyDescent="0.2">
      <c r="B181" s="27"/>
      <c r="C181" s="60"/>
      <c r="D181" s="18"/>
      <c r="E181" s="18"/>
      <c r="F181" s="37"/>
      <c r="G181" s="38"/>
      <c r="H181" s="53" t="str">
        <f t="shared" si="2"/>
        <v/>
      </c>
    </row>
    <row r="182" spans="2:8" x14ac:dyDescent="0.2">
      <c r="B182" s="27" t="s">
        <v>227</v>
      </c>
      <c r="C182" s="17" t="s">
        <v>228</v>
      </c>
      <c r="D182" s="18" t="s">
        <v>52</v>
      </c>
      <c r="E182" s="18"/>
      <c r="F182" s="37"/>
      <c r="G182" s="38"/>
      <c r="H182" s="53">
        <f t="shared" si="2"/>
        <v>0</v>
      </c>
    </row>
    <row r="183" spans="2:8" x14ac:dyDescent="0.2">
      <c r="B183" s="27"/>
      <c r="C183" s="17"/>
      <c r="D183" s="24"/>
      <c r="E183" s="18"/>
      <c r="F183" s="37"/>
      <c r="G183" s="59"/>
      <c r="H183" s="53" t="str">
        <f t="shared" si="2"/>
        <v/>
      </c>
    </row>
    <row r="184" spans="2:8" x14ac:dyDescent="0.2">
      <c r="B184" s="27" t="s">
        <v>229</v>
      </c>
      <c r="C184" s="17" t="s">
        <v>230</v>
      </c>
      <c r="D184" s="18" t="s">
        <v>52</v>
      </c>
      <c r="E184" s="18"/>
      <c r="F184" s="37"/>
      <c r="G184" s="38"/>
      <c r="H184" s="53">
        <f t="shared" si="2"/>
        <v>0</v>
      </c>
    </row>
    <row r="185" spans="2:8" x14ac:dyDescent="0.2">
      <c r="B185" s="27"/>
      <c r="C185" s="60"/>
      <c r="D185" s="64"/>
      <c r="E185" s="18"/>
      <c r="F185" s="37"/>
      <c r="G185" s="56"/>
      <c r="H185" s="53" t="str">
        <f t="shared" si="2"/>
        <v/>
      </c>
    </row>
    <row r="186" spans="2:8" x14ac:dyDescent="0.2">
      <c r="B186" s="27" t="s">
        <v>231</v>
      </c>
      <c r="C186" s="17" t="s">
        <v>232</v>
      </c>
      <c r="D186" s="18" t="s">
        <v>52</v>
      </c>
      <c r="E186" s="18"/>
      <c r="F186" s="18"/>
      <c r="G186" s="19"/>
      <c r="H186" s="53">
        <f t="shared" si="2"/>
        <v>0</v>
      </c>
    </row>
    <row r="187" spans="2:8" x14ac:dyDescent="0.2">
      <c r="B187" s="27"/>
      <c r="C187" s="60"/>
      <c r="D187" s="64"/>
      <c r="E187" s="18"/>
      <c r="F187" s="18"/>
      <c r="G187" s="59"/>
      <c r="H187" s="53" t="str">
        <f t="shared" si="2"/>
        <v/>
      </c>
    </row>
    <row r="188" spans="2:8" x14ac:dyDescent="0.2">
      <c r="B188" s="27" t="s">
        <v>233</v>
      </c>
      <c r="C188" s="17" t="s">
        <v>232</v>
      </c>
      <c r="D188" s="18" t="s">
        <v>52</v>
      </c>
      <c r="E188" s="18"/>
      <c r="F188" s="18"/>
      <c r="G188" s="59"/>
      <c r="H188" s="53">
        <f t="shared" si="2"/>
        <v>0</v>
      </c>
    </row>
    <row r="189" spans="2:8" x14ac:dyDescent="0.2">
      <c r="B189" s="27"/>
      <c r="C189" s="60"/>
      <c r="D189" s="18"/>
      <c r="E189" s="18"/>
      <c r="F189" s="18"/>
      <c r="G189" s="59"/>
      <c r="H189" s="53" t="str">
        <f t="shared" si="2"/>
        <v/>
      </c>
    </row>
    <row r="190" spans="2:8" x14ac:dyDescent="0.2">
      <c r="B190" s="27" t="s">
        <v>234</v>
      </c>
      <c r="C190" s="17" t="s">
        <v>235</v>
      </c>
      <c r="D190" s="18"/>
      <c r="E190" s="18"/>
      <c r="F190" s="18"/>
      <c r="G190" s="59"/>
      <c r="H190" s="53" t="str">
        <f t="shared" si="2"/>
        <v/>
      </c>
    </row>
    <row r="191" spans="2:8" x14ac:dyDescent="0.2">
      <c r="B191" s="27"/>
      <c r="C191" s="17"/>
      <c r="D191" s="18"/>
      <c r="E191" s="18"/>
      <c r="F191" s="18"/>
      <c r="G191" s="59"/>
      <c r="H191" s="53" t="str">
        <f t="shared" si="2"/>
        <v/>
      </c>
    </row>
    <row r="192" spans="2:8" ht="25.5" x14ac:dyDescent="0.2">
      <c r="B192" s="27" t="s">
        <v>236</v>
      </c>
      <c r="C192" s="17" t="s">
        <v>237</v>
      </c>
      <c r="D192" s="18" t="s">
        <v>29</v>
      </c>
      <c r="E192" s="18"/>
      <c r="F192" s="18"/>
      <c r="G192" s="59"/>
      <c r="H192" s="53">
        <f t="shared" si="2"/>
        <v>0</v>
      </c>
    </row>
    <row r="193" spans="2:8" x14ac:dyDescent="0.2">
      <c r="B193" s="27"/>
      <c r="C193" s="17"/>
      <c r="D193" s="18"/>
      <c r="E193" s="18"/>
      <c r="F193" s="18"/>
      <c r="G193" s="59"/>
      <c r="H193" s="53" t="str">
        <f t="shared" si="2"/>
        <v/>
      </c>
    </row>
    <row r="194" spans="2:8" ht="25.5" x14ac:dyDescent="0.2">
      <c r="B194" s="27" t="s">
        <v>238</v>
      </c>
      <c r="C194" s="17" t="s">
        <v>239</v>
      </c>
      <c r="D194" s="57" t="s">
        <v>29</v>
      </c>
      <c r="E194" s="18"/>
      <c r="F194" s="18"/>
      <c r="G194" s="59"/>
      <c r="H194" s="53">
        <f t="shared" si="2"/>
        <v>0</v>
      </c>
    </row>
    <row r="195" spans="2:8" x14ac:dyDescent="0.2">
      <c r="B195" s="27"/>
      <c r="C195" s="88"/>
      <c r="D195" s="57"/>
      <c r="E195" s="57"/>
      <c r="F195" s="57"/>
      <c r="G195" s="59"/>
      <c r="H195" s="53" t="str">
        <f t="shared" si="2"/>
        <v/>
      </c>
    </row>
    <row r="196" spans="2:8" ht="25.5" x14ac:dyDescent="0.2">
      <c r="B196" s="27" t="s">
        <v>240</v>
      </c>
      <c r="C196" s="17" t="s">
        <v>241</v>
      </c>
      <c r="D196" s="18" t="s">
        <v>29</v>
      </c>
      <c r="E196" s="18"/>
      <c r="F196" s="18"/>
      <c r="G196" s="59"/>
      <c r="H196" s="53">
        <f t="shared" si="2"/>
        <v>0</v>
      </c>
    </row>
    <row r="197" spans="2:8" x14ac:dyDescent="0.2">
      <c r="B197" s="27"/>
      <c r="C197" s="63"/>
      <c r="D197" s="57"/>
      <c r="E197" s="57"/>
      <c r="F197" s="57"/>
      <c r="G197" s="59"/>
      <c r="H197" s="53" t="str">
        <f t="shared" si="2"/>
        <v/>
      </c>
    </row>
    <row r="198" spans="2:8" ht="25.5" x14ac:dyDescent="0.2">
      <c r="B198" s="27" t="s">
        <v>242</v>
      </c>
      <c r="C198" s="88" t="s">
        <v>243</v>
      </c>
      <c r="D198" s="57" t="s">
        <v>29</v>
      </c>
      <c r="E198" s="57"/>
      <c r="F198" s="57"/>
      <c r="G198" s="59"/>
      <c r="H198" s="53">
        <f t="shared" si="2"/>
        <v>0</v>
      </c>
    </row>
    <row r="199" spans="2:8" x14ac:dyDescent="0.2">
      <c r="B199" s="27"/>
      <c r="C199" s="17"/>
      <c r="D199" s="18"/>
      <c r="E199" s="18"/>
      <c r="F199" s="18"/>
      <c r="G199" s="59"/>
      <c r="H199" s="53" t="str">
        <f t="shared" si="2"/>
        <v/>
      </c>
    </row>
    <row r="200" spans="2:8" ht="25.5" x14ac:dyDescent="0.2">
      <c r="B200" s="27" t="s">
        <v>244</v>
      </c>
      <c r="C200" s="17" t="s">
        <v>245</v>
      </c>
      <c r="D200" s="18" t="s">
        <v>29</v>
      </c>
      <c r="E200" s="18"/>
      <c r="F200" s="18"/>
      <c r="G200" s="59"/>
      <c r="H200" s="53">
        <f t="shared" si="2"/>
        <v>0</v>
      </c>
    </row>
    <row r="201" spans="2:8" x14ac:dyDescent="0.2">
      <c r="B201" s="27"/>
      <c r="C201" s="17"/>
      <c r="D201" s="18"/>
      <c r="E201" s="18"/>
      <c r="F201" s="18"/>
      <c r="G201" s="59"/>
      <c r="H201" s="53" t="str">
        <f t="shared" si="2"/>
        <v/>
      </c>
    </row>
    <row r="202" spans="2:8" ht="25.5" x14ac:dyDescent="0.2">
      <c r="B202" s="27" t="s">
        <v>246</v>
      </c>
      <c r="C202" s="17" t="s">
        <v>247</v>
      </c>
      <c r="D202" s="3" t="s">
        <v>29</v>
      </c>
      <c r="E202" s="18"/>
      <c r="F202" s="18"/>
      <c r="G202" s="59"/>
      <c r="H202" s="53">
        <f t="shared" si="2"/>
        <v>0</v>
      </c>
    </row>
    <row r="203" spans="2:8" x14ac:dyDescent="0.2">
      <c r="B203" s="27"/>
      <c r="C203" s="17"/>
      <c r="D203" s="3"/>
      <c r="E203" s="18"/>
      <c r="F203" s="18"/>
      <c r="G203" s="19"/>
      <c r="H203" s="53" t="str">
        <f t="shared" si="2"/>
        <v/>
      </c>
    </row>
    <row r="204" spans="2:8" ht="25.5" x14ac:dyDescent="0.2">
      <c r="B204" s="27" t="s">
        <v>248</v>
      </c>
      <c r="C204" s="60" t="s">
        <v>249</v>
      </c>
      <c r="D204" s="64" t="s">
        <v>29</v>
      </c>
      <c r="E204" s="18"/>
      <c r="F204" s="18"/>
      <c r="G204" s="19"/>
      <c r="H204" s="53">
        <f t="shared" si="2"/>
        <v>0</v>
      </c>
    </row>
    <row r="205" spans="2:8" x14ac:dyDescent="0.2">
      <c r="B205" s="27"/>
      <c r="C205" s="17"/>
      <c r="D205" s="18"/>
      <c r="E205" s="18"/>
      <c r="F205" s="18"/>
      <c r="G205" s="19"/>
      <c r="H205" s="53" t="str">
        <f t="shared" si="2"/>
        <v/>
      </c>
    </row>
    <row r="206" spans="2:8" x14ac:dyDescent="0.2">
      <c r="B206" s="27" t="s">
        <v>250</v>
      </c>
      <c r="C206" s="17" t="s">
        <v>251</v>
      </c>
      <c r="D206" s="24" t="s">
        <v>29</v>
      </c>
      <c r="E206" s="24"/>
      <c r="F206" s="28"/>
      <c r="G206" s="29"/>
      <c r="H206" s="53">
        <f t="shared" si="2"/>
        <v>0</v>
      </c>
    </row>
    <row r="207" spans="2:8" x14ac:dyDescent="0.2">
      <c r="B207" s="27"/>
      <c r="C207" s="17"/>
      <c r="D207" s="18"/>
      <c r="E207" s="18"/>
      <c r="F207" s="37"/>
      <c r="G207" s="19"/>
      <c r="H207" s="53" t="str">
        <f t="shared" si="2"/>
        <v/>
      </c>
    </row>
    <row r="208" spans="2:8" x14ac:dyDescent="0.2">
      <c r="B208" s="27" t="s">
        <v>252</v>
      </c>
      <c r="C208" s="17" t="s">
        <v>253</v>
      </c>
      <c r="D208" s="24" t="s">
        <v>29</v>
      </c>
      <c r="E208" s="18"/>
      <c r="F208" s="37"/>
      <c r="G208" s="56"/>
      <c r="H208" s="53">
        <f t="shared" si="2"/>
        <v>0</v>
      </c>
    </row>
    <row r="209" spans="2:8" x14ac:dyDescent="0.2">
      <c r="B209" s="27"/>
      <c r="C209" s="17"/>
      <c r="D209" s="18"/>
      <c r="E209" s="18"/>
      <c r="F209" s="37"/>
      <c r="G209" s="19"/>
      <c r="H209" s="53" t="str">
        <f t="shared" si="2"/>
        <v/>
      </c>
    </row>
    <row r="210" spans="2:8" ht="39.75" customHeight="1" x14ac:dyDescent="0.2">
      <c r="B210" s="27" t="s">
        <v>254</v>
      </c>
      <c r="C210" s="88" t="s">
        <v>255</v>
      </c>
      <c r="D210" s="57" t="s">
        <v>29</v>
      </c>
      <c r="E210" s="57"/>
      <c r="F210" s="37"/>
      <c r="G210" s="58"/>
      <c r="H210" s="53">
        <f t="shared" si="2"/>
        <v>0</v>
      </c>
    </row>
    <row r="211" spans="2:8" x14ac:dyDescent="0.2">
      <c r="B211" s="27"/>
      <c r="C211" s="52"/>
      <c r="D211" s="57"/>
      <c r="E211" s="57"/>
      <c r="F211" s="37"/>
      <c r="G211" s="58"/>
      <c r="H211" s="53" t="str">
        <f t="shared" si="2"/>
        <v/>
      </c>
    </row>
    <row r="212" spans="2:8" x14ac:dyDescent="0.2">
      <c r="B212" s="27" t="s">
        <v>256</v>
      </c>
      <c r="C212" s="88" t="s">
        <v>257</v>
      </c>
      <c r="D212" s="57" t="s">
        <v>29</v>
      </c>
      <c r="E212" s="57"/>
      <c r="F212" s="37"/>
      <c r="G212" s="59"/>
      <c r="H212" s="53">
        <f t="shared" si="2"/>
        <v>0</v>
      </c>
    </row>
    <row r="213" spans="2:8" x14ac:dyDescent="0.2">
      <c r="B213" s="27"/>
      <c r="C213" s="52"/>
      <c r="D213" s="57"/>
      <c r="E213" s="57"/>
      <c r="F213" s="37"/>
      <c r="G213" s="58"/>
      <c r="H213" s="53" t="str">
        <f t="shared" si="2"/>
        <v/>
      </c>
    </row>
    <row r="214" spans="2:8" ht="38.25" x14ac:dyDescent="0.2">
      <c r="B214" s="27" t="s">
        <v>258</v>
      </c>
      <c r="C214" s="63" t="s">
        <v>259</v>
      </c>
      <c r="D214" s="65" t="s">
        <v>29</v>
      </c>
      <c r="E214" s="57"/>
      <c r="F214" s="37"/>
      <c r="G214" s="56"/>
      <c r="H214" s="53">
        <f t="shared" ref="H214:H227" si="3">IF(D214="","",F214*G214)</f>
        <v>0</v>
      </c>
    </row>
    <row r="215" spans="2:8" x14ac:dyDescent="0.2">
      <c r="B215" s="27"/>
      <c r="C215" s="88"/>
      <c r="D215" s="57"/>
      <c r="E215" s="57"/>
      <c r="F215" s="37"/>
      <c r="G215" s="58"/>
      <c r="H215" s="53" t="str">
        <f t="shared" si="3"/>
        <v/>
      </c>
    </row>
    <row r="216" spans="2:8" ht="25.5" x14ac:dyDescent="0.2">
      <c r="B216" s="27" t="s">
        <v>260</v>
      </c>
      <c r="C216" s="17" t="s">
        <v>261</v>
      </c>
      <c r="D216" s="18"/>
      <c r="E216" s="18"/>
      <c r="F216" s="37"/>
      <c r="G216" s="19"/>
      <c r="H216" s="53" t="str">
        <f t="shared" si="3"/>
        <v/>
      </c>
    </row>
    <row r="217" spans="2:8" x14ac:dyDescent="0.2">
      <c r="B217" s="27"/>
      <c r="C217" s="17"/>
      <c r="D217" s="18"/>
      <c r="E217" s="18"/>
      <c r="F217" s="37"/>
      <c r="G217" s="19"/>
      <c r="H217" s="53" t="str">
        <f t="shared" si="3"/>
        <v/>
      </c>
    </row>
    <row r="218" spans="2:8" ht="25.5" x14ac:dyDescent="0.2">
      <c r="B218" s="27" t="s">
        <v>262</v>
      </c>
      <c r="C218" s="60" t="s">
        <v>263</v>
      </c>
      <c r="D218" s="64" t="s">
        <v>51</v>
      </c>
      <c r="E218" s="18"/>
      <c r="F218" s="37"/>
      <c r="G218" s="59"/>
      <c r="H218" s="53">
        <f t="shared" si="3"/>
        <v>0</v>
      </c>
    </row>
    <row r="219" spans="2:8" x14ac:dyDescent="0.2">
      <c r="B219" s="27"/>
      <c r="C219" s="17"/>
      <c r="D219" s="18"/>
      <c r="E219" s="18"/>
      <c r="F219" s="37"/>
      <c r="G219" s="59"/>
      <c r="H219" s="53" t="str">
        <f t="shared" si="3"/>
        <v/>
      </c>
    </row>
    <row r="220" spans="2:8" ht="25.5" x14ac:dyDescent="0.2">
      <c r="B220" s="27" t="s">
        <v>262</v>
      </c>
      <c r="C220" s="17" t="s">
        <v>264</v>
      </c>
      <c r="D220" s="64" t="s">
        <v>51</v>
      </c>
      <c r="E220" s="18"/>
      <c r="F220" s="37"/>
      <c r="G220" s="56"/>
      <c r="H220" s="53">
        <f t="shared" si="3"/>
        <v>0</v>
      </c>
    </row>
    <row r="221" spans="2:8" x14ac:dyDescent="0.2">
      <c r="B221" s="27"/>
      <c r="C221" s="17"/>
      <c r="D221" s="18"/>
      <c r="E221" s="18"/>
      <c r="F221" s="37"/>
      <c r="G221" s="38"/>
      <c r="H221" s="53" t="str">
        <f t="shared" si="3"/>
        <v/>
      </c>
    </row>
    <row r="222" spans="2:8" ht="25.5" x14ac:dyDescent="0.2">
      <c r="B222" s="27" t="s">
        <v>265</v>
      </c>
      <c r="C222" s="60" t="s">
        <v>266</v>
      </c>
      <c r="D222" s="18" t="s">
        <v>89</v>
      </c>
      <c r="E222" s="18"/>
      <c r="F222" s="37"/>
      <c r="G222" s="38"/>
      <c r="H222" s="53">
        <f t="shared" si="3"/>
        <v>0</v>
      </c>
    </row>
    <row r="223" spans="2:8" x14ac:dyDescent="0.2">
      <c r="B223" s="27"/>
      <c r="C223" s="17"/>
      <c r="D223" s="18"/>
      <c r="E223" s="18"/>
      <c r="F223" s="37"/>
      <c r="G223" s="38"/>
      <c r="H223" s="53" t="str">
        <f t="shared" si="3"/>
        <v/>
      </c>
    </row>
    <row r="224" spans="2:8" ht="25.5" x14ac:dyDescent="0.2">
      <c r="B224" s="27" t="s">
        <v>267</v>
      </c>
      <c r="C224" s="17" t="s">
        <v>268</v>
      </c>
      <c r="D224" s="18" t="s">
        <v>89</v>
      </c>
      <c r="E224" s="18"/>
      <c r="F224" s="37"/>
      <c r="G224" s="59"/>
      <c r="H224" s="53">
        <f t="shared" si="3"/>
        <v>0</v>
      </c>
    </row>
    <row r="225" spans="2:9" x14ac:dyDescent="0.2">
      <c r="B225" s="27"/>
      <c r="C225" s="17"/>
      <c r="D225" s="18"/>
      <c r="E225" s="18"/>
      <c r="F225" s="37"/>
      <c r="G225" s="38"/>
      <c r="H225" s="53" t="str">
        <f t="shared" si="3"/>
        <v/>
      </c>
    </row>
    <row r="226" spans="2:9" x14ac:dyDescent="0.2">
      <c r="B226" s="27" t="s">
        <v>269</v>
      </c>
      <c r="C226" s="60" t="s">
        <v>270</v>
      </c>
      <c r="D226" s="18" t="s">
        <v>89</v>
      </c>
      <c r="E226" s="18"/>
      <c r="F226" s="37"/>
      <c r="G226" s="56"/>
      <c r="H226" s="53">
        <f t="shared" si="3"/>
        <v>0</v>
      </c>
    </row>
    <row r="227" spans="2:9" ht="8.25" customHeight="1" x14ac:dyDescent="0.2">
      <c r="B227" s="27"/>
      <c r="C227" s="17"/>
      <c r="D227" s="18"/>
      <c r="E227" s="18"/>
      <c r="F227" s="18"/>
      <c r="G227" s="19"/>
      <c r="H227" s="53" t="str">
        <f t="shared" si="3"/>
        <v/>
      </c>
    </row>
    <row r="228" spans="2:9" s="47" customFormat="1" ht="24.95" customHeight="1" x14ac:dyDescent="0.25">
      <c r="B228" s="54">
        <f>$B$10</f>
        <v>0</v>
      </c>
      <c r="C228" s="42" t="s">
        <v>43</v>
      </c>
      <c r="D228" s="43"/>
      <c r="E228" s="43"/>
      <c r="F228" s="87"/>
      <c r="G228" s="43"/>
      <c r="H228" s="45">
        <f>SUM(H164:H227)</f>
        <v>0</v>
      </c>
      <c r="I228" s="46"/>
    </row>
  </sheetData>
  <mergeCells count="25">
    <mergeCell ref="F1:H1"/>
    <mergeCell ref="B4:G4"/>
    <mergeCell ref="H4:H7"/>
    <mergeCell ref="B5:G7"/>
    <mergeCell ref="B45:E45"/>
    <mergeCell ref="F45:H47"/>
    <mergeCell ref="B46:E46"/>
    <mergeCell ref="B47:E47"/>
    <mergeCell ref="B48:G48"/>
    <mergeCell ref="H48:H51"/>
    <mergeCell ref="B49:G51"/>
    <mergeCell ref="B102:E102"/>
    <mergeCell ref="F102:H104"/>
    <mergeCell ref="B103:E103"/>
    <mergeCell ref="B104:E104"/>
    <mergeCell ref="B169:G169"/>
    <mergeCell ref="H169:H172"/>
    <mergeCell ref="B170:G172"/>
    <mergeCell ref="B105:G105"/>
    <mergeCell ref="H105:H108"/>
    <mergeCell ref="B106:G108"/>
    <mergeCell ref="B166:E166"/>
    <mergeCell ref="F166:H168"/>
    <mergeCell ref="B167:E167"/>
    <mergeCell ref="B168:E168"/>
  </mergeCells>
  <pageMargins left="0.43307086614173229" right="0.31496062992125984" top="0.43307086614173229" bottom="0.62992125984251968" header="0.35433070866141736" footer="0.31496062992125984"/>
  <pageSetup paperSize="9" scale="72" orientation="portrait" r:id="rId1"/>
  <headerFooter>
    <oddHeader xml:space="preserve">&amp;R&amp;"Arial,Bold Italic"
</oddHead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view="pageBreakPreview" zoomScale="93" zoomScaleNormal="100" zoomScaleSheetLayoutView="93" workbookViewId="0">
      <selection activeCell="E21" sqref="E21"/>
    </sheetView>
  </sheetViews>
  <sheetFormatPr defaultColWidth="8.85546875" defaultRowHeight="15" x14ac:dyDescent="0.25"/>
  <cols>
    <col min="2" max="2" width="40.140625" bestFit="1" customWidth="1"/>
    <col min="3" max="3" width="12.85546875" customWidth="1"/>
    <col min="4" max="4" width="8.85546875" customWidth="1"/>
    <col min="5" max="5" width="15.42578125" customWidth="1"/>
    <col min="6" max="6" width="15.7109375" customWidth="1"/>
    <col min="7" max="7" width="16.28515625" customWidth="1"/>
  </cols>
  <sheetData>
    <row r="1" spans="1:7" x14ac:dyDescent="0.25">
      <c r="A1" s="1" t="s">
        <v>605</v>
      </c>
      <c r="B1" s="2"/>
      <c r="C1" s="3"/>
      <c r="D1" s="3"/>
      <c r="E1" s="470"/>
      <c r="F1" s="470"/>
      <c r="G1" s="470"/>
    </row>
    <row r="2" spans="1:7" x14ac:dyDescent="0.25">
      <c r="A2" s="435" t="s">
        <v>606</v>
      </c>
      <c r="B2" s="2"/>
      <c r="C2" s="3"/>
      <c r="D2" s="3"/>
      <c r="E2" s="3"/>
      <c r="F2" s="5"/>
      <c r="G2" s="4"/>
    </row>
    <row r="3" spans="1:7" x14ac:dyDescent="0.25">
      <c r="A3" s="6"/>
      <c r="B3" s="6"/>
      <c r="C3" s="436"/>
      <c r="D3" s="436"/>
      <c r="E3" s="436"/>
      <c r="F3" s="8"/>
      <c r="G3" s="9"/>
    </row>
    <row r="4" spans="1:7" x14ac:dyDescent="0.25">
      <c r="A4" s="457" t="s">
        <v>0</v>
      </c>
      <c r="B4" s="458"/>
      <c r="C4" s="458"/>
      <c r="D4" s="458"/>
      <c r="E4" s="458"/>
      <c r="F4" s="458"/>
      <c r="G4" s="473"/>
    </row>
    <row r="5" spans="1:7" x14ac:dyDescent="0.25">
      <c r="A5" s="462" t="str">
        <f>C1.2!B5</f>
        <v>RESURFACING OF HARDING STREET</v>
      </c>
      <c r="B5" s="463"/>
      <c r="C5" s="463"/>
      <c r="D5" s="463"/>
      <c r="E5" s="463"/>
      <c r="F5" s="463"/>
      <c r="G5" s="474"/>
    </row>
    <row r="6" spans="1:7" x14ac:dyDescent="0.25">
      <c r="A6" s="462"/>
      <c r="B6" s="463"/>
      <c r="C6" s="463"/>
      <c r="D6" s="463"/>
      <c r="E6" s="463"/>
      <c r="F6" s="463"/>
      <c r="G6" s="474"/>
    </row>
    <row r="7" spans="1:7" x14ac:dyDescent="0.25">
      <c r="A7" s="464"/>
      <c r="B7" s="465"/>
      <c r="C7" s="465"/>
      <c r="D7" s="465"/>
      <c r="E7" s="465"/>
      <c r="F7" s="465"/>
      <c r="G7" s="475"/>
    </row>
    <row r="8" spans="1:7" x14ac:dyDescent="0.25">
      <c r="A8" s="12" t="s">
        <v>1</v>
      </c>
      <c r="B8" s="13" t="s">
        <v>2</v>
      </c>
      <c r="C8" s="13" t="s">
        <v>3</v>
      </c>
      <c r="D8" s="13" t="s">
        <v>4</v>
      </c>
      <c r="E8" s="13" t="s">
        <v>5</v>
      </c>
      <c r="F8" s="13" t="s">
        <v>6</v>
      </c>
      <c r="G8" s="13" t="s">
        <v>7</v>
      </c>
    </row>
    <row r="9" spans="1:7" x14ac:dyDescent="0.25">
      <c r="A9" s="27"/>
      <c r="B9" s="17"/>
      <c r="C9" s="18"/>
      <c r="D9" s="18"/>
      <c r="E9" s="18"/>
      <c r="F9" s="19"/>
      <c r="G9" s="422" t="str">
        <f t="shared" ref="G9:G11" si="0">IF(C9="","",E9*F9)</f>
        <v/>
      </c>
    </row>
    <row r="10" spans="1:7" x14ac:dyDescent="0.25">
      <c r="A10" s="22" t="s">
        <v>594</v>
      </c>
      <c r="B10" s="23" t="s">
        <v>452</v>
      </c>
      <c r="C10" s="24"/>
      <c r="D10" s="24"/>
      <c r="E10" s="24"/>
      <c r="F10" s="414"/>
      <c r="G10" s="422" t="str">
        <f t="shared" si="0"/>
        <v/>
      </c>
    </row>
    <row r="11" spans="1:7" x14ac:dyDescent="0.25">
      <c r="A11" s="27"/>
      <c r="B11" s="17"/>
      <c r="C11" s="24"/>
      <c r="D11" s="24"/>
      <c r="E11" s="24"/>
      <c r="F11" s="414"/>
      <c r="G11" s="422" t="str">
        <f t="shared" si="0"/>
        <v/>
      </c>
    </row>
    <row r="12" spans="1:7" x14ac:dyDescent="0.25">
      <c r="A12" s="27"/>
      <c r="B12" s="17"/>
      <c r="C12" s="24"/>
      <c r="D12" s="24"/>
      <c r="E12" s="24"/>
      <c r="F12" s="414"/>
      <c r="G12" s="422"/>
    </row>
    <row r="13" spans="1:7" x14ac:dyDescent="0.25">
      <c r="A13" s="445" t="s">
        <v>595</v>
      </c>
      <c r="B13" s="446" t="s">
        <v>596</v>
      </c>
      <c r="C13" s="447"/>
      <c r="D13" s="24"/>
      <c r="E13" s="24"/>
      <c r="F13" s="414"/>
      <c r="G13" s="422"/>
    </row>
    <row r="14" spans="1:7" x14ac:dyDescent="0.25">
      <c r="A14" s="445"/>
      <c r="B14" s="446"/>
      <c r="C14" s="447"/>
      <c r="D14" s="24"/>
      <c r="E14" s="189"/>
      <c r="F14" s="431"/>
      <c r="G14" s="422"/>
    </row>
    <row r="15" spans="1:7" ht="25.5" x14ac:dyDescent="0.25">
      <c r="A15" s="445" t="s">
        <v>597</v>
      </c>
      <c r="B15" s="446" t="s">
        <v>598</v>
      </c>
      <c r="C15" s="447" t="s">
        <v>89</v>
      </c>
      <c r="D15" s="24"/>
      <c r="E15" s="107">
        <v>6500</v>
      </c>
      <c r="F15" s="431"/>
      <c r="G15" s="422"/>
    </row>
    <row r="16" spans="1:7" x14ac:dyDescent="0.25">
      <c r="A16" s="27"/>
      <c r="B16" s="17"/>
      <c r="C16" s="24"/>
      <c r="D16" s="24"/>
      <c r="E16" s="107"/>
      <c r="F16" s="432"/>
      <c r="G16" s="422"/>
    </row>
    <row r="17" spans="1:7" x14ac:dyDescent="0.25">
      <c r="A17" s="445" t="s">
        <v>599</v>
      </c>
      <c r="B17" s="446" t="s">
        <v>600</v>
      </c>
      <c r="C17" s="24"/>
      <c r="D17" s="24"/>
      <c r="E17" s="107"/>
      <c r="F17" s="433"/>
      <c r="G17" s="422"/>
    </row>
    <row r="18" spans="1:7" x14ac:dyDescent="0.25">
      <c r="A18" s="27"/>
      <c r="B18" s="17"/>
      <c r="C18" s="24"/>
      <c r="D18" s="24"/>
      <c r="E18" s="107"/>
      <c r="F18" s="434"/>
      <c r="G18" s="422"/>
    </row>
    <row r="19" spans="1:7" x14ac:dyDescent="0.25">
      <c r="A19" s="445" t="s">
        <v>601</v>
      </c>
      <c r="B19" s="446" t="s">
        <v>602</v>
      </c>
      <c r="C19" s="447"/>
      <c r="D19" s="24"/>
      <c r="E19" s="107"/>
      <c r="F19" s="434"/>
      <c r="G19" s="422"/>
    </row>
    <row r="20" spans="1:7" x14ac:dyDescent="0.25">
      <c r="A20" s="445"/>
      <c r="B20" s="446"/>
      <c r="C20" s="447"/>
      <c r="D20" s="24"/>
      <c r="E20" s="189"/>
      <c r="F20" s="433"/>
      <c r="G20" s="422"/>
    </row>
    <row r="21" spans="1:7" ht="38.25" x14ac:dyDescent="0.25">
      <c r="A21" s="445" t="s">
        <v>11</v>
      </c>
      <c r="B21" s="446" t="s">
        <v>603</v>
      </c>
      <c r="C21" s="447" t="s">
        <v>18</v>
      </c>
      <c r="E21" s="24">
        <f>(1000*20*0.03)*2.5</f>
        <v>1500</v>
      </c>
      <c r="F21" s="422"/>
      <c r="G21" s="422"/>
    </row>
    <row r="22" spans="1:7" x14ac:dyDescent="0.25">
      <c r="A22" s="27"/>
      <c r="B22" s="17"/>
      <c r="C22" s="24"/>
      <c r="D22" s="24"/>
      <c r="E22" s="107"/>
      <c r="F22" s="414"/>
      <c r="G22" s="422"/>
    </row>
    <row r="23" spans="1:7" x14ac:dyDescent="0.25">
      <c r="A23" s="27"/>
      <c r="B23" s="17"/>
      <c r="C23" s="24"/>
      <c r="D23" s="24"/>
      <c r="E23" s="107"/>
      <c r="F23" s="104"/>
      <c r="G23" s="422"/>
    </row>
    <row r="24" spans="1:7" x14ac:dyDescent="0.25">
      <c r="A24" s="27"/>
      <c r="B24" s="17"/>
      <c r="C24" s="24"/>
      <c r="D24" s="24"/>
      <c r="E24" s="107"/>
      <c r="F24" s="104"/>
      <c r="G24" s="422"/>
    </row>
    <row r="25" spans="1:7" x14ac:dyDescent="0.25">
      <c r="A25" s="27"/>
      <c r="B25" s="17"/>
      <c r="C25" s="24"/>
      <c r="D25" s="24"/>
      <c r="E25" s="107"/>
      <c r="F25" s="40"/>
      <c r="G25" s="422"/>
    </row>
    <row r="26" spans="1:7" x14ac:dyDescent="0.25">
      <c r="A26" s="27"/>
      <c r="B26" s="17"/>
      <c r="C26" s="24"/>
      <c r="D26" s="24"/>
      <c r="E26" s="107"/>
      <c r="F26" s="40"/>
      <c r="G26" s="422"/>
    </row>
    <row r="27" spans="1:7" x14ac:dyDescent="0.25">
      <c r="A27" s="27"/>
      <c r="B27" s="17"/>
      <c r="C27" s="24"/>
      <c r="D27" s="24"/>
      <c r="E27" s="107"/>
      <c r="F27" s="108"/>
      <c r="G27" s="422"/>
    </row>
    <row r="28" spans="1:7" x14ac:dyDescent="0.25">
      <c r="A28" s="27"/>
      <c r="B28" s="17"/>
      <c r="C28" s="24"/>
      <c r="D28" s="24"/>
      <c r="E28" s="107"/>
      <c r="F28" s="108"/>
      <c r="G28" s="422"/>
    </row>
    <row r="29" spans="1:7" x14ac:dyDescent="0.25">
      <c r="A29" s="27"/>
      <c r="B29" s="17"/>
      <c r="C29" s="24"/>
      <c r="D29" s="24"/>
      <c r="E29" s="24"/>
      <c r="F29" s="414"/>
      <c r="G29" s="422"/>
    </row>
    <row r="30" spans="1:7" x14ac:dyDescent="0.25">
      <c r="A30" s="27"/>
      <c r="B30" s="17"/>
      <c r="C30" s="24"/>
      <c r="D30" s="24"/>
      <c r="E30" s="24"/>
      <c r="F30" s="104"/>
      <c r="G30" s="422"/>
    </row>
    <row r="31" spans="1:7" x14ac:dyDescent="0.25">
      <c r="A31" s="27"/>
      <c r="B31" s="17"/>
      <c r="C31" s="24"/>
      <c r="D31" s="24"/>
      <c r="E31" s="24"/>
      <c r="F31" s="104"/>
      <c r="G31" s="422"/>
    </row>
    <row r="32" spans="1:7" x14ac:dyDescent="0.25">
      <c r="A32" s="27"/>
      <c r="B32" s="439"/>
      <c r="C32" s="24"/>
      <c r="D32" s="24"/>
      <c r="E32" s="24"/>
      <c r="F32" s="104"/>
      <c r="G32" s="422"/>
    </row>
    <row r="33" spans="1:7" x14ac:dyDescent="0.25">
      <c r="A33" s="27"/>
      <c r="B33" s="439"/>
      <c r="C33" s="33"/>
      <c r="D33" s="33"/>
      <c r="E33" s="33"/>
      <c r="F33" s="104"/>
      <c r="G33" s="422"/>
    </row>
    <row r="34" spans="1:7" x14ac:dyDescent="0.25">
      <c r="A34" s="27"/>
      <c r="B34" s="17"/>
      <c r="C34" s="24"/>
      <c r="D34" s="24"/>
      <c r="E34" s="24"/>
      <c r="F34" s="104"/>
      <c r="G34" s="422"/>
    </row>
    <row r="35" spans="1:7" x14ac:dyDescent="0.25">
      <c r="A35" s="27"/>
      <c r="B35" s="439"/>
      <c r="C35" s="33"/>
      <c r="D35" s="33"/>
      <c r="E35" s="33"/>
      <c r="F35" s="104"/>
      <c r="G35" s="422"/>
    </row>
    <row r="36" spans="1:7" x14ac:dyDescent="0.25">
      <c r="A36" s="27"/>
      <c r="B36" s="52"/>
      <c r="C36" s="33"/>
      <c r="D36" s="33"/>
      <c r="E36" s="33"/>
      <c r="F36" s="104"/>
      <c r="G36" s="422"/>
    </row>
    <row r="37" spans="1:7" x14ac:dyDescent="0.25">
      <c r="A37" s="27"/>
      <c r="B37" s="17"/>
      <c r="C37" s="24"/>
      <c r="D37" s="24"/>
      <c r="E37" s="24"/>
      <c r="F37" s="104"/>
      <c r="G37" s="422"/>
    </row>
    <row r="38" spans="1:7" x14ac:dyDescent="0.25">
      <c r="A38" s="27"/>
      <c r="B38" s="17"/>
      <c r="C38" s="24"/>
      <c r="D38" s="24"/>
      <c r="E38" s="24"/>
      <c r="F38" s="104"/>
      <c r="G38" s="422"/>
    </row>
    <row r="39" spans="1:7" x14ac:dyDescent="0.25">
      <c r="A39" s="27"/>
      <c r="B39" s="17"/>
      <c r="C39" s="24"/>
      <c r="D39" s="24"/>
      <c r="E39" s="24"/>
      <c r="F39" s="104"/>
      <c r="G39" s="422"/>
    </row>
    <row r="40" spans="1:7" x14ac:dyDescent="0.25">
      <c r="A40" s="54" t="str">
        <f>A10</f>
        <v>C9.1</v>
      </c>
      <c r="B40" s="42" t="s">
        <v>43</v>
      </c>
      <c r="C40" s="43"/>
      <c r="D40" s="43"/>
      <c r="E40" s="437"/>
      <c r="F40" s="43"/>
      <c r="G40" s="45"/>
    </row>
  </sheetData>
  <mergeCells count="4">
    <mergeCell ref="E1:G1"/>
    <mergeCell ref="A4:F4"/>
    <mergeCell ref="G4:G7"/>
    <mergeCell ref="A5:F7"/>
  </mergeCells>
  <pageMargins left="0.7" right="0.7" top="0.75" bottom="0.75" header="0.3" footer="0.3"/>
  <pageSetup scale="76"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24"/>
  <sheetViews>
    <sheetView view="pageBreakPreview" zoomScale="84" zoomScaleNormal="100" zoomScaleSheetLayoutView="84" workbookViewId="0">
      <selection activeCell="B8" sqref="B8:H38"/>
    </sheetView>
  </sheetViews>
  <sheetFormatPr defaultColWidth="8.85546875" defaultRowHeight="12" x14ac:dyDescent="0.25"/>
  <cols>
    <col min="1" max="1" width="0.85546875" style="116" customWidth="1"/>
    <col min="2" max="2" width="11.7109375" style="151" customWidth="1"/>
    <col min="3" max="3" width="45.7109375" style="113" customWidth="1"/>
    <col min="4" max="4" width="13.7109375" style="114" customWidth="1"/>
    <col min="5" max="5" width="10.140625" style="114" customWidth="1"/>
    <col min="6" max="6" width="15.7109375" style="114" customWidth="1"/>
    <col min="7" max="7" width="15.7109375" style="116" customWidth="1"/>
    <col min="8" max="8" width="15.7109375" style="115" customWidth="1"/>
    <col min="9" max="9" width="0.85546875" style="115" customWidth="1"/>
    <col min="10" max="16384" width="8.85546875" style="116"/>
  </cols>
  <sheetData>
    <row r="1" spans="2:9" ht="12.75" x14ac:dyDescent="0.25">
      <c r="B1" s="1" t="s">
        <v>605</v>
      </c>
      <c r="F1" s="470"/>
      <c r="G1" s="470"/>
      <c r="H1" s="470"/>
    </row>
    <row r="2" spans="2:9" ht="12.75" x14ac:dyDescent="0.25">
      <c r="B2" s="435" t="s">
        <v>606</v>
      </c>
    </row>
    <row r="3" spans="2:9" x14ac:dyDescent="0.25">
      <c r="B3" s="113"/>
    </row>
    <row r="4" spans="2:9" ht="12.75" customHeight="1" x14ac:dyDescent="0.25">
      <c r="B4" s="478" t="s">
        <v>0</v>
      </c>
      <c r="C4" s="479"/>
      <c r="D4" s="479"/>
      <c r="E4" s="479"/>
      <c r="F4" s="479"/>
      <c r="G4" s="479"/>
      <c r="H4" s="480" t="str">
        <f>"CHAPTER "&amp;B10</f>
        <v>CHAPTER C11.7</v>
      </c>
      <c r="I4" s="117"/>
    </row>
    <row r="5" spans="2:9" ht="7.5" customHeight="1" x14ac:dyDescent="0.25">
      <c r="B5" s="483" t="str">
        <f>C8.8!B5</f>
        <v>RESURFACING OF HARDING STREET</v>
      </c>
      <c r="C5" s="484"/>
      <c r="D5" s="484"/>
      <c r="E5" s="484"/>
      <c r="F5" s="484"/>
      <c r="G5" s="484"/>
      <c r="H5" s="481"/>
      <c r="I5" s="118"/>
    </row>
    <row r="6" spans="2:9" ht="12.75" customHeight="1" x14ac:dyDescent="0.25">
      <c r="B6" s="483"/>
      <c r="C6" s="484"/>
      <c r="D6" s="484"/>
      <c r="E6" s="484"/>
      <c r="F6" s="484"/>
      <c r="G6" s="484"/>
      <c r="H6" s="481"/>
      <c r="I6" s="118"/>
    </row>
    <row r="7" spans="2:9" s="120" customFormat="1" ht="7.5" customHeight="1" x14ac:dyDescent="0.25">
      <c r="B7" s="485"/>
      <c r="C7" s="486"/>
      <c r="D7" s="486"/>
      <c r="E7" s="486"/>
      <c r="F7" s="486"/>
      <c r="G7" s="486"/>
      <c r="H7" s="482"/>
      <c r="I7" s="119"/>
    </row>
    <row r="8" spans="2:9" s="15" customFormat="1" ht="24.95" customHeight="1" x14ac:dyDescent="0.25">
      <c r="B8" s="12" t="s">
        <v>1</v>
      </c>
      <c r="C8" s="13" t="s">
        <v>2</v>
      </c>
      <c r="D8" s="13" t="s">
        <v>3</v>
      </c>
      <c r="E8" s="13" t="s">
        <v>4</v>
      </c>
      <c r="F8" s="13" t="s">
        <v>5</v>
      </c>
      <c r="G8" s="13" t="s">
        <v>6</v>
      </c>
      <c r="H8" s="13" t="s">
        <v>7</v>
      </c>
      <c r="I8" s="111"/>
    </row>
    <row r="9" spans="2:9" x14ac:dyDescent="0.2">
      <c r="B9" s="121"/>
      <c r="C9" s="122"/>
      <c r="D9" s="123"/>
      <c r="E9" s="123"/>
      <c r="F9" s="123"/>
      <c r="G9" s="124"/>
      <c r="H9" s="125" t="str">
        <f t="shared" ref="H9" si="0">IF(D9="","",F9*G9)</f>
        <v/>
      </c>
      <c r="I9" s="126"/>
    </row>
    <row r="10" spans="2:9" x14ac:dyDescent="0.2">
      <c r="B10" s="127" t="s">
        <v>302</v>
      </c>
      <c r="C10" s="128" t="s">
        <v>303</v>
      </c>
      <c r="D10" s="123"/>
      <c r="E10" s="123"/>
      <c r="F10" s="123"/>
      <c r="G10" s="124"/>
      <c r="H10" s="125" t="str">
        <f t="shared" ref="H10:H12" si="1">IF(D10="","",F10*G10)</f>
        <v/>
      </c>
      <c r="I10" s="126"/>
    </row>
    <row r="11" spans="2:9" ht="10.5" customHeight="1" x14ac:dyDescent="0.2">
      <c r="B11" s="121"/>
      <c r="C11" s="122"/>
      <c r="D11" s="123"/>
      <c r="E11" s="123"/>
      <c r="F11" s="123"/>
      <c r="G11" s="124"/>
      <c r="H11" s="125" t="str">
        <f t="shared" si="1"/>
        <v/>
      </c>
      <c r="I11" s="126"/>
    </row>
    <row r="12" spans="2:9" x14ac:dyDescent="0.2">
      <c r="B12" s="129" t="s">
        <v>304</v>
      </c>
      <c r="C12" s="122" t="s">
        <v>314</v>
      </c>
      <c r="D12" s="123"/>
      <c r="E12" s="123"/>
      <c r="F12" s="123"/>
      <c r="G12" s="124"/>
      <c r="H12" s="125" t="str">
        <f t="shared" si="1"/>
        <v/>
      </c>
      <c r="I12" s="126"/>
    </row>
    <row r="13" spans="2:9" x14ac:dyDescent="0.2">
      <c r="B13" s="129"/>
      <c r="C13" s="122"/>
      <c r="D13" s="123"/>
      <c r="E13" s="123"/>
      <c r="F13" s="123"/>
      <c r="G13" s="124"/>
      <c r="H13" s="125"/>
      <c r="I13" s="126"/>
    </row>
    <row r="14" spans="2:9" ht="24" x14ac:dyDescent="0.2">
      <c r="B14" s="121" t="s">
        <v>305</v>
      </c>
      <c r="C14" s="122" t="s">
        <v>437</v>
      </c>
      <c r="D14" s="130" t="s">
        <v>15</v>
      </c>
      <c r="E14" s="130"/>
      <c r="F14" s="131">
        <v>1</v>
      </c>
      <c r="G14" s="424"/>
      <c r="H14" s="133"/>
      <c r="I14" s="134"/>
    </row>
    <row r="15" spans="2:9" x14ac:dyDescent="0.2">
      <c r="B15" s="129"/>
      <c r="C15" s="122"/>
      <c r="D15" s="123"/>
      <c r="E15" s="123"/>
      <c r="F15" s="135"/>
      <c r="G15" s="423"/>
      <c r="H15" s="424"/>
      <c r="I15" s="126"/>
    </row>
    <row r="16" spans="2:9" x14ac:dyDescent="0.2">
      <c r="B16" s="129"/>
      <c r="C16" s="122"/>
      <c r="D16" s="123"/>
      <c r="E16" s="123"/>
      <c r="F16" s="135"/>
      <c r="G16" s="423"/>
      <c r="H16" s="424"/>
      <c r="I16" s="137"/>
    </row>
    <row r="17" spans="2:9" x14ac:dyDescent="0.2">
      <c r="B17" s="121" t="s">
        <v>389</v>
      </c>
      <c r="C17" s="138" t="s">
        <v>390</v>
      </c>
      <c r="D17" s="130"/>
      <c r="E17" s="135"/>
      <c r="F17" s="139"/>
      <c r="G17" s="424"/>
      <c r="H17" s="424"/>
      <c r="I17" s="140"/>
    </row>
    <row r="18" spans="2:9" x14ac:dyDescent="0.2">
      <c r="B18" s="129"/>
      <c r="C18" s="141"/>
      <c r="D18" s="142"/>
      <c r="E18" s="135"/>
      <c r="F18" s="139"/>
      <c r="G18" s="424"/>
      <c r="H18" s="424"/>
      <c r="I18" s="140"/>
    </row>
    <row r="19" spans="2:9" ht="24" x14ac:dyDescent="0.2">
      <c r="B19" s="121" t="s">
        <v>391</v>
      </c>
      <c r="C19" s="122" t="s">
        <v>436</v>
      </c>
      <c r="D19" s="130" t="s">
        <v>29</v>
      </c>
      <c r="E19" s="135" t="s">
        <v>4</v>
      </c>
      <c r="F19" s="135">
        <v>75</v>
      </c>
      <c r="G19" s="424"/>
      <c r="H19" s="424"/>
      <c r="I19" s="140"/>
    </row>
    <row r="20" spans="2:9" x14ac:dyDescent="0.2">
      <c r="B20" s="129"/>
      <c r="C20" s="141"/>
      <c r="D20" s="142"/>
      <c r="E20" s="142"/>
      <c r="F20" s="135"/>
      <c r="G20" s="139"/>
      <c r="H20" s="133"/>
      <c r="I20" s="140"/>
    </row>
    <row r="21" spans="2:9" x14ac:dyDescent="0.2">
      <c r="B21" s="121"/>
      <c r="C21" s="122"/>
      <c r="D21" s="130"/>
      <c r="E21" s="130"/>
      <c r="F21" s="135"/>
      <c r="G21" s="136"/>
      <c r="H21" s="133"/>
      <c r="I21" s="140"/>
    </row>
    <row r="22" spans="2:9" x14ac:dyDescent="0.2">
      <c r="B22" s="129"/>
      <c r="C22" s="122"/>
      <c r="D22" s="123"/>
      <c r="E22" s="123"/>
      <c r="F22" s="135"/>
      <c r="G22" s="139"/>
      <c r="H22" s="133"/>
      <c r="I22" s="140"/>
    </row>
    <row r="23" spans="2:9" x14ac:dyDescent="0.2">
      <c r="B23" s="121"/>
      <c r="C23" s="138"/>
      <c r="D23" s="130"/>
      <c r="E23" s="130"/>
      <c r="F23" s="135"/>
      <c r="G23" s="124"/>
      <c r="H23" s="133"/>
      <c r="I23" s="126"/>
    </row>
    <row r="24" spans="2:9" x14ac:dyDescent="0.2">
      <c r="B24" s="121"/>
      <c r="C24" s="138"/>
      <c r="D24" s="130"/>
      <c r="E24" s="130"/>
      <c r="F24" s="135"/>
      <c r="G24" s="124"/>
      <c r="H24" s="133"/>
      <c r="I24" s="126"/>
    </row>
    <row r="25" spans="2:9" x14ac:dyDescent="0.2">
      <c r="B25" s="121"/>
      <c r="C25" s="138"/>
      <c r="D25" s="130"/>
      <c r="E25" s="130"/>
      <c r="F25" s="135"/>
      <c r="G25" s="124"/>
      <c r="H25" s="133"/>
      <c r="I25" s="126"/>
    </row>
    <row r="26" spans="2:9" x14ac:dyDescent="0.2">
      <c r="B26" s="129"/>
      <c r="C26" s="122"/>
      <c r="D26" s="123"/>
      <c r="E26" s="123"/>
      <c r="F26" s="135"/>
      <c r="G26" s="124"/>
      <c r="H26" s="133"/>
      <c r="I26" s="126"/>
    </row>
    <row r="27" spans="2:9" x14ac:dyDescent="0.2">
      <c r="B27" s="121"/>
      <c r="C27" s="122"/>
      <c r="D27" s="130"/>
      <c r="E27" s="130"/>
      <c r="F27" s="135"/>
      <c r="G27" s="143"/>
      <c r="H27" s="133"/>
      <c r="I27" s="134"/>
    </row>
    <row r="28" spans="2:9" x14ac:dyDescent="0.2">
      <c r="B28" s="121"/>
      <c r="C28" s="138"/>
      <c r="D28" s="130"/>
      <c r="E28" s="130"/>
      <c r="F28" s="123"/>
      <c r="G28" s="145"/>
      <c r="H28" s="133"/>
      <c r="I28" s="126"/>
    </row>
    <row r="29" spans="2:9" x14ac:dyDescent="0.2">
      <c r="B29" s="129"/>
      <c r="C29" s="122"/>
      <c r="D29" s="123"/>
      <c r="E29" s="123"/>
      <c r="F29" s="123"/>
      <c r="G29" s="143"/>
      <c r="H29" s="133"/>
      <c r="I29" s="126"/>
    </row>
    <row r="30" spans="2:9" x14ac:dyDescent="0.2">
      <c r="B30" s="121"/>
      <c r="C30" s="122"/>
      <c r="D30" s="130"/>
      <c r="E30" s="130"/>
      <c r="F30" s="123"/>
      <c r="G30" s="143"/>
      <c r="H30" s="133"/>
      <c r="I30" s="126"/>
    </row>
    <row r="31" spans="2:9" x14ac:dyDescent="0.2">
      <c r="B31" s="146"/>
      <c r="C31" s="122"/>
      <c r="D31" s="130"/>
      <c r="E31" s="130"/>
      <c r="F31" s="123"/>
      <c r="G31" s="143"/>
      <c r="H31" s="133"/>
      <c r="I31" s="126"/>
    </row>
    <row r="32" spans="2:9" x14ac:dyDescent="0.2">
      <c r="B32" s="146"/>
      <c r="C32" s="122"/>
      <c r="D32" s="130"/>
      <c r="E32" s="130"/>
      <c r="F32" s="123"/>
      <c r="G32" s="143"/>
      <c r="H32" s="133"/>
      <c r="I32" s="126"/>
    </row>
    <row r="33" spans="2:9" x14ac:dyDescent="0.2">
      <c r="B33" s="146"/>
      <c r="C33" s="122"/>
      <c r="D33" s="130"/>
      <c r="E33" s="130"/>
      <c r="F33" s="123"/>
      <c r="G33" s="143"/>
      <c r="H33" s="133"/>
      <c r="I33" s="126"/>
    </row>
    <row r="34" spans="2:9" x14ac:dyDescent="0.2">
      <c r="B34" s="146"/>
      <c r="C34" s="122"/>
      <c r="D34" s="130"/>
      <c r="E34" s="130"/>
      <c r="F34" s="123"/>
      <c r="G34" s="143"/>
      <c r="H34" s="133"/>
      <c r="I34" s="126"/>
    </row>
    <row r="35" spans="2:9" x14ac:dyDescent="0.2">
      <c r="B35" s="146"/>
      <c r="C35" s="122"/>
      <c r="D35" s="130"/>
      <c r="E35" s="130"/>
      <c r="F35" s="123"/>
      <c r="G35" s="143"/>
      <c r="H35" s="133"/>
      <c r="I35" s="126"/>
    </row>
    <row r="36" spans="2:9" x14ac:dyDescent="0.2">
      <c r="B36" s="146"/>
      <c r="C36" s="122"/>
      <c r="D36" s="130"/>
      <c r="E36" s="130"/>
      <c r="F36" s="123"/>
      <c r="G36" s="143"/>
      <c r="H36" s="133"/>
      <c r="I36" s="126"/>
    </row>
    <row r="37" spans="2:9" x14ac:dyDescent="0.2">
      <c r="B37" s="129"/>
      <c r="C37" s="122"/>
      <c r="D37" s="123"/>
      <c r="E37" s="123"/>
      <c r="F37" s="123"/>
      <c r="G37" s="143"/>
      <c r="H37" s="133"/>
      <c r="I37" s="126"/>
    </row>
    <row r="38" spans="2:9" s="47" customFormat="1" ht="19.5" customHeight="1" x14ac:dyDescent="0.25">
      <c r="B38" s="62" t="str">
        <f>$B$10</f>
        <v>C11.7</v>
      </c>
      <c r="C38" s="42" t="s">
        <v>24</v>
      </c>
      <c r="D38" s="43"/>
      <c r="E38" s="43"/>
      <c r="F38" s="112"/>
      <c r="G38" s="43"/>
      <c r="H38" s="45"/>
      <c r="I38" s="109"/>
    </row>
    <row r="39" spans="2:9" s="5" customFormat="1" ht="12.75" x14ac:dyDescent="0.25">
      <c r="B39" s="477" t="str">
        <f>Client1</f>
        <v>Province of KwaZulu-Natal</v>
      </c>
      <c r="C39" s="477"/>
      <c r="D39" s="477"/>
      <c r="E39" s="180"/>
      <c r="F39" s="459" t="str">
        <f>"Contract No. "&amp;ContractNo</f>
        <v>Contract No. ZNQ4198/436/4431/2020</v>
      </c>
      <c r="G39" s="459"/>
      <c r="H39" s="459"/>
      <c r="I39" s="4"/>
    </row>
    <row r="40" spans="2:9" s="5" customFormat="1" ht="12.75" x14ac:dyDescent="0.25">
      <c r="B40" s="471" t="str">
        <f>Client2</f>
        <v>Department of Transport</v>
      </c>
      <c r="C40" s="471"/>
      <c r="D40" s="471"/>
      <c r="E40" s="178"/>
      <c r="F40" s="460"/>
      <c r="G40" s="460"/>
      <c r="H40" s="460"/>
      <c r="I40" s="4"/>
    </row>
    <row r="41" spans="2:9" s="5" customFormat="1" ht="12.75" x14ac:dyDescent="0.25">
      <c r="B41" s="472"/>
      <c r="C41" s="472"/>
      <c r="D41" s="472"/>
      <c r="E41" s="179"/>
      <c r="F41" s="461"/>
      <c r="G41" s="461"/>
      <c r="H41" s="461"/>
      <c r="I41" s="4"/>
    </row>
    <row r="42" spans="2:9" s="5" customFormat="1" ht="12.75" x14ac:dyDescent="0.25">
      <c r="B42" s="457" t="s">
        <v>0</v>
      </c>
      <c r="C42" s="458"/>
      <c r="D42" s="458"/>
      <c r="E42" s="458"/>
      <c r="F42" s="458"/>
      <c r="G42" s="458"/>
      <c r="H42" s="459" t="str">
        <f>$H$4</f>
        <v>CHAPTER C11.7</v>
      </c>
      <c r="I42" s="110"/>
    </row>
    <row r="43" spans="2:9" s="5" customFormat="1" ht="12.75" customHeight="1" x14ac:dyDescent="0.25">
      <c r="B43" s="462" t="str">
        <f>ContractDescription</f>
        <v>PROVISION OF ROUTINE AND SAFETY MAINTENANCE ON VARIOUS ROADS WITHIN THE UNDERBERG ZONE  - HLANGANANI AREA OFFICE</v>
      </c>
      <c r="C43" s="476"/>
      <c r="D43" s="476"/>
      <c r="E43" s="476"/>
      <c r="F43" s="476"/>
      <c r="G43" s="476"/>
      <c r="H43" s="460"/>
      <c r="I43" s="11"/>
    </row>
    <row r="44" spans="2:9" s="5" customFormat="1" ht="12.75" x14ac:dyDescent="0.25">
      <c r="B44" s="462"/>
      <c r="C44" s="476"/>
      <c r="D44" s="476"/>
      <c r="E44" s="476"/>
      <c r="F44" s="476"/>
      <c r="G44" s="476"/>
      <c r="H44" s="460"/>
      <c r="I44" s="11"/>
    </row>
    <row r="45" spans="2:9" s="5" customFormat="1" ht="12.75" x14ac:dyDescent="0.25">
      <c r="B45" s="464"/>
      <c r="C45" s="465"/>
      <c r="D45" s="465"/>
      <c r="E45" s="465"/>
      <c r="F45" s="465"/>
      <c r="G45" s="465"/>
      <c r="H45" s="461"/>
      <c r="I45" s="11"/>
    </row>
    <row r="46" spans="2:9" s="15" customFormat="1" ht="24.95" customHeight="1" x14ac:dyDescent="0.25">
      <c r="B46" s="50" t="s">
        <v>1</v>
      </c>
      <c r="C46" s="13" t="s">
        <v>2</v>
      </c>
      <c r="D46" s="13" t="s">
        <v>3</v>
      </c>
      <c r="E46" s="13"/>
      <c r="F46" s="13" t="s">
        <v>5</v>
      </c>
      <c r="G46" s="13" t="s">
        <v>6</v>
      </c>
      <c r="H46" s="13" t="s">
        <v>7</v>
      </c>
      <c r="I46" s="111"/>
    </row>
    <row r="47" spans="2:9" s="47" customFormat="1" ht="19.5" customHeight="1" x14ac:dyDescent="0.25">
      <c r="B47" s="41"/>
      <c r="C47" s="42" t="s">
        <v>25</v>
      </c>
      <c r="D47" s="43"/>
      <c r="E47" s="43"/>
      <c r="F47" s="112"/>
      <c r="G47" s="43"/>
      <c r="H47" s="45">
        <f>H38</f>
        <v>0</v>
      </c>
      <c r="I47" s="109"/>
    </row>
    <row r="48" spans="2:9" x14ac:dyDescent="0.2">
      <c r="B48" s="121"/>
      <c r="C48" s="122"/>
      <c r="D48" s="123"/>
      <c r="E48" s="123"/>
      <c r="F48" s="123"/>
      <c r="G48" s="124"/>
      <c r="H48" s="125" t="str">
        <f t="shared" ref="H48:H59" si="2">IF(D48="","",F48*G48)</f>
        <v/>
      </c>
    </row>
    <row r="49" spans="2:8" x14ac:dyDescent="0.2">
      <c r="B49" s="129" t="s">
        <v>313</v>
      </c>
      <c r="C49" s="122" t="s">
        <v>314</v>
      </c>
      <c r="D49" s="130"/>
      <c r="E49" s="130"/>
      <c r="F49" s="123"/>
      <c r="G49" s="124"/>
      <c r="H49" s="125" t="str">
        <f t="shared" si="2"/>
        <v/>
      </c>
    </row>
    <row r="50" spans="2:8" x14ac:dyDescent="0.2">
      <c r="B50" s="129"/>
      <c r="C50" s="122"/>
      <c r="D50" s="123"/>
      <c r="E50" s="123"/>
      <c r="F50" s="123"/>
      <c r="G50" s="124"/>
      <c r="H50" s="125" t="str">
        <f t="shared" si="2"/>
        <v/>
      </c>
    </row>
    <row r="51" spans="2:8" ht="24" x14ac:dyDescent="0.25">
      <c r="B51" s="121" t="s">
        <v>315</v>
      </c>
      <c r="C51" s="122" t="s">
        <v>306</v>
      </c>
      <c r="D51" s="130" t="s">
        <v>15</v>
      </c>
      <c r="E51" s="130"/>
      <c r="F51" s="131"/>
      <c r="G51" s="132"/>
      <c r="H51" s="133">
        <f t="shared" si="2"/>
        <v>0</v>
      </c>
    </row>
    <row r="52" spans="2:8" x14ac:dyDescent="0.2">
      <c r="B52" s="129"/>
      <c r="C52" s="122"/>
      <c r="D52" s="123"/>
      <c r="E52" s="123"/>
      <c r="F52" s="135"/>
      <c r="G52" s="124"/>
      <c r="H52" s="133" t="str">
        <f t="shared" si="2"/>
        <v/>
      </c>
    </row>
    <row r="53" spans="2:8" ht="24" x14ac:dyDescent="0.2">
      <c r="B53" s="121" t="s">
        <v>316</v>
      </c>
      <c r="C53" s="122" t="s">
        <v>307</v>
      </c>
      <c r="D53" s="130" t="s">
        <v>15</v>
      </c>
      <c r="E53" s="130"/>
      <c r="F53" s="135"/>
      <c r="G53" s="136"/>
      <c r="H53" s="133">
        <f t="shared" si="2"/>
        <v>0</v>
      </c>
    </row>
    <row r="54" spans="2:8" x14ac:dyDescent="0.2">
      <c r="B54" s="129"/>
      <c r="C54" s="122"/>
      <c r="D54" s="123"/>
      <c r="E54" s="123"/>
      <c r="F54" s="135"/>
      <c r="G54" s="124"/>
      <c r="H54" s="133" t="str">
        <f t="shared" si="2"/>
        <v/>
      </c>
    </row>
    <row r="55" spans="2:8" ht="24" x14ac:dyDescent="0.2">
      <c r="B55" s="121" t="s">
        <v>317</v>
      </c>
      <c r="C55" s="138" t="s">
        <v>308</v>
      </c>
      <c r="D55" s="130" t="s">
        <v>15</v>
      </c>
      <c r="E55" s="130"/>
      <c r="F55" s="135"/>
      <c r="G55" s="139"/>
      <c r="H55" s="133">
        <f t="shared" si="2"/>
        <v>0</v>
      </c>
    </row>
    <row r="56" spans="2:8" x14ac:dyDescent="0.2">
      <c r="B56" s="121"/>
      <c r="C56" s="122"/>
      <c r="D56" s="123"/>
      <c r="E56" s="123"/>
      <c r="F56" s="135"/>
      <c r="G56" s="139"/>
      <c r="H56" s="133" t="str">
        <f t="shared" si="2"/>
        <v/>
      </c>
    </row>
    <row r="57" spans="2:8" s="115" customFormat="1" x14ac:dyDescent="0.2">
      <c r="B57" s="121" t="s">
        <v>318</v>
      </c>
      <c r="C57" s="147" t="s">
        <v>309</v>
      </c>
      <c r="D57" s="130" t="s">
        <v>427</v>
      </c>
      <c r="E57" s="130"/>
      <c r="F57" s="135"/>
      <c r="G57" s="143"/>
      <c r="H57" s="133">
        <f t="shared" si="2"/>
        <v>0</v>
      </c>
    </row>
    <row r="58" spans="2:8" s="115" customFormat="1" x14ac:dyDescent="0.2">
      <c r="B58" s="129"/>
      <c r="C58" s="122"/>
      <c r="D58" s="123"/>
      <c r="E58" s="123"/>
      <c r="F58" s="135"/>
      <c r="G58" s="139"/>
      <c r="H58" s="133" t="str">
        <f t="shared" si="2"/>
        <v/>
      </c>
    </row>
    <row r="59" spans="2:8" s="115" customFormat="1" x14ac:dyDescent="0.2">
      <c r="B59" s="121" t="s">
        <v>319</v>
      </c>
      <c r="C59" s="122" t="s">
        <v>310</v>
      </c>
      <c r="D59" s="130" t="s">
        <v>427</v>
      </c>
      <c r="E59" s="130"/>
      <c r="F59" s="135"/>
      <c r="G59" s="136"/>
      <c r="H59" s="133">
        <f t="shared" si="2"/>
        <v>0</v>
      </c>
    </row>
    <row r="60" spans="2:8" s="115" customFormat="1" x14ac:dyDescent="0.2">
      <c r="B60" s="121"/>
      <c r="C60" s="122"/>
      <c r="D60" s="130"/>
      <c r="E60" s="130"/>
      <c r="F60" s="135"/>
      <c r="G60" s="136"/>
      <c r="H60" s="133"/>
    </row>
    <row r="61" spans="2:8" s="115" customFormat="1" x14ac:dyDescent="0.2">
      <c r="B61" s="121" t="s">
        <v>320</v>
      </c>
      <c r="C61" s="122" t="s">
        <v>311</v>
      </c>
      <c r="D61" s="130" t="s">
        <v>427</v>
      </c>
      <c r="E61" s="130"/>
      <c r="F61" s="135"/>
      <c r="G61" s="124"/>
      <c r="H61" s="133">
        <f t="shared" ref="H61:H87" si="3">IF(D61="","",F61*G61)</f>
        <v>0</v>
      </c>
    </row>
    <row r="62" spans="2:8" s="115" customFormat="1" x14ac:dyDescent="0.2">
      <c r="B62" s="129"/>
      <c r="C62" s="122"/>
      <c r="D62" s="123"/>
      <c r="E62" s="123"/>
      <c r="F62" s="135"/>
      <c r="G62" s="124"/>
      <c r="H62" s="133" t="str">
        <f t="shared" si="3"/>
        <v/>
      </c>
    </row>
    <row r="63" spans="2:8" s="115" customFormat="1" ht="24" x14ac:dyDescent="0.2">
      <c r="B63" s="121" t="s">
        <v>321</v>
      </c>
      <c r="C63" s="122" t="s">
        <v>312</v>
      </c>
      <c r="D63" s="130" t="s">
        <v>427</v>
      </c>
      <c r="E63" s="130"/>
      <c r="F63" s="135"/>
      <c r="G63" s="143"/>
      <c r="H63" s="133">
        <f t="shared" si="3"/>
        <v>0</v>
      </c>
    </row>
    <row r="64" spans="2:8" s="115" customFormat="1" x14ac:dyDescent="0.2">
      <c r="B64" s="129"/>
      <c r="C64" s="122"/>
      <c r="D64" s="123"/>
      <c r="E64" s="123"/>
      <c r="F64" s="135"/>
      <c r="G64" s="143"/>
      <c r="H64" s="133" t="str">
        <f t="shared" si="3"/>
        <v/>
      </c>
    </row>
    <row r="65" spans="2:8" s="115" customFormat="1" ht="24" x14ac:dyDescent="0.2">
      <c r="B65" s="121" t="s">
        <v>322</v>
      </c>
      <c r="C65" s="122" t="s">
        <v>323</v>
      </c>
      <c r="D65" s="130" t="s">
        <v>15</v>
      </c>
      <c r="E65" s="130"/>
      <c r="F65" s="135"/>
      <c r="G65" s="136"/>
      <c r="H65" s="133">
        <f t="shared" si="3"/>
        <v>0</v>
      </c>
    </row>
    <row r="66" spans="2:8" s="115" customFormat="1" x14ac:dyDescent="0.2">
      <c r="B66" s="129"/>
      <c r="C66" s="122"/>
      <c r="D66" s="123"/>
      <c r="E66" s="123"/>
      <c r="F66" s="135"/>
      <c r="G66" s="144"/>
      <c r="H66" s="133" t="str">
        <f t="shared" si="3"/>
        <v/>
      </c>
    </row>
    <row r="67" spans="2:8" s="115" customFormat="1" ht="24" x14ac:dyDescent="0.2">
      <c r="B67" s="121" t="s">
        <v>324</v>
      </c>
      <c r="C67" s="122" t="s">
        <v>325</v>
      </c>
      <c r="D67" s="130" t="s">
        <v>15</v>
      </c>
      <c r="E67" s="130"/>
      <c r="F67" s="135"/>
      <c r="G67" s="144"/>
      <c r="H67" s="133">
        <f t="shared" si="3"/>
        <v>0</v>
      </c>
    </row>
    <row r="68" spans="2:8" s="115" customFormat="1" x14ac:dyDescent="0.2">
      <c r="B68" s="129"/>
      <c r="C68" s="122"/>
      <c r="D68" s="123"/>
      <c r="E68" s="123"/>
      <c r="F68" s="135"/>
      <c r="G68" s="144"/>
      <c r="H68" s="133" t="str">
        <f t="shared" si="3"/>
        <v/>
      </c>
    </row>
    <row r="69" spans="2:8" s="115" customFormat="1" ht="24" x14ac:dyDescent="0.2">
      <c r="B69" s="121" t="s">
        <v>326</v>
      </c>
      <c r="C69" s="122" t="s">
        <v>327</v>
      </c>
      <c r="D69" s="130" t="s">
        <v>15</v>
      </c>
      <c r="E69" s="130"/>
      <c r="F69" s="135"/>
      <c r="G69" s="143"/>
      <c r="H69" s="133">
        <f t="shared" si="3"/>
        <v>0</v>
      </c>
    </row>
    <row r="70" spans="2:8" s="115" customFormat="1" x14ac:dyDescent="0.2">
      <c r="B70" s="129"/>
      <c r="C70" s="122"/>
      <c r="D70" s="123"/>
      <c r="E70" s="123"/>
      <c r="F70" s="135"/>
      <c r="G70" s="144"/>
      <c r="H70" s="133" t="str">
        <f t="shared" si="3"/>
        <v/>
      </c>
    </row>
    <row r="71" spans="2:8" s="115" customFormat="1" ht="24" x14ac:dyDescent="0.2">
      <c r="B71" s="121" t="s">
        <v>328</v>
      </c>
      <c r="C71" s="122" t="s">
        <v>329</v>
      </c>
      <c r="D71" s="130" t="s">
        <v>427</v>
      </c>
      <c r="E71" s="130"/>
      <c r="F71" s="135"/>
      <c r="G71" s="136"/>
      <c r="H71" s="133">
        <f t="shared" si="3"/>
        <v>0</v>
      </c>
    </row>
    <row r="72" spans="2:8" s="115" customFormat="1" x14ac:dyDescent="0.2">
      <c r="B72" s="129"/>
      <c r="C72" s="122"/>
      <c r="D72" s="123"/>
      <c r="E72" s="123"/>
      <c r="F72" s="123"/>
      <c r="G72" s="124"/>
      <c r="H72" s="133" t="str">
        <f t="shared" si="3"/>
        <v/>
      </c>
    </row>
    <row r="73" spans="2:8" s="115" customFormat="1" ht="24" x14ac:dyDescent="0.2">
      <c r="B73" s="121" t="s">
        <v>330</v>
      </c>
      <c r="C73" s="138" t="s">
        <v>331</v>
      </c>
      <c r="D73" s="130" t="s">
        <v>427</v>
      </c>
      <c r="E73" s="130"/>
      <c r="F73" s="123"/>
      <c r="G73" s="143"/>
      <c r="H73" s="133">
        <f t="shared" si="3"/>
        <v>0</v>
      </c>
    </row>
    <row r="74" spans="2:8" s="115" customFormat="1" x14ac:dyDescent="0.2">
      <c r="B74" s="129"/>
      <c r="C74" s="141"/>
      <c r="D74" s="142"/>
      <c r="E74" s="142"/>
      <c r="F74" s="123"/>
      <c r="G74" s="143"/>
      <c r="H74" s="133" t="str">
        <f t="shared" si="3"/>
        <v/>
      </c>
    </row>
    <row r="75" spans="2:8" s="115" customFormat="1" ht="24" x14ac:dyDescent="0.2">
      <c r="B75" s="129" t="s">
        <v>332</v>
      </c>
      <c r="C75" s="122" t="s">
        <v>333</v>
      </c>
      <c r="D75" s="130" t="s">
        <v>427</v>
      </c>
      <c r="E75" s="130"/>
      <c r="F75" s="123"/>
      <c r="G75" s="143"/>
      <c r="H75" s="133">
        <f t="shared" si="3"/>
        <v>0</v>
      </c>
    </row>
    <row r="76" spans="2:8" s="115" customFormat="1" x14ac:dyDescent="0.2">
      <c r="B76" s="129"/>
      <c r="C76" s="122"/>
      <c r="D76" s="123"/>
      <c r="E76" s="123"/>
      <c r="F76" s="123"/>
      <c r="G76" s="143"/>
      <c r="H76" s="133" t="str">
        <f t="shared" si="3"/>
        <v/>
      </c>
    </row>
    <row r="77" spans="2:8" s="115" customFormat="1" ht="36" x14ac:dyDescent="0.2">
      <c r="B77" s="121" t="s">
        <v>334</v>
      </c>
      <c r="C77" s="122" t="s">
        <v>335</v>
      </c>
      <c r="D77" s="130" t="s">
        <v>15</v>
      </c>
      <c r="E77" s="130"/>
      <c r="F77" s="123"/>
      <c r="G77" s="145"/>
      <c r="H77" s="133">
        <f t="shared" si="3"/>
        <v>0</v>
      </c>
    </row>
    <row r="78" spans="2:8" s="115" customFormat="1" x14ac:dyDescent="0.2">
      <c r="B78" s="129"/>
      <c r="C78" s="122"/>
      <c r="D78" s="123"/>
      <c r="E78" s="123"/>
      <c r="F78" s="123"/>
      <c r="G78" s="143"/>
      <c r="H78" s="133" t="str">
        <f t="shared" si="3"/>
        <v/>
      </c>
    </row>
    <row r="79" spans="2:8" s="115" customFormat="1" ht="36" x14ac:dyDescent="0.2">
      <c r="B79" s="121" t="s">
        <v>336</v>
      </c>
      <c r="C79" s="138" t="s">
        <v>337</v>
      </c>
      <c r="D79" s="148" t="s">
        <v>15</v>
      </c>
      <c r="E79" s="148"/>
      <c r="F79" s="123"/>
      <c r="G79" s="143"/>
      <c r="H79" s="133">
        <f t="shared" si="3"/>
        <v>0</v>
      </c>
    </row>
    <row r="80" spans="2:8" s="115" customFormat="1" x14ac:dyDescent="0.2">
      <c r="B80" s="129"/>
      <c r="C80" s="141"/>
      <c r="D80" s="142"/>
      <c r="E80" s="142"/>
      <c r="F80" s="123"/>
      <c r="G80" s="143"/>
      <c r="H80" s="133" t="str">
        <f t="shared" si="3"/>
        <v/>
      </c>
    </row>
    <row r="81" spans="2:9" s="115" customFormat="1" ht="36" x14ac:dyDescent="0.2">
      <c r="B81" s="129" t="s">
        <v>338</v>
      </c>
      <c r="C81" s="122" t="s">
        <v>339</v>
      </c>
      <c r="D81" s="130" t="s">
        <v>15</v>
      </c>
      <c r="E81" s="130"/>
      <c r="F81" s="142"/>
      <c r="G81" s="143"/>
      <c r="H81" s="133">
        <f t="shared" si="3"/>
        <v>0</v>
      </c>
    </row>
    <row r="82" spans="2:9" s="115" customFormat="1" x14ac:dyDescent="0.2">
      <c r="B82" s="129"/>
      <c r="C82" s="122"/>
      <c r="D82" s="123"/>
      <c r="E82" s="123"/>
      <c r="F82" s="123"/>
      <c r="G82" s="143"/>
      <c r="H82" s="133" t="str">
        <f t="shared" si="3"/>
        <v/>
      </c>
    </row>
    <row r="83" spans="2:9" s="115" customFormat="1" ht="24" x14ac:dyDescent="0.2">
      <c r="B83" s="121" t="s">
        <v>340</v>
      </c>
      <c r="C83" s="122" t="s">
        <v>341</v>
      </c>
      <c r="D83" s="130" t="s">
        <v>427</v>
      </c>
      <c r="E83" s="130"/>
      <c r="F83" s="142"/>
      <c r="G83" s="143"/>
      <c r="H83" s="133">
        <f t="shared" si="3"/>
        <v>0</v>
      </c>
    </row>
    <row r="84" spans="2:9" s="115" customFormat="1" x14ac:dyDescent="0.2">
      <c r="B84" s="129"/>
      <c r="C84" s="141"/>
      <c r="D84" s="142"/>
      <c r="E84" s="142"/>
      <c r="F84" s="142"/>
      <c r="G84" s="143"/>
      <c r="H84" s="133" t="str">
        <f t="shared" si="3"/>
        <v/>
      </c>
    </row>
    <row r="85" spans="2:9" s="115" customFormat="1" ht="24" x14ac:dyDescent="0.2">
      <c r="B85" s="121" t="s">
        <v>342</v>
      </c>
      <c r="C85" s="138" t="s">
        <v>343</v>
      </c>
      <c r="D85" s="130" t="s">
        <v>427</v>
      </c>
      <c r="E85" s="130"/>
      <c r="F85" s="123"/>
      <c r="G85" s="143"/>
      <c r="H85" s="133">
        <f t="shared" si="3"/>
        <v>0</v>
      </c>
    </row>
    <row r="86" spans="2:9" s="115" customFormat="1" x14ac:dyDescent="0.2">
      <c r="B86" s="129"/>
      <c r="C86" s="141"/>
      <c r="D86" s="142"/>
      <c r="E86" s="142"/>
      <c r="F86" s="123"/>
      <c r="G86" s="143"/>
      <c r="H86" s="133" t="str">
        <f t="shared" si="3"/>
        <v/>
      </c>
    </row>
    <row r="87" spans="2:9" s="115" customFormat="1" ht="36" x14ac:dyDescent="0.2">
      <c r="B87" s="129" t="s">
        <v>344</v>
      </c>
      <c r="C87" s="122" t="s">
        <v>345</v>
      </c>
      <c r="D87" s="130" t="s">
        <v>427</v>
      </c>
      <c r="E87" s="130"/>
      <c r="F87" s="123"/>
      <c r="G87" s="143"/>
      <c r="H87" s="133">
        <f t="shared" si="3"/>
        <v>0</v>
      </c>
    </row>
    <row r="88" spans="2:9" s="115" customFormat="1" x14ac:dyDescent="0.2">
      <c r="B88" s="129"/>
      <c r="C88" s="122"/>
      <c r="D88" s="130"/>
      <c r="E88" s="130"/>
      <c r="F88" s="123"/>
      <c r="G88" s="143"/>
      <c r="H88" s="133"/>
    </row>
    <row r="89" spans="2:9" s="115" customFormat="1" x14ac:dyDescent="0.2">
      <c r="B89" s="129"/>
      <c r="C89" s="122"/>
      <c r="D89" s="130"/>
      <c r="E89" s="130"/>
      <c r="F89" s="123"/>
      <c r="G89" s="143"/>
      <c r="H89" s="133"/>
    </row>
    <row r="90" spans="2:9" s="115" customFormat="1" x14ac:dyDescent="0.2">
      <c r="B90" s="129"/>
      <c r="C90" s="122"/>
      <c r="D90" s="130"/>
      <c r="E90" s="130"/>
      <c r="F90" s="123"/>
      <c r="G90" s="143"/>
      <c r="H90" s="133"/>
    </row>
    <row r="91" spans="2:9" s="115" customFormat="1" x14ac:dyDescent="0.2">
      <c r="B91" s="129"/>
      <c r="C91" s="122"/>
      <c r="D91" s="130"/>
      <c r="E91" s="130"/>
      <c r="F91" s="123"/>
      <c r="G91" s="143"/>
      <c r="H91" s="133"/>
    </row>
    <row r="92" spans="2:9" s="115" customFormat="1" x14ac:dyDescent="0.2">
      <c r="B92" s="129"/>
      <c r="C92" s="122"/>
      <c r="D92" s="123"/>
      <c r="E92" s="123"/>
      <c r="F92" s="123"/>
      <c r="G92" s="143"/>
      <c r="H92" s="133" t="str">
        <f>IF(D92="","",F92*G92)</f>
        <v/>
      </c>
    </row>
    <row r="93" spans="2:9" s="115" customFormat="1" x14ac:dyDescent="0.2">
      <c r="B93" s="129"/>
      <c r="C93" s="122"/>
      <c r="D93" s="123"/>
      <c r="E93" s="123"/>
      <c r="F93" s="123"/>
      <c r="G93" s="143"/>
      <c r="H93" s="133"/>
    </row>
    <row r="94" spans="2:9" s="47" customFormat="1" ht="19.5" customHeight="1" x14ac:dyDescent="0.25">
      <c r="B94" s="62" t="str">
        <f>$B$10</f>
        <v>C11.7</v>
      </c>
      <c r="C94" s="42" t="s">
        <v>24</v>
      </c>
      <c r="D94" s="43"/>
      <c r="E94" s="43"/>
      <c r="F94" s="112"/>
      <c r="G94" s="43"/>
      <c r="H94" s="45">
        <f>SUM(H47:H93)</f>
        <v>0</v>
      </c>
      <c r="I94" s="109"/>
    </row>
    <row r="95" spans="2:9" s="5" customFormat="1" ht="12.75" x14ac:dyDescent="0.25">
      <c r="B95" s="477" t="str">
        <f>Client1</f>
        <v>Province of KwaZulu-Natal</v>
      </c>
      <c r="C95" s="477"/>
      <c r="D95" s="477"/>
      <c r="E95" s="180"/>
      <c r="F95" s="459" t="str">
        <f>"Contract No. "&amp;ContractNo</f>
        <v>Contract No. ZNQ4198/436/4431/2020</v>
      </c>
      <c r="G95" s="459"/>
      <c r="H95" s="459"/>
      <c r="I95" s="4"/>
    </row>
    <row r="96" spans="2:9" s="5" customFormat="1" ht="12.75" x14ac:dyDescent="0.25">
      <c r="B96" s="471" t="str">
        <f>Client2</f>
        <v>Department of Transport</v>
      </c>
      <c r="C96" s="471"/>
      <c r="D96" s="471"/>
      <c r="E96" s="178"/>
      <c r="F96" s="460"/>
      <c r="G96" s="460"/>
      <c r="H96" s="460"/>
      <c r="I96" s="4"/>
    </row>
    <row r="97" spans="2:9" s="5" customFormat="1" ht="12.75" x14ac:dyDescent="0.25">
      <c r="B97" s="472"/>
      <c r="C97" s="472"/>
      <c r="D97" s="472"/>
      <c r="E97" s="179"/>
      <c r="F97" s="461"/>
      <c r="G97" s="461"/>
      <c r="H97" s="461"/>
      <c r="I97" s="4"/>
    </row>
    <row r="98" spans="2:9" s="5" customFormat="1" ht="12.75" x14ac:dyDescent="0.25">
      <c r="B98" s="457" t="s">
        <v>0</v>
      </c>
      <c r="C98" s="458"/>
      <c r="D98" s="458"/>
      <c r="E98" s="458"/>
      <c r="F98" s="458"/>
      <c r="G98" s="458"/>
      <c r="H98" s="459" t="str">
        <f>$H$4</f>
        <v>CHAPTER C11.7</v>
      </c>
      <c r="I98" s="110"/>
    </row>
    <row r="99" spans="2:9" s="5" customFormat="1" ht="12.75" customHeight="1" x14ac:dyDescent="0.25">
      <c r="B99" s="462" t="str">
        <f>ContractDescription</f>
        <v>PROVISION OF ROUTINE AND SAFETY MAINTENANCE ON VARIOUS ROADS WITHIN THE UNDERBERG ZONE  - HLANGANANI AREA OFFICE</v>
      </c>
      <c r="C99" s="476"/>
      <c r="D99" s="476"/>
      <c r="E99" s="476"/>
      <c r="F99" s="476"/>
      <c r="G99" s="476"/>
      <c r="H99" s="460"/>
      <c r="I99" s="11"/>
    </row>
    <row r="100" spans="2:9" s="5" customFormat="1" ht="12.75" x14ac:dyDescent="0.25">
      <c r="B100" s="462"/>
      <c r="C100" s="476"/>
      <c r="D100" s="476"/>
      <c r="E100" s="476"/>
      <c r="F100" s="476"/>
      <c r="G100" s="476"/>
      <c r="H100" s="460"/>
      <c r="I100" s="11"/>
    </row>
    <row r="101" spans="2:9" s="5" customFormat="1" ht="12.75" x14ac:dyDescent="0.25">
      <c r="B101" s="464"/>
      <c r="C101" s="465"/>
      <c r="D101" s="465"/>
      <c r="E101" s="465"/>
      <c r="F101" s="465"/>
      <c r="G101" s="465"/>
      <c r="H101" s="461"/>
      <c r="I101" s="11"/>
    </row>
    <row r="102" spans="2:9" s="15" customFormat="1" ht="24.95" customHeight="1" x14ac:dyDescent="0.25">
      <c r="B102" s="50" t="s">
        <v>1</v>
      </c>
      <c r="C102" s="13" t="s">
        <v>2</v>
      </c>
      <c r="D102" s="13" t="s">
        <v>3</v>
      </c>
      <c r="E102" s="13"/>
      <c r="F102" s="13" t="s">
        <v>5</v>
      </c>
      <c r="G102" s="13" t="s">
        <v>6</v>
      </c>
      <c r="H102" s="13" t="s">
        <v>7</v>
      </c>
      <c r="I102" s="111"/>
    </row>
    <row r="103" spans="2:9" s="47" customFormat="1" ht="19.5" customHeight="1" x14ac:dyDescent="0.25">
      <c r="B103" s="41"/>
      <c r="C103" s="42" t="s">
        <v>25</v>
      </c>
      <c r="D103" s="43"/>
      <c r="E103" s="43"/>
      <c r="F103" s="112"/>
      <c r="G103" s="43"/>
      <c r="H103" s="45">
        <f>H94</f>
        <v>0</v>
      </c>
      <c r="I103" s="109"/>
    </row>
    <row r="104" spans="2:9" s="115" customFormat="1" x14ac:dyDescent="0.2">
      <c r="B104" s="129"/>
      <c r="C104" s="122"/>
      <c r="D104" s="123"/>
      <c r="E104" s="123"/>
      <c r="F104" s="123"/>
      <c r="G104" s="143"/>
      <c r="H104" s="133"/>
    </row>
    <row r="105" spans="2:9" s="115" customFormat="1" x14ac:dyDescent="0.2">
      <c r="B105" s="146" t="s">
        <v>346</v>
      </c>
      <c r="C105" s="122" t="s">
        <v>347</v>
      </c>
      <c r="D105" s="130"/>
      <c r="E105" s="130"/>
      <c r="F105" s="123"/>
      <c r="G105" s="124"/>
      <c r="H105" s="133" t="str">
        <f t="shared" ref="H105:H117" si="4">IF(D105="","",F105*G105)</f>
        <v/>
      </c>
    </row>
    <row r="106" spans="2:9" s="115" customFormat="1" x14ac:dyDescent="0.2">
      <c r="B106" s="121"/>
      <c r="C106" s="122"/>
      <c r="D106" s="123"/>
      <c r="E106" s="123"/>
      <c r="F106" s="123"/>
      <c r="G106" s="124"/>
      <c r="H106" s="125" t="str">
        <f t="shared" si="4"/>
        <v/>
      </c>
    </row>
    <row r="107" spans="2:9" s="115" customFormat="1" ht="24" x14ac:dyDescent="0.2">
      <c r="B107" s="121" t="s">
        <v>348</v>
      </c>
      <c r="C107" s="138" t="s">
        <v>349</v>
      </c>
      <c r="D107" s="123" t="s">
        <v>15</v>
      </c>
      <c r="E107" s="123"/>
      <c r="F107" s="123"/>
      <c r="G107" s="124"/>
      <c r="H107" s="125">
        <f t="shared" si="4"/>
        <v>0</v>
      </c>
    </row>
    <row r="108" spans="2:9" s="115" customFormat="1" x14ac:dyDescent="0.2">
      <c r="B108" s="121"/>
      <c r="C108" s="122"/>
      <c r="D108" s="123"/>
      <c r="E108" s="123"/>
      <c r="F108" s="123"/>
      <c r="G108" s="124"/>
      <c r="H108" s="125" t="str">
        <f t="shared" si="4"/>
        <v/>
      </c>
    </row>
    <row r="109" spans="2:9" s="115" customFormat="1" ht="24" x14ac:dyDescent="0.2">
      <c r="B109" s="129" t="s">
        <v>350</v>
      </c>
      <c r="C109" s="122" t="s">
        <v>351</v>
      </c>
      <c r="D109" s="130" t="s">
        <v>15</v>
      </c>
      <c r="E109" s="130"/>
      <c r="F109" s="123"/>
      <c r="G109" s="124"/>
      <c r="H109" s="125">
        <f t="shared" si="4"/>
        <v>0</v>
      </c>
    </row>
    <row r="110" spans="2:9" s="115" customFormat="1" x14ac:dyDescent="0.2">
      <c r="B110" s="129"/>
      <c r="C110" s="122"/>
      <c r="D110" s="123"/>
      <c r="E110" s="123"/>
      <c r="F110" s="123"/>
      <c r="G110" s="124"/>
      <c r="H110" s="125" t="str">
        <f t="shared" si="4"/>
        <v/>
      </c>
    </row>
    <row r="111" spans="2:9" s="115" customFormat="1" ht="24" x14ac:dyDescent="0.2">
      <c r="B111" s="146" t="s">
        <v>352</v>
      </c>
      <c r="C111" s="122" t="s">
        <v>353</v>
      </c>
      <c r="D111" s="130" t="s">
        <v>15</v>
      </c>
      <c r="E111" s="130"/>
      <c r="F111" s="131"/>
      <c r="G111" s="132"/>
      <c r="H111" s="133">
        <f t="shared" si="4"/>
        <v>0</v>
      </c>
    </row>
    <row r="112" spans="2:9" s="115" customFormat="1" x14ac:dyDescent="0.2">
      <c r="B112" s="129"/>
      <c r="C112" s="122"/>
      <c r="D112" s="123"/>
      <c r="E112" s="123"/>
      <c r="F112" s="135"/>
      <c r="G112" s="124"/>
      <c r="H112" s="133" t="str">
        <f t="shared" si="4"/>
        <v/>
      </c>
    </row>
    <row r="113" spans="2:8" s="115" customFormat="1" ht="36" x14ac:dyDescent="0.2">
      <c r="B113" s="121" t="s">
        <v>354</v>
      </c>
      <c r="C113" s="122" t="s">
        <v>355</v>
      </c>
      <c r="D113" s="130" t="s">
        <v>15</v>
      </c>
      <c r="E113" s="130"/>
      <c r="F113" s="135"/>
      <c r="G113" s="136"/>
      <c r="H113" s="133">
        <f t="shared" si="4"/>
        <v>0</v>
      </c>
    </row>
    <row r="114" spans="2:8" s="115" customFormat="1" x14ac:dyDescent="0.2">
      <c r="B114" s="129"/>
      <c r="C114" s="122"/>
      <c r="D114" s="123"/>
      <c r="E114" s="123"/>
      <c r="F114" s="135"/>
      <c r="G114" s="124"/>
      <c r="H114" s="133" t="str">
        <f t="shared" si="4"/>
        <v/>
      </c>
    </row>
    <row r="115" spans="2:8" s="115" customFormat="1" x14ac:dyDescent="0.2">
      <c r="B115" s="121" t="s">
        <v>356</v>
      </c>
      <c r="C115" s="138" t="s">
        <v>357</v>
      </c>
      <c r="D115" s="130"/>
      <c r="E115" s="130"/>
      <c r="F115" s="135"/>
      <c r="G115" s="139"/>
      <c r="H115" s="133" t="str">
        <f t="shared" si="4"/>
        <v/>
      </c>
    </row>
    <row r="116" spans="2:8" s="115" customFormat="1" x14ac:dyDescent="0.2">
      <c r="B116" s="121"/>
      <c r="C116" s="122"/>
      <c r="D116" s="123"/>
      <c r="E116" s="123"/>
      <c r="F116" s="135"/>
      <c r="G116" s="139"/>
      <c r="H116" s="133" t="str">
        <f t="shared" si="4"/>
        <v/>
      </c>
    </row>
    <row r="117" spans="2:8" s="115" customFormat="1" x14ac:dyDescent="0.2">
      <c r="B117" s="121" t="s">
        <v>358</v>
      </c>
      <c r="C117" s="138" t="s">
        <v>359</v>
      </c>
      <c r="D117" s="130" t="s">
        <v>427</v>
      </c>
      <c r="E117" s="130"/>
      <c r="F117" s="135"/>
      <c r="G117" s="143"/>
      <c r="H117" s="133">
        <f t="shared" si="4"/>
        <v>0</v>
      </c>
    </row>
    <row r="118" spans="2:8" s="115" customFormat="1" x14ac:dyDescent="0.2">
      <c r="B118" s="121"/>
      <c r="C118" s="138"/>
      <c r="D118" s="130"/>
      <c r="E118" s="130"/>
      <c r="F118" s="135"/>
      <c r="G118" s="143"/>
      <c r="H118" s="133"/>
    </row>
    <row r="119" spans="2:8" s="115" customFormat="1" x14ac:dyDescent="0.2">
      <c r="B119" s="121" t="s">
        <v>360</v>
      </c>
      <c r="C119" s="138" t="s">
        <v>361</v>
      </c>
      <c r="D119" s="130" t="s">
        <v>427</v>
      </c>
      <c r="E119" s="130"/>
      <c r="F119" s="135"/>
      <c r="G119" s="143"/>
      <c r="H119" s="133"/>
    </row>
    <row r="120" spans="2:8" s="115" customFormat="1" x14ac:dyDescent="0.2">
      <c r="B120" s="129"/>
      <c r="C120" s="122"/>
      <c r="D120" s="123"/>
      <c r="E120" s="123"/>
      <c r="F120" s="135"/>
      <c r="G120" s="139"/>
      <c r="H120" s="133" t="str">
        <f t="shared" ref="H120:H145" si="5">IF(D120="","",F120*G120)</f>
        <v/>
      </c>
    </row>
    <row r="121" spans="2:8" s="115" customFormat="1" x14ac:dyDescent="0.2">
      <c r="B121" s="121" t="s">
        <v>362</v>
      </c>
      <c r="C121" s="122" t="s">
        <v>363</v>
      </c>
      <c r="D121" s="130" t="s">
        <v>428</v>
      </c>
      <c r="E121" s="130"/>
      <c r="F121" s="135"/>
      <c r="G121" s="136"/>
      <c r="H121" s="133">
        <f t="shared" si="5"/>
        <v>0</v>
      </c>
    </row>
    <row r="122" spans="2:8" s="115" customFormat="1" x14ac:dyDescent="0.2">
      <c r="B122" s="129"/>
      <c r="C122" s="122"/>
      <c r="D122" s="123"/>
      <c r="E122" s="123"/>
      <c r="F122" s="135"/>
      <c r="G122" s="139"/>
      <c r="H122" s="133" t="str">
        <f t="shared" si="5"/>
        <v/>
      </c>
    </row>
    <row r="123" spans="2:8" s="115" customFormat="1" ht="24" x14ac:dyDescent="0.2">
      <c r="B123" s="121" t="s">
        <v>364</v>
      </c>
      <c r="C123" s="122" t="s">
        <v>365</v>
      </c>
      <c r="D123" s="130" t="s">
        <v>427</v>
      </c>
      <c r="E123" s="130"/>
      <c r="F123" s="135"/>
      <c r="G123" s="124"/>
      <c r="H123" s="133">
        <f t="shared" si="5"/>
        <v>0</v>
      </c>
    </row>
    <row r="124" spans="2:8" s="115" customFormat="1" x14ac:dyDescent="0.2">
      <c r="B124" s="129"/>
      <c r="C124" s="122"/>
      <c r="D124" s="123"/>
      <c r="E124" s="123"/>
      <c r="F124" s="135"/>
      <c r="G124" s="124"/>
      <c r="H124" s="133" t="str">
        <f t="shared" si="5"/>
        <v/>
      </c>
    </row>
    <row r="125" spans="2:8" s="115" customFormat="1" x14ac:dyDescent="0.2">
      <c r="B125" s="121" t="s">
        <v>366</v>
      </c>
      <c r="C125" s="122" t="s">
        <v>367</v>
      </c>
      <c r="D125" s="130"/>
      <c r="E125" s="130"/>
      <c r="F125" s="135"/>
      <c r="G125" s="143"/>
      <c r="H125" s="133" t="str">
        <f t="shared" si="5"/>
        <v/>
      </c>
    </row>
    <row r="126" spans="2:8" s="115" customFormat="1" x14ac:dyDescent="0.2">
      <c r="B126" s="129"/>
      <c r="C126" s="122"/>
      <c r="D126" s="123"/>
      <c r="E126" s="123"/>
      <c r="F126" s="135"/>
      <c r="G126" s="143"/>
      <c r="H126" s="133" t="str">
        <f t="shared" si="5"/>
        <v/>
      </c>
    </row>
    <row r="127" spans="2:8" s="115" customFormat="1" x14ac:dyDescent="0.2">
      <c r="B127" s="121" t="s">
        <v>368</v>
      </c>
      <c r="C127" s="122" t="s">
        <v>369</v>
      </c>
      <c r="D127" s="149" t="s">
        <v>370</v>
      </c>
      <c r="E127" s="149"/>
      <c r="F127" s="135"/>
      <c r="G127" s="136"/>
      <c r="H127" s="133">
        <f t="shared" si="5"/>
        <v>0</v>
      </c>
    </row>
    <row r="128" spans="2:8" s="115" customFormat="1" x14ac:dyDescent="0.2">
      <c r="B128" s="129"/>
      <c r="C128" s="122"/>
      <c r="D128" s="123"/>
      <c r="E128" s="123"/>
      <c r="F128" s="135"/>
      <c r="G128" s="144"/>
      <c r="H128" s="133" t="str">
        <f t="shared" si="5"/>
        <v/>
      </c>
    </row>
    <row r="129" spans="2:8" s="115" customFormat="1" x14ac:dyDescent="0.2">
      <c r="B129" s="121" t="s">
        <v>371</v>
      </c>
      <c r="C129" s="122" t="s">
        <v>372</v>
      </c>
      <c r="D129" s="149" t="s">
        <v>370</v>
      </c>
      <c r="E129" s="149"/>
      <c r="F129" s="135"/>
      <c r="G129" s="144"/>
      <c r="H129" s="133">
        <f t="shared" si="5"/>
        <v>0</v>
      </c>
    </row>
    <row r="130" spans="2:8" s="115" customFormat="1" x14ac:dyDescent="0.2">
      <c r="B130" s="129"/>
      <c r="C130" s="122"/>
      <c r="D130" s="123"/>
      <c r="E130" s="123"/>
      <c r="F130" s="135"/>
      <c r="G130" s="144"/>
      <c r="H130" s="133" t="str">
        <f t="shared" si="5"/>
        <v/>
      </c>
    </row>
    <row r="131" spans="2:8" s="115" customFormat="1" x14ac:dyDescent="0.2">
      <c r="B131" s="121" t="s">
        <v>373</v>
      </c>
      <c r="C131" s="122" t="s">
        <v>374</v>
      </c>
      <c r="D131" s="149" t="s">
        <v>370</v>
      </c>
      <c r="E131" s="149"/>
      <c r="F131" s="135"/>
      <c r="G131" s="143"/>
      <c r="H131" s="133">
        <f t="shared" si="5"/>
        <v>0</v>
      </c>
    </row>
    <row r="132" spans="2:8" s="115" customFormat="1" x14ac:dyDescent="0.2">
      <c r="B132" s="129"/>
      <c r="C132" s="122"/>
      <c r="D132" s="123"/>
      <c r="E132" s="123"/>
      <c r="F132" s="135"/>
      <c r="G132" s="144"/>
      <c r="H132" s="133" t="str">
        <f t="shared" si="5"/>
        <v/>
      </c>
    </row>
    <row r="133" spans="2:8" s="115" customFormat="1" x14ac:dyDescent="0.2">
      <c r="B133" s="121" t="s">
        <v>375</v>
      </c>
      <c r="C133" s="122" t="s">
        <v>376</v>
      </c>
      <c r="D133" s="130" t="s">
        <v>17</v>
      </c>
      <c r="E133" s="130"/>
      <c r="F133" s="135"/>
      <c r="G133" s="136"/>
      <c r="H133" s="133">
        <f t="shared" si="5"/>
        <v>0</v>
      </c>
    </row>
    <row r="134" spans="2:8" s="115" customFormat="1" x14ac:dyDescent="0.2">
      <c r="B134" s="129"/>
      <c r="C134" s="122"/>
      <c r="D134" s="123"/>
      <c r="E134" s="123"/>
      <c r="F134" s="123"/>
      <c r="G134" s="124"/>
      <c r="H134" s="133" t="str">
        <f t="shared" si="5"/>
        <v/>
      </c>
    </row>
    <row r="135" spans="2:8" s="115" customFormat="1" x14ac:dyDescent="0.2">
      <c r="B135" s="121" t="s">
        <v>377</v>
      </c>
      <c r="C135" s="122" t="s">
        <v>378</v>
      </c>
      <c r="D135" s="130" t="s">
        <v>17</v>
      </c>
      <c r="E135" s="130"/>
      <c r="F135" s="123"/>
      <c r="G135" s="143"/>
      <c r="H135" s="133">
        <f t="shared" si="5"/>
        <v>0</v>
      </c>
    </row>
    <row r="136" spans="2:8" s="115" customFormat="1" x14ac:dyDescent="0.2">
      <c r="B136" s="129"/>
      <c r="C136" s="122"/>
      <c r="D136" s="123"/>
      <c r="E136" s="123"/>
      <c r="F136" s="123"/>
      <c r="G136" s="143"/>
      <c r="H136" s="133" t="str">
        <f t="shared" si="5"/>
        <v/>
      </c>
    </row>
    <row r="137" spans="2:8" s="115" customFormat="1" x14ac:dyDescent="0.2">
      <c r="B137" s="121" t="s">
        <v>379</v>
      </c>
      <c r="C137" s="122" t="s">
        <v>380</v>
      </c>
      <c r="D137" s="130" t="s">
        <v>17</v>
      </c>
      <c r="E137" s="130"/>
      <c r="F137" s="123"/>
      <c r="G137" s="143"/>
      <c r="H137" s="133">
        <f t="shared" si="5"/>
        <v>0</v>
      </c>
    </row>
    <row r="138" spans="2:8" s="115" customFormat="1" x14ac:dyDescent="0.2">
      <c r="B138" s="129"/>
      <c r="C138" s="122"/>
      <c r="D138" s="123"/>
      <c r="E138" s="123"/>
      <c r="F138" s="123"/>
      <c r="G138" s="143"/>
      <c r="H138" s="133" t="str">
        <f t="shared" si="5"/>
        <v/>
      </c>
    </row>
    <row r="139" spans="2:8" s="115" customFormat="1" x14ac:dyDescent="0.2">
      <c r="B139" s="121" t="s">
        <v>381</v>
      </c>
      <c r="C139" s="122" t="s">
        <v>382</v>
      </c>
      <c r="D139" s="130"/>
      <c r="E139" s="130"/>
      <c r="F139" s="123"/>
      <c r="G139" s="145"/>
      <c r="H139" s="133" t="str">
        <f t="shared" si="5"/>
        <v/>
      </c>
    </row>
    <row r="140" spans="2:8" s="115" customFormat="1" x14ac:dyDescent="0.2">
      <c r="B140" s="129"/>
      <c r="C140" s="122"/>
      <c r="D140" s="123"/>
      <c r="E140" s="123"/>
      <c r="F140" s="123"/>
      <c r="G140" s="143"/>
      <c r="H140" s="133" t="str">
        <f t="shared" si="5"/>
        <v/>
      </c>
    </row>
    <row r="141" spans="2:8" s="115" customFormat="1" x14ac:dyDescent="0.2">
      <c r="B141" s="121" t="s">
        <v>383</v>
      </c>
      <c r="C141" s="122" t="s">
        <v>384</v>
      </c>
      <c r="D141" s="130" t="s">
        <v>19</v>
      </c>
      <c r="E141" s="130"/>
      <c r="F141" s="123"/>
      <c r="G141" s="143"/>
      <c r="H141" s="133">
        <f t="shared" si="5"/>
        <v>0</v>
      </c>
    </row>
    <row r="142" spans="2:8" s="115" customFormat="1" x14ac:dyDescent="0.2">
      <c r="B142" s="129"/>
      <c r="C142" s="122"/>
      <c r="D142" s="123"/>
      <c r="E142" s="123"/>
      <c r="F142" s="123"/>
      <c r="G142" s="143"/>
      <c r="H142" s="133" t="str">
        <f t="shared" si="5"/>
        <v/>
      </c>
    </row>
    <row r="143" spans="2:8" s="115" customFormat="1" x14ac:dyDescent="0.2">
      <c r="B143" s="121" t="s">
        <v>385</v>
      </c>
      <c r="C143" s="122" t="s">
        <v>386</v>
      </c>
      <c r="D143" s="130" t="s">
        <v>19</v>
      </c>
      <c r="E143" s="130"/>
      <c r="F143" s="142"/>
      <c r="G143" s="143"/>
      <c r="H143" s="133">
        <f t="shared" si="5"/>
        <v>0</v>
      </c>
    </row>
    <row r="144" spans="2:8" s="115" customFormat="1" x14ac:dyDescent="0.2">
      <c r="B144" s="129"/>
      <c r="C144" s="122"/>
      <c r="D144" s="123"/>
      <c r="E144" s="123"/>
      <c r="F144" s="123"/>
      <c r="G144" s="143"/>
      <c r="H144" s="133" t="str">
        <f t="shared" si="5"/>
        <v/>
      </c>
    </row>
    <row r="145" spans="2:8" s="115" customFormat="1" x14ac:dyDescent="0.2">
      <c r="B145" s="121" t="s">
        <v>387</v>
      </c>
      <c r="C145" s="122" t="s">
        <v>388</v>
      </c>
      <c r="D145" s="130" t="s">
        <v>29</v>
      </c>
      <c r="E145" s="130"/>
      <c r="F145" s="142"/>
      <c r="G145" s="143"/>
      <c r="H145" s="133">
        <f t="shared" si="5"/>
        <v>0</v>
      </c>
    </row>
    <row r="146" spans="2:8" s="115" customFormat="1" x14ac:dyDescent="0.2">
      <c r="B146" s="121"/>
      <c r="C146" s="138"/>
      <c r="D146" s="130"/>
      <c r="E146" s="130"/>
      <c r="F146" s="142"/>
      <c r="G146" s="143"/>
      <c r="H146" s="133"/>
    </row>
    <row r="147" spans="2:8" s="115" customFormat="1" x14ac:dyDescent="0.2">
      <c r="B147" s="121"/>
      <c r="C147" s="138"/>
      <c r="D147" s="130"/>
      <c r="E147" s="130"/>
      <c r="F147" s="142"/>
      <c r="G147" s="143"/>
      <c r="H147" s="133"/>
    </row>
    <row r="148" spans="2:8" s="115" customFormat="1" x14ac:dyDescent="0.2">
      <c r="B148" s="121"/>
      <c r="C148" s="138"/>
      <c r="D148" s="130"/>
      <c r="E148" s="130"/>
      <c r="F148" s="142"/>
      <c r="G148" s="143"/>
      <c r="H148" s="133"/>
    </row>
    <row r="149" spans="2:8" s="115" customFormat="1" x14ac:dyDescent="0.2">
      <c r="B149" s="121"/>
      <c r="C149" s="138"/>
      <c r="D149" s="130"/>
      <c r="E149" s="130"/>
      <c r="F149" s="142"/>
      <c r="G149" s="143"/>
      <c r="H149" s="133"/>
    </row>
    <row r="150" spans="2:8" s="115" customFormat="1" x14ac:dyDescent="0.2">
      <c r="B150" s="121"/>
      <c r="C150" s="138"/>
      <c r="D150" s="130"/>
      <c r="E150" s="130"/>
      <c r="F150" s="142"/>
      <c r="G150" s="143"/>
      <c r="H150" s="133"/>
    </row>
    <row r="151" spans="2:8" s="115" customFormat="1" x14ac:dyDescent="0.2">
      <c r="B151" s="121"/>
      <c r="C151" s="138"/>
      <c r="D151" s="130"/>
      <c r="E151" s="130"/>
      <c r="F151" s="142"/>
      <c r="G151" s="143"/>
      <c r="H151" s="133"/>
    </row>
    <row r="152" spans="2:8" s="115" customFormat="1" x14ac:dyDescent="0.2">
      <c r="B152" s="121"/>
      <c r="C152" s="138"/>
      <c r="D152" s="130"/>
      <c r="E152" s="130"/>
      <c r="F152" s="142"/>
      <c r="G152" s="143"/>
      <c r="H152" s="133"/>
    </row>
    <row r="153" spans="2:8" s="115" customFormat="1" x14ac:dyDescent="0.2">
      <c r="B153" s="121"/>
      <c r="C153" s="138"/>
      <c r="D153" s="130"/>
      <c r="E153" s="130"/>
      <c r="F153" s="142"/>
      <c r="G153" s="143"/>
      <c r="H153" s="133"/>
    </row>
    <row r="154" spans="2:8" s="115" customFormat="1" x14ac:dyDescent="0.2">
      <c r="B154" s="121"/>
      <c r="C154" s="138"/>
      <c r="D154" s="130"/>
      <c r="E154" s="130"/>
      <c r="F154" s="142"/>
      <c r="G154" s="143"/>
      <c r="H154" s="133"/>
    </row>
    <row r="155" spans="2:8" s="115" customFormat="1" x14ac:dyDescent="0.2">
      <c r="B155" s="121"/>
      <c r="C155" s="138"/>
      <c r="D155" s="130"/>
      <c r="E155" s="130"/>
      <c r="F155" s="142"/>
      <c r="G155" s="143"/>
      <c r="H155" s="133"/>
    </row>
    <row r="156" spans="2:8" s="115" customFormat="1" x14ac:dyDescent="0.2">
      <c r="B156" s="121"/>
      <c r="C156" s="138"/>
      <c r="D156" s="130"/>
      <c r="E156" s="130"/>
      <c r="F156" s="142"/>
      <c r="G156" s="143"/>
      <c r="H156" s="133"/>
    </row>
    <row r="157" spans="2:8" s="115" customFormat="1" x14ac:dyDescent="0.2">
      <c r="B157" s="121"/>
      <c r="C157" s="138"/>
      <c r="D157" s="130"/>
      <c r="E157" s="130"/>
      <c r="F157" s="142"/>
      <c r="G157" s="143"/>
      <c r="H157" s="133"/>
    </row>
    <row r="158" spans="2:8" s="115" customFormat="1" x14ac:dyDescent="0.2">
      <c r="B158" s="121"/>
      <c r="C158" s="138"/>
      <c r="D158" s="130"/>
      <c r="E158" s="130"/>
      <c r="F158" s="142"/>
      <c r="G158" s="143"/>
      <c r="H158" s="133"/>
    </row>
    <row r="159" spans="2:8" s="115" customFormat="1" x14ac:dyDescent="0.2">
      <c r="B159" s="121"/>
      <c r="C159" s="138"/>
      <c r="D159" s="130"/>
      <c r="E159" s="130"/>
      <c r="F159" s="142"/>
      <c r="G159" s="143"/>
      <c r="H159" s="133"/>
    </row>
    <row r="160" spans="2:8" s="115" customFormat="1" x14ac:dyDescent="0.2">
      <c r="B160" s="121"/>
      <c r="C160" s="138"/>
      <c r="D160" s="130"/>
      <c r="E160" s="130"/>
      <c r="F160" s="142"/>
      <c r="G160" s="143"/>
      <c r="H160" s="133"/>
    </row>
    <row r="161" spans="2:9" s="115" customFormat="1" x14ac:dyDescent="0.2">
      <c r="B161" s="121"/>
      <c r="C161" s="138"/>
      <c r="D161" s="130"/>
      <c r="E161" s="130"/>
      <c r="F161" s="142"/>
      <c r="G161" s="143"/>
      <c r="H161" s="133"/>
    </row>
    <row r="162" spans="2:9" s="115" customFormat="1" x14ac:dyDescent="0.2">
      <c r="B162" s="129"/>
      <c r="C162" s="141"/>
      <c r="D162" s="142"/>
      <c r="E162" s="142"/>
      <c r="F162" s="142"/>
      <c r="G162" s="143"/>
      <c r="H162" s="133" t="str">
        <f>IF(D162="","",F162*G162)</f>
        <v/>
      </c>
    </row>
    <row r="163" spans="2:9" s="47" customFormat="1" ht="19.5" customHeight="1" x14ac:dyDescent="0.25">
      <c r="B163" s="62" t="str">
        <f>$B$10</f>
        <v>C11.7</v>
      </c>
      <c r="C163" s="42" t="s">
        <v>24</v>
      </c>
      <c r="D163" s="43"/>
      <c r="E163" s="43"/>
      <c r="F163" s="112"/>
      <c r="G163" s="43"/>
      <c r="H163" s="45">
        <f>SUM(H103:H162)</f>
        <v>0</v>
      </c>
      <c r="I163" s="109"/>
    </row>
    <row r="164" spans="2:9" s="5" customFormat="1" ht="12.75" x14ac:dyDescent="0.25">
      <c r="B164" s="477" t="str">
        <f>Client1</f>
        <v>Province of KwaZulu-Natal</v>
      </c>
      <c r="C164" s="477"/>
      <c r="D164" s="477"/>
      <c r="E164" s="180"/>
      <c r="F164" s="459" t="str">
        <f>"Contract No. "&amp;ContractNo</f>
        <v>Contract No. ZNQ4198/436/4431/2020</v>
      </c>
      <c r="G164" s="459"/>
      <c r="H164" s="459"/>
      <c r="I164" s="4"/>
    </row>
    <row r="165" spans="2:9" s="5" customFormat="1" ht="12.75" x14ac:dyDescent="0.25">
      <c r="B165" s="471" t="str">
        <f>Client2</f>
        <v>Department of Transport</v>
      </c>
      <c r="C165" s="471"/>
      <c r="D165" s="471"/>
      <c r="E165" s="178"/>
      <c r="F165" s="460"/>
      <c r="G165" s="460"/>
      <c r="H165" s="460"/>
      <c r="I165" s="4"/>
    </row>
    <row r="166" spans="2:9" s="5" customFormat="1" ht="12.75" x14ac:dyDescent="0.25">
      <c r="B166" s="472"/>
      <c r="C166" s="472"/>
      <c r="D166" s="472"/>
      <c r="E166" s="179"/>
      <c r="F166" s="461"/>
      <c r="G166" s="461"/>
      <c r="H166" s="461"/>
      <c r="I166" s="4"/>
    </row>
    <row r="167" spans="2:9" s="5" customFormat="1" ht="12.75" x14ac:dyDescent="0.25">
      <c r="B167" s="457" t="s">
        <v>0</v>
      </c>
      <c r="C167" s="458"/>
      <c r="D167" s="458"/>
      <c r="E167" s="458"/>
      <c r="F167" s="458"/>
      <c r="G167" s="458"/>
      <c r="H167" s="459" t="str">
        <f>$H$4</f>
        <v>CHAPTER C11.7</v>
      </c>
      <c r="I167" s="110"/>
    </row>
    <row r="168" spans="2:9" s="5" customFormat="1" ht="12.75" customHeight="1" x14ac:dyDescent="0.25">
      <c r="B168" s="462" t="str">
        <f>ContractDescription</f>
        <v>PROVISION OF ROUTINE AND SAFETY MAINTENANCE ON VARIOUS ROADS WITHIN THE UNDERBERG ZONE  - HLANGANANI AREA OFFICE</v>
      </c>
      <c r="C168" s="476"/>
      <c r="D168" s="476"/>
      <c r="E168" s="476"/>
      <c r="F168" s="476"/>
      <c r="G168" s="476"/>
      <c r="H168" s="460"/>
      <c r="I168" s="11"/>
    </row>
    <row r="169" spans="2:9" s="5" customFormat="1" ht="12.75" x14ac:dyDescent="0.25">
      <c r="B169" s="462"/>
      <c r="C169" s="476"/>
      <c r="D169" s="476"/>
      <c r="E169" s="476"/>
      <c r="F169" s="476"/>
      <c r="G169" s="476"/>
      <c r="H169" s="460"/>
      <c r="I169" s="11"/>
    </row>
    <row r="170" spans="2:9" s="5" customFormat="1" ht="12.75" x14ac:dyDescent="0.25">
      <c r="B170" s="464"/>
      <c r="C170" s="465"/>
      <c r="D170" s="465"/>
      <c r="E170" s="465"/>
      <c r="F170" s="465"/>
      <c r="G170" s="465"/>
      <c r="H170" s="461"/>
      <c r="I170" s="11"/>
    </row>
    <row r="171" spans="2:9" s="15" customFormat="1" ht="24.95" customHeight="1" x14ac:dyDescent="0.25">
      <c r="B171" s="50" t="s">
        <v>1</v>
      </c>
      <c r="C171" s="13" t="s">
        <v>2</v>
      </c>
      <c r="D171" s="13" t="s">
        <v>3</v>
      </c>
      <c r="E171" s="13"/>
      <c r="F171" s="13" t="s">
        <v>5</v>
      </c>
      <c r="G171" s="13" t="s">
        <v>6</v>
      </c>
      <c r="H171" s="13" t="s">
        <v>7</v>
      </c>
      <c r="I171" s="111"/>
    </row>
    <row r="172" spans="2:9" s="47" customFormat="1" ht="19.5" customHeight="1" x14ac:dyDescent="0.25">
      <c r="B172" s="41"/>
      <c r="C172" s="42" t="s">
        <v>25</v>
      </c>
      <c r="D172" s="43"/>
      <c r="E172" s="43"/>
      <c r="F172" s="112"/>
      <c r="G172" s="43"/>
      <c r="H172" s="45">
        <f>H163</f>
        <v>0</v>
      </c>
      <c r="I172" s="109"/>
    </row>
    <row r="173" spans="2:9" s="115" customFormat="1" x14ac:dyDescent="0.2">
      <c r="B173" s="129"/>
      <c r="C173" s="141"/>
      <c r="D173" s="142"/>
      <c r="E173" s="142"/>
      <c r="F173" s="142"/>
      <c r="G173" s="143"/>
      <c r="H173" s="133"/>
    </row>
    <row r="174" spans="2:9" s="115" customFormat="1" x14ac:dyDescent="0.2">
      <c r="B174" s="121" t="s">
        <v>389</v>
      </c>
      <c r="C174" s="138" t="s">
        <v>390</v>
      </c>
      <c r="D174" s="142"/>
      <c r="E174" s="142"/>
      <c r="F174" s="123"/>
      <c r="G174" s="143"/>
      <c r="H174" s="133" t="str">
        <f t="shared" ref="H174:H204" si="6">IF(D174="","",F174*G174)</f>
        <v/>
      </c>
    </row>
    <row r="175" spans="2:9" s="115" customFormat="1" x14ac:dyDescent="0.2">
      <c r="B175" s="129"/>
      <c r="C175" s="141"/>
      <c r="D175" s="142"/>
      <c r="E175" s="142"/>
      <c r="F175" s="123"/>
      <c r="G175" s="143"/>
      <c r="H175" s="133" t="str">
        <f t="shared" si="6"/>
        <v/>
      </c>
    </row>
    <row r="176" spans="2:9" s="115" customFormat="1" ht="24" x14ac:dyDescent="0.2">
      <c r="B176" s="129" t="s">
        <v>391</v>
      </c>
      <c r="C176" s="122" t="s">
        <v>392</v>
      </c>
      <c r="D176" s="130" t="s">
        <v>29</v>
      </c>
      <c r="E176" s="130"/>
      <c r="F176" s="123"/>
      <c r="G176" s="143"/>
      <c r="H176" s="133">
        <f t="shared" si="6"/>
        <v>0</v>
      </c>
    </row>
    <row r="177" spans="2:8" s="115" customFormat="1" x14ac:dyDescent="0.2">
      <c r="B177" s="129"/>
      <c r="C177" s="122"/>
      <c r="D177" s="123"/>
      <c r="E177" s="123"/>
      <c r="F177" s="123"/>
      <c r="G177" s="143"/>
      <c r="H177" s="133" t="str">
        <f t="shared" si="6"/>
        <v/>
      </c>
    </row>
    <row r="178" spans="2:8" s="115" customFormat="1" ht="24" x14ac:dyDescent="0.2">
      <c r="B178" s="146" t="s">
        <v>393</v>
      </c>
      <c r="C178" s="122" t="s">
        <v>394</v>
      </c>
      <c r="D178" s="130" t="s">
        <v>29</v>
      </c>
      <c r="E178" s="130"/>
      <c r="F178" s="123"/>
      <c r="G178" s="124"/>
      <c r="H178" s="133">
        <f t="shared" si="6"/>
        <v>0</v>
      </c>
    </row>
    <row r="179" spans="2:8" s="115" customFormat="1" x14ac:dyDescent="0.2">
      <c r="B179" s="121"/>
      <c r="C179" s="122"/>
      <c r="D179" s="123"/>
      <c r="E179" s="123"/>
      <c r="F179" s="123"/>
      <c r="G179" s="124"/>
      <c r="H179" s="125" t="str">
        <f t="shared" si="6"/>
        <v/>
      </c>
    </row>
    <row r="180" spans="2:8" s="115" customFormat="1" ht="24" x14ac:dyDescent="0.2">
      <c r="B180" s="146" t="s">
        <v>395</v>
      </c>
      <c r="C180" s="122" t="s">
        <v>396</v>
      </c>
      <c r="D180" s="130" t="s">
        <v>29</v>
      </c>
      <c r="E180" s="130"/>
      <c r="F180" s="123"/>
      <c r="G180" s="124"/>
      <c r="H180" s="125">
        <f t="shared" si="6"/>
        <v>0</v>
      </c>
    </row>
    <row r="181" spans="2:8" s="115" customFormat="1" x14ac:dyDescent="0.2">
      <c r="B181" s="121"/>
      <c r="C181" s="122"/>
      <c r="D181" s="123"/>
      <c r="E181" s="123"/>
      <c r="F181" s="123"/>
      <c r="G181" s="124"/>
      <c r="H181" s="125" t="str">
        <f t="shared" si="6"/>
        <v/>
      </c>
    </row>
    <row r="182" spans="2:8" s="115" customFormat="1" ht="24" x14ac:dyDescent="0.2">
      <c r="B182" s="121" t="s">
        <v>397</v>
      </c>
      <c r="C182" s="122" t="s">
        <v>398</v>
      </c>
      <c r="D182" s="130" t="s">
        <v>29</v>
      </c>
      <c r="E182" s="130"/>
      <c r="F182" s="123"/>
      <c r="G182" s="124"/>
      <c r="H182" s="125">
        <f t="shared" si="6"/>
        <v>0</v>
      </c>
    </row>
    <row r="183" spans="2:8" s="115" customFormat="1" x14ac:dyDescent="0.2">
      <c r="B183" s="129"/>
      <c r="C183" s="122"/>
      <c r="D183" s="123"/>
      <c r="E183" s="123"/>
      <c r="F183" s="123"/>
      <c r="G183" s="124"/>
      <c r="H183" s="125" t="str">
        <f t="shared" si="6"/>
        <v/>
      </c>
    </row>
    <row r="184" spans="2:8" s="115" customFormat="1" x14ac:dyDescent="0.25">
      <c r="B184" s="121" t="s">
        <v>399</v>
      </c>
      <c r="C184" s="147" t="s">
        <v>400</v>
      </c>
      <c r="D184" s="130" t="s">
        <v>401</v>
      </c>
      <c r="E184" s="130"/>
      <c r="F184" s="131"/>
      <c r="G184" s="132"/>
      <c r="H184" s="133">
        <f t="shared" si="6"/>
        <v>0</v>
      </c>
    </row>
    <row r="185" spans="2:8" s="115" customFormat="1" x14ac:dyDescent="0.2">
      <c r="B185" s="129"/>
      <c r="C185" s="122"/>
      <c r="D185" s="123"/>
      <c r="E185" s="123"/>
      <c r="F185" s="135"/>
      <c r="G185" s="124"/>
      <c r="H185" s="133" t="str">
        <f t="shared" si="6"/>
        <v/>
      </c>
    </row>
    <row r="186" spans="2:8" s="115" customFormat="1" ht="24" x14ac:dyDescent="0.2">
      <c r="B186" s="121" t="s">
        <v>402</v>
      </c>
      <c r="C186" s="122" t="s">
        <v>403</v>
      </c>
      <c r="D186" s="130" t="s">
        <v>21</v>
      </c>
      <c r="E186" s="130"/>
      <c r="F186" s="135"/>
      <c r="G186" s="136"/>
      <c r="H186" s="133">
        <f t="shared" si="6"/>
        <v>0</v>
      </c>
    </row>
    <row r="187" spans="2:8" s="115" customFormat="1" x14ac:dyDescent="0.2">
      <c r="B187" s="129"/>
      <c r="C187" s="122"/>
      <c r="D187" s="123"/>
      <c r="E187" s="123"/>
      <c r="F187" s="135"/>
      <c r="G187" s="124"/>
      <c r="H187" s="133" t="str">
        <f t="shared" si="6"/>
        <v/>
      </c>
    </row>
    <row r="188" spans="2:8" s="115" customFormat="1" ht="24" x14ac:dyDescent="0.2">
      <c r="B188" s="121" t="s">
        <v>404</v>
      </c>
      <c r="C188" s="122" t="s">
        <v>405</v>
      </c>
      <c r="D188" s="130" t="s">
        <v>29</v>
      </c>
      <c r="E188" s="130"/>
      <c r="F188" s="135"/>
      <c r="G188" s="139"/>
      <c r="H188" s="133">
        <f t="shared" si="6"/>
        <v>0</v>
      </c>
    </row>
    <row r="189" spans="2:8" s="115" customFormat="1" x14ac:dyDescent="0.2">
      <c r="B189" s="121"/>
      <c r="C189" s="122"/>
      <c r="D189" s="123"/>
      <c r="E189" s="123"/>
      <c r="F189" s="135"/>
      <c r="G189" s="139"/>
      <c r="H189" s="133" t="str">
        <f t="shared" si="6"/>
        <v/>
      </c>
    </row>
    <row r="190" spans="2:8" s="115" customFormat="1" ht="24" x14ac:dyDescent="0.2">
      <c r="B190" s="121" t="s">
        <v>406</v>
      </c>
      <c r="C190" s="138" t="s">
        <v>407</v>
      </c>
      <c r="D190" s="130" t="s">
        <v>29</v>
      </c>
      <c r="E190" s="130"/>
      <c r="F190" s="135"/>
      <c r="G190" s="143"/>
      <c r="H190" s="133">
        <f t="shared" si="6"/>
        <v>0</v>
      </c>
    </row>
    <row r="191" spans="2:8" s="115" customFormat="1" x14ac:dyDescent="0.2">
      <c r="B191" s="129"/>
      <c r="C191" s="122"/>
      <c r="D191" s="123"/>
      <c r="E191" s="123"/>
      <c r="F191" s="135"/>
      <c r="G191" s="139"/>
      <c r="H191" s="133" t="str">
        <f t="shared" si="6"/>
        <v/>
      </c>
    </row>
    <row r="192" spans="2:8" s="115" customFormat="1" x14ac:dyDescent="0.2">
      <c r="B192" s="121" t="s">
        <v>408</v>
      </c>
      <c r="C192" s="122" t="s">
        <v>409</v>
      </c>
      <c r="D192" s="130" t="s">
        <v>29</v>
      </c>
      <c r="E192" s="130"/>
      <c r="F192" s="135"/>
      <c r="G192" s="136"/>
      <c r="H192" s="133">
        <f t="shared" si="6"/>
        <v>0</v>
      </c>
    </row>
    <row r="193" spans="2:8" s="115" customFormat="1" x14ac:dyDescent="0.2">
      <c r="B193" s="129"/>
      <c r="C193" s="122"/>
      <c r="D193" s="123"/>
      <c r="E193" s="123"/>
      <c r="F193" s="135"/>
      <c r="G193" s="139"/>
      <c r="H193" s="133" t="str">
        <f t="shared" si="6"/>
        <v/>
      </c>
    </row>
    <row r="194" spans="2:8" s="115" customFormat="1" ht="24" x14ac:dyDescent="0.2">
      <c r="B194" s="121" t="s">
        <v>410</v>
      </c>
      <c r="C194" s="122" t="s">
        <v>411</v>
      </c>
      <c r="D194" s="130" t="s">
        <v>29</v>
      </c>
      <c r="E194" s="130"/>
      <c r="F194" s="135"/>
      <c r="G194" s="124"/>
      <c r="H194" s="133">
        <f t="shared" si="6"/>
        <v>0</v>
      </c>
    </row>
    <row r="195" spans="2:8" s="115" customFormat="1" x14ac:dyDescent="0.2">
      <c r="B195" s="129"/>
      <c r="C195" s="122"/>
      <c r="D195" s="123"/>
      <c r="E195" s="123"/>
      <c r="F195" s="135"/>
      <c r="G195" s="124"/>
      <c r="H195" s="133" t="str">
        <f t="shared" si="6"/>
        <v/>
      </c>
    </row>
    <row r="196" spans="2:8" s="115" customFormat="1" ht="24" x14ac:dyDescent="0.2">
      <c r="B196" s="121" t="s">
        <v>412</v>
      </c>
      <c r="C196" s="122" t="s">
        <v>407</v>
      </c>
      <c r="D196" s="130" t="s">
        <v>29</v>
      </c>
      <c r="E196" s="130"/>
      <c r="F196" s="135"/>
      <c r="G196" s="143"/>
      <c r="H196" s="133">
        <f t="shared" si="6"/>
        <v>0</v>
      </c>
    </row>
    <row r="197" spans="2:8" s="115" customFormat="1" x14ac:dyDescent="0.2">
      <c r="B197" s="129"/>
      <c r="C197" s="122"/>
      <c r="D197" s="123"/>
      <c r="E197" s="123"/>
      <c r="F197" s="135"/>
      <c r="G197" s="143"/>
      <c r="H197" s="133" t="str">
        <f t="shared" si="6"/>
        <v/>
      </c>
    </row>
    <row r="198" spans="2:8" s="115" customFormat="1" x14ac:dyDescent="0.2">
      <c r="B198" s="121" t="s">
        <v>413</v>
      </c>
      <c r="C198" s="122" t="s">
        <v>414</v>
      </c>
      <c r="D198" s="130" t="s">
        <v>29</v>
      </c>
      <c r="E198" s="130"/>
      <c r="F198" s="135"/>
      <c r="G198" s="136"/>
      <c r="H198" s="133">
        <f t="shared" si="6"/>
        <v>0</v>
      </c>
    </row>
    <row r="199" spans="2:8" s="115" customFormat="1" x14ac:dyDescent="0.2">
      <c r="B199" s="129"/>
      <c r="C199" s="122"/>
      <c r="D199" s="123"/>
      <c r="E199" s="123"/>
      <c r="F199" s="135"/>
      <c r="G199" s="144"/>
      <c r="H199" s="133" t="str">
        <f t="shared" si="6"/>
        <v/>
      </c>
    </row>
    <row r="200" spans="2:8" s="115" customFormat="1" ht="24" x14ac:dyDescent="0.2">
      <c r="B200" s="121" t="s">
        <v>415</v>
      </c>
      <c r="C200" s="122" t="s">
        <v>411</v>
      </c>
      <c r="D200" s="130" t="s">
        <v>29</v>
      </c>
      <c r="E200" s="130"/>
      <c r="F200" s="135"/>
      <c r="G200" s="144"/>
      <c r="H200" s="133">
        <f t="shared" si="6"/>
        <v>0</v>
      </c>
    </row>
    <row r="201" spans="2:8" s="115" customFormat="1" x14ac:dyDescent="0.2">
      <c r="B201" s="129"/>
      <c r="C201" s="122"/>
      <c r="D201" s="123"/>
      <c r="E201" s="123"/>
      <c r="F201" s="135"/>
      <c r="G201" s="144"/>
      <c r="H201" s="133" t="str">
        <f t="shared" si="6"/>
        <v/>
      </c>
    </row>
    <row r="202" spans="2:8" s="115" customFormat="1" ht="24" x14ac:dyDescent="0.2">
      <c r="B202" s="121" t="s">
        <v>412</v>
      </c>
      <c r="C202" s="122" t="s">
        <v>416</v>
      </c>
      <c r="D202" s="130" t="s">
        <v>15</v>
      </c>
      <c r="E202" s="130"/>
      <c r="F202" s="135"/>
      <c r="G202" s="143"/>
      <c r="H202" s="133">
        <f t="shared" si="6"/>
        <v>0</v>
      </c>
    </row>
    <row r="203" spans="2:8" s="115" customFormat="1" x14ac:dyDescent="0.2">
      <c r="B203" s="129"/>
      <c r="C203" s="122"/>
      <c r="D203" s="123"/>
      <c r="E203" s="123"/>
      <c r="F203" s="135"/>
      <c r="G203" s="144"/>
      <c r="H203" s="133" t="str">
        <f t="shared" si="6"/>
        <v/>
      </c>
    </row>
    <row r="204" spans="2:8" s="115" customFormat="1" ht="36" x14ac:dyDescent="0.2">
      <c r="B204" s="121" t="s">
        <v>413</v>
      </c>
      <c r="C204" s="122" t="s">
        <v>417</v>
      </c>
      <c r="D204" s="130" t="s">
        <v>29</v>
      </c>
      <c r="E204" s="130"/>
      <c r="F204" s="135"/>
      <c r="G204" s="136"/>
      <c r="H204" s="133">
        <f t="shared" si="6"/>
        <v>0</v>
      </c>
    </row>
    <row r="205" spans="2:8" s="115" customFormat="1" x14ac:dyDescent="0.2">
      <c r="B205" s="121"/>
      <c r="C205" s="122"/>
      <c r="D205" s="130"/>
      <c r="E205" s="130"/>
      <c r="F205" s="135"/>
      <c r="G205" s="136"/>
      <c r="H205" s="133"/>
    </row>
    <row r="206" spans="2:8" s="115" customFormat="1" ht="24" x14ac:dyDescent="0.2">
      <c r="B206" s="121" t="s">
        <v>415</v>
      </c>
      <c r="C206" s="122" t="s">
        <v>418</v>
      </c>
      <c r="D206" s="130"/>
      <c r="E206" s="130"/>
      <c r="F206" s="135"/>
      <c r="G206" s="136"/>
      <c r="H206" s="133"/>
    </row>
    <row r="207" spans="2:8" s="115" customFormat="1" x14ac:dyDescent="0.2">
      <c r="B207" s="121"/>
      <c r="C207" s="122"/>
      <c r="D207" s="130"/>
      <c r="E207" s="130"/>
      <c r="F207" s="135"/>
      <c r="G207" s="136"/>
      <c r="H207" s="133"/>
    </row>
    <row r="208" spans="2:8" s="115" customFormat="1" x14ac:dyDescent="0.2">
      <c r="B208" s="129" t="s">
        <v>419</v>
      </c>
      <c r="C208" s="122" t="s">
        <v>420</v>
      </c>
      <c r="D208" s="150" t="s">
        <v>292</v>
      </c>
      <c r="E208" s="150"/>
      <c r="F208" s="123"/>
      <c r="G208" s="124"/>
      <c r="H208" s="133">
        <f>IF(D208="","",F208*G208)</f>
        <v>0</v>
      </c>
    </row>
    <row r="209" spans="2:9" s="115" customFormat="1" x14ac:dyDescent="0.2">
      <c r="B209" s="129"/>
      <c r="C209" s="122"/>
      <c r="D209" s="123"/>
      <c r="E209" s="123"/>
      <c r="F209" s="123"/>
      <c r="G209" s="124"/>
      <c r="H209" s="133"/>
    </row>
    <row r="210" spans="2:9" s="115" customFormat="1" x14ac:dyDescent="0.2">
      <c r="B210" s="129" t="s">
        <v>421</v>
      </c>
      <c r="C210" s="122" t="s">
        <v>422</v>
      </c>
      <c r="D210" s="150" t="s">
        <v>292</v>
      </c>
      <c r="E210" s="150"/>
      <c r="F210" s="123"/>
      <c r="G210" s="143"/>
      <c r="H210" s="133">
        <f>IF(D210="","",F210*G210)</f>
        <v>0</v>
      </c>
    </row>
    <row r="211" spans="2:9" s="115" customFormat="1" x14ac:dyDescent="0.2">
      <c r="B211" s="129"/>
      <c r="C211" s="122"/>
      <c r="D211" s="150"/>
      <c r="E211" s="150"/>
      <c r="F211" s="123"/>
      <c r="G211" s="143"/>
      <c r="H211" s="133"/>
    </row>
    <row r="212" spans="2:9" s="115" customFormat="1" x14ac:dyDescent="0.2">
      <c r="B212" s="129" t="s">
        <v>423</v>
      </c>
      <c r="C212" s="122" t="s">
        <v>424</v>
      </c>
      <c r="D212" s="150" t="s">
        <v>292</v>
      </c>
      <c r="E212" s="150"/>
      <c r="F212" s="123"/>
      <c r="G212" s="143"/>
      <c r="H212" s="133"/>
    </row>
    <row r="213" spans="2:9" s="115" customFormat="1" x14ac:dyDescent="0.2">
      <c r="B213" s="129"/>
      <c r="C213" s="122"/>
      <c r="D213" s="123"/>
      <c r="E213" s="123"/>
      <c r="F213" s="123"/>
      <c r="G213" s="143"/>
      <c r="H213" s="133" t="str">
        <f>IF(D213="","",F213*G213)</f>
        <v/>
      </c>
    </row>
    <row r="214" spans="2:9" s="115" customFormat="1" x14ac:dyDescent="0.2">
      <c r="B214" s="121" t="s">
        <v>425</v>
      </c>
      <c r="C214" s="122" t="s">
        <v>426</v>
      </c>
      <c r="D214" s="130" t="s">
        <v>29</v>
      </c>
      <c r="E214" s="130"/>
      <c r="F214" s="123"/>
      <c r="G214" s="143"/>
      <c r="H214" s="133">
        <f>IF(D214="","",F214*G214)</f>
        <v>0</v>
      </c>
    </row>
    <row r="215" spans="2:9" s="115" customFormat="1" x14ac:dyDescent="0.2">
      <c r="B215" s="121"/>
      <c r="C215" s="122"/>
      <c r="D215" s="130"/>
      <c r="E215" s="130"/>
      <c r="F215" s="123"/>
      <c r="G215" s="143"/>
      <c r="H215" s="133"/>
    </row>
    <row r="216" spans="2:9" s="115" customFormat="1" x14ac:dyDescent="0.2">
      <c r="B216" s="121"/>
      <c r="C216" s="122"/>
      <c r="D216" s="130"/>
      <c r="E216" s="130"/>
      <c r="F216" s="123"/>
      <c r="G216" s="143"/>
      <c r="H216" s="133"/>
    </row>
    <row r="217" spans="2:9" s="115" customFormat="1" x14ac:dyDescent="0.2">
      <c r="B217" s="121"/>
      <c r="C217" s="122"/>
      <c r="D217" s="130"/>
      <c r="E217" s="130"/>
      <c r="F217" s="123"/>
      <c r="G217" s="143"/>
      <c r="H217" s="133"/>
    </row>
    <row r="218" spans="2:9" s="115" customFormat="1" x14ac:dyDescent="0.2">
      <c r="B218" s="121"/>
      <c r="C218" s="122"/>
      <c r="D218" s="130"/>
      <c r="E218" s="130"/>
      <c r="F218" s="123"/>
      <c r="G218" s="143"/>
      <c r="H218" s="133"/>
    </row>
    <row r="219" spans="2:9" s="115" customFormat="1" x14ac:dyDescent="0.2">
      <c r="B219" s="121"/>
      <c r="C219" s="122"/>
      <c r="D219" s="130"/>
      <c r="E219" s="130"/>
      <c r="F219" s="123"/>
      <c r="G219" s="143"/>
      <c r="H219" s="133"/>
    </row>
    <row r="220" spans="2:9" s="115" customFormat="1" x14ac:dyDescent="0.2">
      <c r="B220" s="121"/>
      <c r="C220" s="122"/>
      <c r="D220" s="130"/>
      <c r="E220" s="130"/>
      <c r="F220" s="123"/>
      <c r="G220" s="143"/>
      <c r="H220" s="133"/>
    </row>
    <row r="221" spans="2:9" s="115" customFormat="1" x14ac:dyDescent="0.2">
      <c r="B221" s="121"/>
      <c r="C221" s="122"/>
      <c r="D221" s="130"/>
      <c r="E221" s="130"/>
      <c r="F221" s="123"/>
      <c r="G221" s="143"/>
      <c r="H221" s="133"/>
    </row>
    <row r="222" spans="2:9" s="115" customFormat="1" x14ac:dyDescent="0.2">
      <c r="B222" s="121"/>
      <c r="C222" s="122"/>
      <c r="D222" s="130"/>
      <c r="E222" s="130"/>
      <c r="F222" s="123"/>
      <c r="G222" s="143"/>
      <c r="H222" s="133"/>
    </row>
    <row r="223" spans="2:9" s="115" customFormat="1" x14ac:dyDescent="0.2">
      <c r="B223" s="121"/>
      <c r="C223" s="122"/>
      <c r="D223" s="130"/>
      <c r="E223" s="130"/>
      <c r="F223" s="123"/>
      <c r="G223" s="143"/>
      <c r="H223" s="133"/>
    </row>
    <row r="224" spans="2:9" s="47" customFormat="1" ht="24.75" customHeight="1" x14ac:dyDescent="0.25">
      <c r="B224" s="54" t="str">
        <f>$B$10</f>
        <v>C11.7</v>
      </c>
      <c r="C224" s="42" t="s">
        <v>43</v>
      </c>
      <c r="D224" s="43"/>
      <c r="E224" s="43"/>
      <c r="F224" s="112"/>
      <c r="G224" s="43"/>
      <c r="H224" s="45">
        <f>SUM(H172:H223)</f>
        <v>0</v>
      </c>
      <c r="I224" s="109"/>
    </row>
  </sheetData>
  <mergeCells count="25">
    <mergeCell ref="B95:D95"/>
    <mergeCell ref="F95:H97"/>
    <mergeCell ref="F1:H1"/>
    <mergeCell ref="B4:G4"/>
    <mergeCell ref="H4:H7"/>
    <mergeCell ref="B5:G7"/>
    <mergeCell ref="B96:D96"/>
    <mergeCell ref="B97:D97"/>
    <mergeCell ref="B39:D39"/>
    <mergeCell ref="F39:H41"/>
    <mergeCell ref="B40:D40"/>
    <mergeCell ref="B41:D41"/>
    <mergeCell ref="B42:G42"/>
    <mergeCell ref="H42:H45"/>
    <mergeCell ref="B43:G45"/>
    <mergeCell ref="B167:G167"/>
    <mergeCell ref="H167:H170"/>
    <mergeCell ref="B168:G170"/>
    <mergeCell ref="H98:H101"/>
    <mergeCell ref="B99:G101"/>
    <mergeCell ref="B164:D164"/>
    <mergeCell ref="F164:H166"/>
    <mergeCell ref="B165:D165"/>
    <mergeCell ref="B166:D166"/>
    <mergeCell ref="B98:G98"/>
  </mergeCells>
  <pageMargins left="0.7" right="0.7" top="0.75" bottom="0.75" header="0.3" footer="0.3"/>
  <pageSetup paperSize="9"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B1:O38"/>
  <sheetViews>
    <sheetView view="pageBreakPreview" topLeftCell="A46" zoomScale="90" zoomScaleNormal="100" zoomScaleSheetLayoutView="90" zoomScalePageLayoutView="150" workbookViewId="0">
      <selection activeCell="G38" sqref="G38:H38"/>
    </sheetView>
  </sheetViews>
  <sheetFormatPr defaultColWidth="8.85546875" defaultRowHeight="15" x14ac:dyDescent="0.25"/>
  <cols>
    <col min="1" max="1" width="0.85546875" style="70" customWidth="1"/>
    <col min="2" max="2" width="11.7109375" style="69" customWidth="1"/>
    <col min="3" max="3" width="45.7109375" style="66" customWidth="1"/>
    <col min="4" max="4" width="13.7109375" style="66" customWidth="1"/>
    <col min="5" max="5" width="5.7109375" style="80" customWidth="1"/>
    <col min="6" max="7" width="15.7109375" style="70" customWidth="1"/>
    <col min="8" max="8" width="15.7109375" style="75" customWidth="1"/>
    <col min="9" max="9" width="0.85546875" style="70" customWidth="1"/>
    <col min="10" max="10" width="8.85546875" style="70"/>
    <col min="11" max="11" width="15.42578125" style="70" customWidth="1"/>
    <col min="12" max="12" width="12.42578125" style="70" customWidth="1"/>
    <col min="13" max="13" width="9.42578125" style="70" customWidth="1"/>
    <col min="14" max="16384" width="8.85546875" style="70"/>
  </cols>
  <sheetData>
    <row r="1" spans="2:15" ht="12.75" x14ac:dyDescent="0.25">
      <c r="B1" s="1" t="s">
        <v>605</v>
      </c>
      <c r="D1" s="3"/>
      <c r="E1" s="3"/>
      <c r="F1" s="470"/>
      <c r="G1" s="470"/>
      <c r="H1" s="470"/>
    </row>
    <row r="2" spans="2:15" s="5" customFormat="1" ht="18" customHeight="1" x14ac:dyDescent="0.25">
      <c r="B2" s="435" t="s">
        <v>606</v>
      </c>
      <c r="C2" s="66"/>
      <c r="D2" s="3"/>
      <c r="E2" s="3"/>
      <c r="F2" s="3"/>
      <c r="H2" s="4"/>
      <c r="L2" s="3"/>
    </row>
    <row r="3" spans="2:15" s="5" customFormat="1" ht="16.5" customHeight="1" x14ac:dyDescent="0.25">
      <c r="B3" s="6"/>
      <c r="C3" s="67"/>
      <c r="D3" s="49"/>
      <c r="E3" s="49"/>
      <c r="F3" s="49"/>
      <c r="G3" s="8"/>
      <c r="H3" s="9"/>
      <c r="J3" s="4"/>
      <c r="K3" s="4"/>
      <c r="L3" s="3"/>
    </row>
    <row r="4" spans="2:15" s="5" customFormat="1" ht="7.5" customHeight="1" x14ac:dyDescent="0.25">
      <c r="B4" s="462" t="str">
        <f>C1.2!B5</f>
        <v>RESURFACING OF HARDING STREET</v>
      </c>
      <c r="C4" s="463"/>
      <c r="D4" s="463"/>
      <c r="E4" s="463"/>
      <c r="F4" s="463"/>
      <c r="G4" s="463"/>
      <c r="H4" s="487"/>
      <c r="J4" s="4"/>
      <c r="K4" s="4"/>
      <c r="L4" s="3"/>
    </row>
    <row r="5" spans="2:15" ht="12.75" customHeight="1" x14ac:dyDescent="0.25">
      <c r="B5" s="462"/>
      <c r="C5" s="463"/>
      <c r="D5" s="463"/>
      <c r="E5" s="463"/>
      <c r="F5" s="463"/>
      <c r="G5" s="463"/>
      <c r="H5" s="487"/>
    </row>
    <row r="6" spans="2:15" ht="7.5" customHeight="1" x14ac:dyDescent="0.25">
      <c r="B6" s="464"/>
      <c r="C6" s="465"/>
      <c r="D6" s="465"/>
      <c r="E6" s="465"/>
      <c r="F6" s="465"/>
      <c r="G6" s="465"/>
      <c r="H6" s="488"/>
    </row>
    <row r="7" spans="2:15" ht="25.5" customHeight="1" x14ac:dyDescent="0.25">
      <c r="B7" s="489" t="s">
        <v>90</v>
      </c>
      <c r="C7" s="490"/>
      <c r="D7" s="490"/>
      <c r="E7" s="490"/>
      <c r="F7" s="490"/>
      <c r="G7" s="490"/>
      <c r="H7" s="491"/>
    </row>
    <row r="8" spans="2:15" ht="12.75" x14ac:dyDescent="0.25">
      <c r="B8" s="13" t="s">
        <v>91</v>
      </c>
      <c r="C8" s="492" t="s">
        <v>2</v>
      </c>
      <c r="D8" s="493"/>
      <c r="E8" s="494"/>
      <c r="F8" s="13" t="s">
        <v>92</v>
      </c>
      <c r="G8" s="493" t="s">
        <v>7</v>
      </c>
      <c r="H8" s="494"/>
      <c r="O8" s="75"/>
    </row>
    <row r="9" spans="2:15" ht="12.75" x14ac:dyDescent="0.25">
      <c r="B9" s="24" t="str">
        <f>[2]C1.2!B10</f>
        <v>C1.2</v>
      </c>
      <c r="C9" s="500" t="str">
        <f>[2]C1.2!C10</f>
        <v>GENERAL REQUIREMENTS AND PAYMENT</v>
      </c>
      <c r="D9" s="501"/>
      <c r="E9" s="502"/>
      <c r="F9" s="25"/>
      <c r="G9" s="503">
        <f>C1.2!H43</f>
        <v>0</v>
      </c>
      <c r="H9" s="504"/>
      <c r="O9" s="75"/>
    </row>
    <row r="10" spans="2:15" ht="12.75" customHeight="1" x14ac:dyDescent="0.25">
      <c r="B10" s="24" t="str">
        <f>[2]C1.3!B10</f>
        <v>C1.3</v>
      </c>
      <c r="C10" s="495" t="str">
        <f>[2]C1.3!C10</f>
        <v>CONTRACTOR'S SITE ESTABLISHMENT AND GENERAL OBLIGATIONS</v>
      </c>
      <c r="D10" s="496">
        <f>[2]C1.3!D10</f>
        <v>0</v>
      </c>
      <c r="E10" s="497">
        <f>[2]C1.3!E10</f>
        <v>0</v>
      </c>
      <c r="F10" s="25"/>
      <c r="G10" s="498">
        <f>C1.3!H61</f>
        <v>0</v>
      </c>
      <c r="H10" s="499"/>
    </row>
    <row r="11" spans="2:15" ht="12.75" customHeight="1" x14ac:dyDescent="0.25">
      <c r="B11" s="24" t="str">
        <f>[2]C1.5!B10</f>
        <v>C1.5</v>
      </c>
      <c r="C11" s="495" t="str">
        <f>[2]C1.5!C10</f>
        <v>ACCOMMODATION OF TRAFFIC</v>
      </c>
      <c r="D11" s="496">
        <f>[2]C1.5!D10</f>
        <v>0</v>
      </c>
      <c r="E11" s="497">
        <f>[2]C1.5!E10</f>
        <v>0</v>
      </c>
      <c r="F11" s="25"/>
      <c r="G11" s="498">
        <f>C1.5!H57</f>
        <v>0</v>
      </c>
      <c r="H11" s="499"/>
    </row>
    <row r="12" spans="2:15" ht="12.75" customHeight="1" x14ac:dyDescent="0.25">
      <c r="B12" s="76" t="s">
        <v>44</v>
      </c>
      <c r="C12" s="161" t="str">
        <f>C1.7!B10</f>
        <v>LOADING AND HAULING</v>
      </c>
      <c r="D12" s="162"/>
      <c r="E12" s="163"/>
      <c r="F12" s="25"/>
      <c r="G12" s="498">
        <f>C1.7!G33</f>
        <v>0</v>
      </c>
      <c r="H12" s="499"/>
    </row>
    <row r="13" spans="2:15" ht="12.75" customHeight="1" x14ac:dyDescent="0.25">
      <c r="B13" s="24" t="s">
        <v>429</v>
      </c>
      <c r="C13" s="495" t="str">
        <f>C8.8!C11</f>
        <v>PATCHING AND EDGE BREAK REPAIR</v>
      </c>
      <c r="D13" s="496">
        <f>[2]C3.2!D10</f>
        <v>0</v>
      </c>
      <c r="E13" s="497">
        <f>[2]C3.2!E10</f>
        <v>0</v>
      </c>
      <c r="F13" s="25"/>
      <c r="G13" s="498">
        <f>C8.8!H44</f>
        <v>0</v>
      </c>
      <c r="H13" s="499"/>
    </row>
    <row r="14" spans="2:15" ht="12.75" customHeight="1" x14ac:dyDescent="0.25">
      <c r="B14" s="24" t="s">
        <v>594</v>
      </c>
      <c r="C14" s="446" t="s">
        <v>452</v>
      </c>
      <c r="D14" s="438"/>
      <c r="E14" s="439"/>
      <c r="F14" s="414"/>
      <c r="G14" s="440"/>
      <c r="H14" s="441">
        <f>C9.1!G40</f>
        <v>0</v>
      </c>
    </row>
    <row r="15" spans="2:15" ht="12.75" customHeight="1" x14ac:dyDescent="0.25">
      <c r="B15" s="24" t="s">
        <v>302</v>
      </c>
      <c r="C15" s="495" t="str">
        <f>[5]C11.7!C10</f>
        <v>ROAD MARKINGS AND ROAD STUDS</v>
      </c>
      <c r="D15" s="496">
        <f>[2]C11.9!D11</f>
        <v>0</v>
      </c>
      <c r="E15" s="497">
        <f>[2]C11.9!E11</f>
        <v>0</v>
      </c>
      <c r="F15" s="25"/>
      <c r="G15" s="498">
        <f>C11.6!H38</f>
        <v>0</v>
      </c>
      <c r="H15" s="499"/>
    </row>
    <row r="16" spans="2:15" ht="12.75" x14ac:dyDescent="0.25">
      <c r="B16" s="76"/>
      <c r="C16" s="79"/>
      <c r="E16" s="36"/>
      <c r="F16" s="25"/>
      <c r="G16" s="505"/>
      <c r="H16" s="506"/>
    </row>
    <row r="17" spans="2:8" ht="12.75" x14ac:dyDescent="0.25">
      <c r="B17" s="76"/>
      <c r="C17" s="79"/>
      <c r="E17" s="36"/>
      <c r="F17" s="25"/>
      <c r="G17" s="505"/>
      <c r="H17" s="506"/>
    </row>
    <row r="18" spans="2:8" ht="12.75" x14ac:dyDescent="0.25">
      <c r="B18" s="76"/>
      <c r="C18" s="79"/>
      <c r="E18" s="36"/>
      <c r="F18" s="25"/>
      <c r="G18" s="505"/>
      <c r="H18" s="506"/>
    </row>
    <row r="19" spans="2:8" ht="12.75" x14ac:dyDescent="0.25">
      <c r="B19" s="76"/>
      <c r="C19" s="79"/>
      <c r="E19" s="36"/>
      <c r="F19" s="25"/>
      <c r="G19" s="505"/>
      <c r="H19" s="506"/>
    </row>
    <row r="20" spans="2:8" ht="12.75" x14ac:dyDescent="0.25">
      <c r="B20" s="76"/>
      <c r="C20" s="79"/>
      <c r="E20" s="36"/>
      <c r="F20" s="25"/>
      <c r="G20" s="505"/>
      <c r="H20" s="506"/>
    </row>
    <row r="21" spans="2:8" ht="12.75" x14ac:dyDescent="0.25">
      <c r="B21" s="76"/>
      <c r="C21" s="79"/>
      <c r="E21" s="36"/>
      <c r="F21" s="25"/>
      <c r="G21" s="505"/>
      <c r="H21" s="506"/>
    </row>
    <row r="22" spans="2:8" ht="12.75" x14ac:dyDescent="0.25">
      <c r="B22" s="76"/>
      <c r="C22" s="79"/>
      <c r="E22" s="36"/>
      <c r="F22" s="25"/>
      <c r="G22" s="505"/>
      <c r="H22" s="506"/>
    </row>
    <row r="23" spans="2:8" ht="12.75" x14ac:dyDescent="0.25">
      <c r="B23" s="76"/>
      <c r="C23" s="79"/>
      <c r="E23" s="36"/>
      <c r="F23" s="25"/>
      <c r="G23" s="505"/>
      <c r="H23" s="506"/>
    </row>
    <row r="24" spans="2:8" ht="12.75" x14ac:dyDescent="0.25">
      <c r="B24" s="76"/>
      <c r="C24" s="79"/>
      <c r="E24" s="36"/>
      <c r="F24" s="25"/>
      <c r="G24" s="505"/>
      <c r="H24" s="506"/>
    </row>
    <row r="25" spans="2:8" ht="12.75" x14ac:dyDescent="0.25">
      <c r="B25" s="76"/>
      <c r="C25" s="79"/>
      <c r="E25" s="36"/>
      <c r="F25" s="25"/>
      <c r="G25" s="505"/>
      <c r="H25" s="506"/>
    </row>
    <row r="26" spans="2:8" ht="12.75" x14ac:dyDescent="0.25">
      <c r="B26" s="76"/>
      <c r="C26" s="79"/>
      <c r="E26" s="36"/>
      <c r="F26" s="25"/>
      <c r="G26" s="505"/>
      <c r="H26" s="506"/>
    </row>
    <row r="27" spans="2:8" ht="12.75" x14ac:dyDescent="0.25">
      <c r="B27" s="76"/>
      <c r="C27" s="79"/>
      <c r="E27" s="36"/>
      <c r="F27" s="25"/>
      <c r="G27" s="505"/>
      <c r="H27" s="506"/>
    </row>
    <row r="28" spans="2:8" ht="12.75" x14ac:dyDescent="0.25">
      <c r="B28" s="76"/>
      <c r="C28" s="79"/>
      <c r="E28" s="36"/>
      <c r="F28" s="25"/>
      <c r="G28" s="505"/>
      <c r="H28" s="506"/>
    </row>
    <row r="29" spans="2:8" ht="12.75" x14ac:dyDescent="0.25">
      <c r="B29" s="76"/>
      <c r="C29" s="79"/>
      <c r="E29" s="36"/>
      <c r="F29" s="25"/>
      <c r="G29" s="505"/>
      <c r="H29" s="506"/>
    </row>
    <row r="30" spans="2:8" ht="12.75" x14ac:dyDescent="0.25">
      <c r="B30" s="76"/>
      <c r="C30" s="79"/>
      <c r="E30" s="36"/>
      <c r="F30" s="25"/>
      <c r="G30" s="505"/>
      <c r="H30" s="506"/>
    </row>
    <row r="31" spans="2:8" ht="12.75" x14ac:dyDescent="0.25">
      <c r="B31" s="76"/>
      <c r="C31" s="79"/>
      <c r="E31" s="36"/>
      <c r="F31" s="25"/>
      <c r="G31" s="505"/>
      <c r="H31" s="506"/>
    </row>
    <row r="32" spans="2:8" ht="12.75" x14ac:dyDescent="0.25">
      <c r="B32" s="76"/>
      <c r="C32" s="79"/>
      <c r="E32" s="36"/>
      <c r="F32" s="25"/>
      <c r="G32" s="505"/>
      <c r="H32" s="506"/>
    </row>
    <row r="33" spans="2:9" ht="12.75" x14ac:dyDescent="0.25">
      <c r="B33" s="76"/>
      <c r="C33" s="79"/>
      <c r="E33" s="36"/>
      <c r="F33" s="25"/>
      <c r="G33" s="505"/>
      <c r="H33" s="506"/>
    </row>
    <row r="34" spans="2:9" ht="12.75" x14ac:dyDescent="0.25">
      <c r="B34" s="76"/>
      <c r="C34" s="79"/>
      <c r="E34" s="36"/>
      <c r="F34" s="25"/>
      <c r="G34" s="505"/>
      <c r="H34" s="506"/>
    </row>
    <row r="35" spans="2:9" ht="12.75" x14ac:dyDescent="0.25">
      <c r="B35" s="76"/>
      <c r="C35" s="79"/>
      <c r="E35" s="36"/>
      <c r="F35" s="25"/>
      <c r="G35" s="505"/>
      <c r="H35" s="506"/>
    </row>
    <row r="36" spans="2:9" ht="12.75" x14ac:dyDescent="0.25">
      <c r="B36" s="76"/>
      <c r="C36" s="79"/>
      <c r="E36" s="36"/>
      <c r="F36" s="25"/>
      <c r="G36" s="505"/>
      <c r="H36" s="506"/>
    </row>
    <row r="37" spans="2:9" ht="12.75" x14ac:dyDescent="0.25">
      <c r="B37" s="76"/>
      <c r="C37" s="79"/>
      <c r="E37" s="36"/>
      <c r="F37" s="25"/>
      <c r="G37" s="505"/>
      <c r="H37" s="506"/>
    </row>
    <row r="38" spans="2:9" s="47" customFormat="1" ht="19.5" customHeight="1" x14ac:dyDescent="0.25">
      <c r="B38" s="507" t="s">
        <v>93</v>
      </c>
      <c r="C38" s="508"/>
      <c r="D38" s="508"/>
      <c r="E38" s="508"/>
      <c r="F38" s="508"/>
      <c r="G38" s="509"/>
      <c r="H38" s="510"/>
      <c r="I38" s="46"/>
    </row>
  </sheetData>
  <mergeCells count="41">
    <mergeCell ref="G31:H31"/>
    <mergeCell ref="G26:H26"/>
    <mergeCell ref="G27:H27"/>
    <mergeCell ref="G28:H28"/>
    <mergeCell ref="G29:H29"/>
    <mergeCell ref="G30:H30"/>
    <mergeCell ref="B38:F38"/>
    <mergeCell ref="G38:H38"/>
    <mergeCell ref="G32:H32"/>
    <mergeCell ref="G33:H33"/>
    <mergeCell ref="G34:H34"/>
    <mergeCell ref="G35:H35"/>
    <mergeCell ref="G36:H36"/>
    <mergeCell ref="G37:H37"/>
    <mergeCell ref="G16:H16"/>
    <mergeCell ref="G17:H17"/>
    <mergeCell ref="G18:H18"/>
    <mergeCell ref="G25:H25"/>
    <mergeCell ref="G19:H19"/>
    <mergeCell ref="G20:H20"/>
    <mergeCell ref="G21:H21"/>
    <mergeCell ref="G22:H22"/>
    <mergeCell ref="G23:H23"/>
    <mergeCell ref="G24:H24"/>
    <mergeCell ref="G12:H12"/>
    <mergeCell ref="C13:E13"/>
    <mergeCell ref="G13:H13"/>
    <mergeCell ref="C15:E15"/>
    <mergeCell ref="G15:H15"/>
    <mergeCell ref="C11:E11"/>
    <mergeCell ref="G11:H11"/>
    <mergeCell ref="C9:E9"/>
    <mergeCell ref="G9:H9"/>
    <mergeCell ref="C10:E10"/>
    <mergeCell ref="G10:H10"/>
    <mergeCell ref="F1:H1"/>
    <mergeCell ref="B4:G6"/>
    <mergeCell ref="H4:H6"/>
    <mergeCell ref="B7:H7"/>
    <mergeCell ref="C8:E8"/>
    <mergeCell ref="G8:H8"/>
  </mergeCells>
  <pageMargins left="0.23622047244094491" right="0.23622047244094491" top="0.74803149606299213" bottom="0.74803149606299213" header="0.31496062992125984" footer="0.31496062992125984"/>
  <pageSetup paperSize="9" scale="62" firstPageNumber="32" orientation="portrait" cellComments="asDisplayed" r:id="rId1"/>
  <headerFooter alignWithMargins="0">
    <oddHeader xml:space="preserve">&amp;R&amp;"Arial,Bold Italic"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7"/>
  <sheetViews>
    <sheetView view="pageBreakPreview" topLeftCell="A6" zoomScaleNormal="125" zoomScaleSheetLayoutView="100" zoomScalePageLayoutView="125" workbookViewId="0">
      <selection activeCell="G74" sqref="G74"/>
    </sheetView>
  </sheetViews>
  <sheetFormatPr defaultColWidth="6.85546875" defaultRowHeight="12.75" x14ac:dyDescent="0.25"/>
  <cols>
    <col min="1" max="1" width="0.85546875" style="5" customWidth="1"/>
    <col min="2" max="2" width="11.7109375" style="55" customWidth="1"/>
    <col min="3" max="3" width="45.7109375" style="2" customWidth="1"/>
    <col min="4" max="4" width="13.7109375" style="3" customWidth="1"/>
    <col min="5" max="5" width="5.7109375" style="3" customWidth="1"/>
    <col min="6" max="6" width="15.7109375" style="3" customWidth="1"/>
    <col min="7" max="7" width="15.7109375" style="5" customWidth="1"/>
    <col min="8" max="8" width="15.7109375" style="4" customWidth="1"/>
    <col min="9" max="9" width="0.85546875" style="4" customWidth="1"/>
    <col min="10" max="16384" width="6.85546875" style="5"/>
  </cols>
  <sheetData>
    <row r="1" spans="2:9" x14ac:dyDescent="0.25">
      <c r="B1" s="1" t="str">
        <f>Client1</f>
        <v>Province of KwaZulu-Natal</v>
      </c>
      <c r="F1" s="470" t="str">
        <f>"Contract No. "&amp;ContractNo</f>
        <v>Contract No. ZNQ4198/436/4431/2020</v>
      </c>
      <c r="G1" s="470"/>
      <c r="H1" s="470"/>
    </row>
    <row r="2" spans="2:9" x14ac:dyDescent="0.25">
      <c r="B2" s="48" t="str">
        <f>Client2</f>
        <v>Department of Transport</v>
      </c>
    </row>
    <row r="3" spans="2:9" x14ac:dyDescent="0.25">
      <c r="B3" s="6"/>
      <c r="C3" s="6"/>
      <c r="D3" s="49"/>
      <c r="E3" s="49"/>
      <c r="F3" s="49"/>
      <c r="G3" s="8"/>
      <c r="H3" s="9"/>
    </row>
    <row r="4" spans="2:9" x14ac:dyDescent="0.25">
      <c r="B4" s="457" t="s">
        <v>0</v>
      </c>
      <c r="C4" s="458"/>
      <c r="D4" s="458"/>
      <c r="E4" s="458"/>
      <c r="F4" s="458"/>
      <c r="G4" s="458"/>
      <c r="H4" s="467" t="str">
        <f>"CHAPTER "&amp;B10</f>
        <v>CHAPTER F1</v>
      </c>
      <c r="I4" s="10"/>
    </row>
    <row r="5" spans="2:9" ht="7.5" customHeight="1" x14ac:dyDescent="0.25">
      <c r="B5" s="462" t="str">
        <f>ContractDescription</f>
        <v>PROVISION OF ROUTINE AND SAFETY MAINTENANCE ON VARIOUS ROADS WITHIN THE UNDERBERG ZONE  - HLANGANANI AREA OFFICE</v>
      </c>
      <c r="C5" s="463"/>
      <c r="D5" s="463"/>
      <c r="E5" s="463"/>
      <c r="F5" s="463"/>
      <c r="G5" s="463"/>
      <c r="H5" s="468"/>
      <c r="I5" s="11"/>
    </row>
    <row r="6" spans="2:9" ht="12.75" customHeight="1" x14ac:dyDescent="0.25">
      <c r="B6" s="462"/>
      <c r="C6" s="463"/>
      <c r="D6" s="463"/>
      <c r="E6" s="463"/>
      <c r="F6" s="463"/>
      <c r="G6" s="463"/>
      <c r="H6" s="468"/>
      <c r="I6" s="11"/>
    </row>
    <row r="7" spans="2:9" ht="7.5" customHeight="1" x14ac:dyDescent="0.25">
      <c r="B7" s="464"/>
      <c r="C7" s="465"/>
      <c r="D7" s="465"/>
      <c r="E7" s="465"/>
      <c r="F7" s="465"/>
      <c r="G7" s="465"/>
      <c r="H7" s="469"/>
      <c r="I7" s="11"/>
    </row>
    <row r="8" spans="2:9" s="15" customFormat="1" ht="24.95" customHeight="1" x14ac:dyDescent="0.25">
      <c r="B8" s="12" t="s">
        <v>1</v>
      </c>
      <c r="C8" s="13" t="s">
        <v>2</v>
      </c>
      <c r="D8" s="13" t="s">
        <v>3</v>
      </c>
      <c r="E8" s="13" t="s">
        <v>4</v>
      </c>
      <c r="F8" s="13" t="s">
        <v>5</v>
      </c>
      <c r="G8" s="13" t="s">
        <v>6</v>
      </c>
      <c r="H8" s="13" t="s">
        <v>7</v>
      </c>
      <c r="I8" s="68"/>
    </row>
    <row r="9" spans="2:9" x14ac:dyDescent="0.2">
      <c r="B9" s="16"/>
      <c r="C9" s="17"/>
      <c r="D9" s="18"/>
      <c r="E9" s="18"/>
      <c r="F9" s="18"/>
      <c r="G9" s="19"/>
      <c r="H9" s="20" t="str">
        <f>IF(D9="","",F9*G9)</f>
        <v/>
      </c>
      <c r="I9" s="21"/>
    </row>
    <row r="10" spans="2:9" ht="25.5" x14ac:dyDescent="0.2">
      <c r="B10" s="22" t="s">
        <v>103</v>
      </c>
      <c r="C10" s="23" t="s">
        <v>104</v>
      </c>
      <c r="D10" s="24"/>
      <c r="E10" s="24"/>
      <c r="F10" s="24"/>
      <c r="G10" s="25"/>
      <c r="H10" s="20" t="str">
        <f t="shared" ref="H10:H66" si="0">IF(D10="","",F10*G10)</f>
        <v/>
      </c>
      <c r="I10" s="26"/>
    </row>
    <row r="11" spans="2:9" x14ac:dyDescent="0.2">
      <c r="B11" s="27"/>
      <c r="C11" s="17"/>
      <c r="D11" s="24"/>
      <c r="E11" s="24"/>
      <c r="F11" s="24"/>
      <c r="G11" s="25"/>
      <c r="H11" s="20" t="str">
        <f t="shared" si="0"/>
        <v/>
      </c>
      <c r="I11" s="26"/>
    </row>
    <row r="12" spans="2:9" ht="25.5" x14ac:dyDescent="0.2">
      <c r="B12" s="27" t="s">
        <v>105</v>
      </c>
      <c r="C12" s="17" t="s">
        <v>106</v>
      </c>
      <c r="D12" s="24" t="s">
        <v>60</v>
      </c>
      <c r="E12" s="24"/>
      <c r="F12" s="24"/>
      <c r="G12" s="25"/>
      <c r="H12" s="20">
        <f t="shared" si="0"/>
        <v>0</v>
      </c>
      <c r="I12" s="26"/>
    </row>
    <row r="13" spans="2:9" x14ac:dyDescent="0.2">
      <c r="B13" s="22"/>
      <c r="C13" s="17"/>
      <c r="D13" s="24"/>
      <c r="E13" s="24"/>
      <c r="F13" s="24"/>
      <c r="G13" s="25"/>
      <c r="H13" s="20" t="str">
        <f t="shared" si="0"/>
        <v/>
      </c>
      <c r="I13" s="26"/>
    </row>
    <row r="14" spans="2:9" x14ac:dyDescent="0.2">
      <c r="B14" s="27" t="s">
        <v>107</v>
      </c>
      <c r="C14" s="17" t="s">
        <v>108</v>
      </c>
      <c r="D14" s="24"/>
      <c r="E14" s="24"/>
      <c r="F14" s="28"/>
      <c r="G14" s="29"/>
      <c r="H14" s="20" t="str">
        <f t="shared" si="0"/>
        <v/>
      </c>
      <c r="I14" s="30"/>
    </row>
    <row r="15" spans="2:9" x14ac:dyDescent="0.2">
      <c r="B15" s="22"/>
      <c r="C15" s="17"/>
      <c r="D15" s="24"/>
      <c r="E15" s="24"/>
      <c r="F15" s="28"/>
      <c r="G15" s="29"/>
      <c r="H15" s="20" t="str">
        <f t="shared" si="0"/>
        <v/>
      </c>
      <c r="I15" s="30"/>
    </row>
    <row r="16" spans="2:9" x14ac:dyDescent="0.2">
      <c r="B16" s="27" t="s">
        <v>11</v>
      </c>
      <c r="C16" s="17" t="s">
        <v>109</v>
      </c>
      <c r="D16" s="24"/>
      <c r="E16" s="24"/>
      <c r="F16" s="28"/>
      <c r="G16" s="29"/>
      <c r="H16" s="20" t="str">
        <f t="shared" si="0"/>
        <v/>
      </c>
      <c r="I16" s="30"/>
    </row>
    <row r="17" spans="2:9" x14ac:dyDescent="0.2">
      <c r="B17" s="22"/>
      <c r="C17" s="17"/>
      <c r="D17" s="24"/>
      <c r="E17" s="24"/>
      <c r="F17" s="28"/>
      <c r="G17" s="29"/>
      <c r="H17" s="20" t="str">
        <f t="shared" si="0"/>
        <v/>
      </c>
      <c r="I17" s="30"/>
    </row>
    <row r="18" spans="2:9" x14ac:dyDescent="0.2">
      <c r="B18" s="27" t="s">
        <v>33</v>
      </c>
      <c r="C18" s="17" t="s">
        <v>110</v>
      </c>
      <c r="D18" s="24" t="s">
        <v>20</v>
      </c>
      <c r="E18" s="24"/>
      <c r="F18" s="28"/>
      <c r="G18" s="25"/>
      <c r="H18" s="20">
        <f t="shared" si="0"/>
        <v>0</v>
      </c>
      <c r="I18" s="26"/>
    </row>
    <row r="19" spans="2:9" x14ac:dyDescent="0.2">
      <c r="B19" s="27"/>
      <c r="C19" s="17"/>
      <c r="D19" s="24"/>
      <c r="E19" s="24"/>
      <c r="F19" s="28"/>
      <c r="G19" s="31"/>
      <c r="H19" s="20" t="str">
        <f t="shared" si="0"/>
        <v/>
      </c>
      <c r="I19" s="26"/>
    </row>
    <row r="20" spans="2:9" ht="25.5" x14ac:dyDescent="0.2">
      <c r="B20" s="27" t="s">
        <v>34</v>
      </c>
      <c r="C20" s="17" t="s">
        <v>111</v>
      </c>
      <c r="D20" s="24" t="s">
        <v>21</v>
      </c>
      <c r="E20" s="33"/>
      <c r="F20" s="28"/>
      <c r="G20" s="34"/>
      <c r="H20" s="20">
        <f t="shared" si="0"/>
        <v>0</v>
      </c>
    </row>
    <row r="21" spans="2:9" x14ac:dyDescent="0.2">
      <c r="B21" s="27"/>
      <c r="C21" s="5"/>
      <c r="D21" s="24"/>
      <c r="E21" s="33"/>
      <c r="F21" s="28"/>
      <c r="G21" s="34"/>
      <c r="H21" s="20" t="str">
        <f t="shared" si="0"/>
        <v/>
      </c>
    </row>
    <row r="22" spans="2:9" x14ac:dyDescent="0.2">
      <c r="B22" s="27" t="s">
        <v>13</v>
      </c>
      <c r="C22" s="17" t="s">
        <v>112</v>
      </c>
      <c r="D22" s="24"/>
      <c r="E22" s="33"/>
      <c r="F22" s="28"/>
      <c r="G22" s="35"/>
      <c r="H22" s="20" t="str">
        <f t="shared" si="0"/>
        <v/>
      </c>
    </row>
    <row r="23" spans="2:9" x14ac:dyDescent="0.2">
      <c r="B23" s="27"/>
      <c r="C23" s="17"/>
      <c r="D23" s="24"/>
      <c r="E23" s="33"/>
      <c r="F23" s="28"/>
      <c r="G23" s="34"/>
      <c r="H23" s="20" t="str">
        <f t="shared" si="0"/>
        <v/>
      </c>
    </row>
    <row r="24" spans="2:9" x14ac:dyDescent="0.2">
      <c r="B24" s="27" t="s">
        <v>61</v>
      </c>
      <c r="C24" s="17" t="s">
        <v>110</v>
      </c>
      <c r="D24" s="24" t="s">
        <v>20</v>
      </c>
      <c r="E24" s="33"/>
      <c r="F24" s="28"/>
      <c r="G24" s="31"/>
      <c r="H24" s="20">
        <f t="shared" si="0"/>
        <v>0</v>
      </c>
    </row>
    <row r="25" spans="2:9" x14ac:dyDescent="0.2">
      <c r="B25" s="27"/>
      <c r="C25" s="17"/>
      <c r="D25" s="24"/>
      <c r="E25" s="33"/>
      <c r="F25" s="28"/>
      <c r="G25" s="34"/>
      <c r="H25" s="20" t="str">
        <f t="shared" si="0"/>
        <v/>
      </c>
    </row>
    <row r="26" spans="2:9" ht="25.5" x14ac:dyDescent="0.2">
      <c r="B26" s="27" t="s">
        <v>62</v>
      </c>
      <c r="C26" s="17" t="s">
        <v>113</v>
      </c>
      <c r="D26" s="24" t="s">
        <v>21</v>
      </c>
      <c r="E26" s="24"/>
      <c r="F26" s="28"/>
      <c r="G26" s="35"/>
      <c r="H26" s="20">
        <f t="shared" si="0"/>
        <v>0</v>
      </c>
      <c r="I26" s="30"/>
    </row>
    <row r="27" spans="2:9" x14ac:dyDescent="0.2">
      <c r="B27" s="27"/>
      <c r="C27" s="17"/>
      <c r="D27" s="24"/>
      <c r="E27" s="18"/>
      <c r="F27" s="37"/>
      <c r="G27" s="38"/>
      <c r="H27" s="20" t="str">
        <f t="shared" si="0"/>
        <v/>
      </c>
      <c r="I27" s="21"/>
    </row>
    <row r="28" spans="2:9" s="39" customFormat="1" x14ac:dyDescent="0.2">
      <c r="B28" s="27" t="s">
        <v>58</v>
      </c>
      <c r="C28" s="17" t="s">
        <v>114</v>
      </c>
      <c r="D28" s="24"/>
      <c r="E28" s="18"/>
      <c r="F28" s="37"/>
      <c r="G28" s="38"/>
      <c r="H28" s="20" t="str">
        <f t="shared" si="0"/>
        <v/>
      </c>
      <c r="I28" s="21"/>
    </row>
    <row r="29" spans="2:9" x14ac:dyDescent="0.2">
      <c r="B29" s="27"/>
      <c r="C29" s="17"/>
      <c r="D29" s="24"/>
      <c r="E29" s="24"/>
      <c r="F29" s="28"/>
      <c r="G29" s="35"/>
      <c r="H29" s="20" t="str">
        <f t="shared" si="0"/>
        <v/>
      </c>
      <c r="I29" s="30"/>
    </row>
    <row r="30" spans="2:9" x14ac:dyDescent="0.2">
      <c r="B30" s="27" t="s">
        <v>66</v>
      </c>
      <c r="C30" s="17" t="s">
        <v>110</v>
      </c>
      <c r="D30" s="24" t="s">
        <v>20</v>
      </c>
      <c r="E30" s="24"/>
      <c r="F30" s="28"/>
      <c r="G30" s="35"/>
      <c r="H30" s="20">
        <f t="shared" si="0"/>
        <v>0</v>
      </c>
      <c r="I30" s="30"/>
    </row>
    <row r="31" spans="2:9" x14ac:dyDescent="0.2">
      <c r="B31" s="27"/>
      <c r="C31" s="17"/>
      <c r="D31" s="24"/>
      <c r="E31" s="24"/>
      <c r="F31" s="28"/>
      <c r="G31" s="40"/>
      <c r="H31" s="20" t="str">
        <f t="shared" si="0"/>
        <v/>
      </c>
      <c r="I31" s="26"/>
    </row>
    <row r="32" spans="2:9" ht="25.5" x14ac:dyDescent="0.2">
      <c r="B32" s="27" t="s">
        <v>115</v>
      </c>
      <c r="C32" s="17" t="s">
        <v>116</v>
      </c>
      <c r="D32" s="24" t="s">
        <v>21</v>
      </c>
      <c r="E32" s="24"/>
      <c r="F32" s="28"/>
      <c r="G32" s="40"/>
      <c r="H32" s="20">
        <f t="shared" si="0"/>
        <v>0</v>
      </c>
      <c r="I32" s="26"/>
    </row>
    <row r="33" spans="2:9" x14ac:dyDescent="0.2">
      <c r="B33" s="27"/>
      <c r="C33" s="17"/>
      <c r="D33" s="24"/>
      <c r="E33" s="24"/>
      <c r="F33" s="28"/>
      <c r="G33" s="31"/>
      <c r="H33" s="20" t="str">
        <f t="shared" si="0"/>
        <v/>
      </c>
      <c r="I33" s="26"/>
    </row>
    <row r="34" spans="2:9" ht="25.5" x14ac:dyDescent="0.2">
      <c r="B34" s="27" t="s">
        <v>35</v>
      </c>
      <c r="C34" s="17" t="s">
        <v>117</v>
      </c>
      <c r="D34" s="24"/>
      <c r="E34" s="24"/>
      <c r="F34" s="28"/>
      <c r="G34" s="31"/>
      <c r="H34" s="20" t="str">
        <f t="shared" si="0"/>
        <v/>
      </c>
      <c r="I34" s="26"/>
    </row>
    <row r="35" spans="2:9" x14ac:dyDescent="0.2">
      <c r="B35" s="27"/>
      <c r="C35" s="17"/>
      <c r="D35" s="24"/>
      <c r="E35" s="24"/>
      <c r="F35" s="24"/>
      <c r="G35" s="25"/>
      <c r="H35" s="20" t="str">
        <f t="shared" si="0"/>
        <v/>
      </c>
      <c r="I35" s="26"/>
    </row>
    <row r="36" spans="2:9" x14ac:dyDescent="0.2">
      <c r="B36" s="27" t="s">
        <v>67</v>
      </c>
      <c r="C36" s="17" t="s">
        <v>110</v>
      </c>
      <c r="D36" s="24" t="s">
        <v>20</v>
      </c>
      <c r="E36" s="24"/>
      <c r="F36" s="24"/>
      <c r="G36" s="25"/>
      <c r="H36" s="20">
        <f t="shared" si="0"/>
        <v>0</v>
      </c>
      <c r="I36" s="26"/>
    </row>
    <row r="37" spans="2:9" x14ac:dyDescent="0.2">
      <c r="B37" s="27"/>
      <c r="C37" s="17"/>
      <c r="D37" s="24"/>
      <c r="E37" s="24"/>
      <c r="F37" s="24"/>
      <c r="G37" s="35"/>
      <c r="H37" s="20" t="str">
        <f t="shared" si="0"/>
        <v/>
      </c>
      <c r="I37" s="26"/>
    </row>
    <row r="38" spans="2:9" ht="25.5" x14ac:dyDescent="0.2">
      <c r="B38" s="27" t="s">
        <v>118</v>
      </c>
      <c r="C38" s="17" t="s">
        <v>119</v>
      </c>
      <c r="D38" s="24" t="s">
        <v>21</v>
      </c>
      <c r="E38" s="24"/>
      <c r="F38" s="24"/>
      <c r="G38" s="35"/>
      <c r="H38" s="20">
        <f t="shared" si="0"/>
        <v>0</v>
      </c>
      <c r="I38" s="26"/>
    </row>
    <row r="39" spans="2:9" x14ac:dyDescent="0.2">
      <c r="B39" s="27"/>
      <c r="C39" s="17"/>
      <c r="D39" s="24"/>
      <c r="E39" s="24"/>
      <c r="F39" s="24"/>
      <c r="G39" s="35"/>
      <c r="H39" s="20" t="str">
        <f t="shared" si="0"/>
        <v/>
      </c>
      <c r="I39" s="26"/>
    </row>
    <row r="40" spans="2:9" ht="25.5" x14ac:dyDescent="0.2">
      <c r="B40" s="27" t="s">
        <v>120</v>
      </c>
      <c r="C40" s="17" t="s">
        <v>121</v>
      </c>
      <c r="D40" s="24"/>
      <c r="E40" s="24"/>
      <c r="F40" s="24"/>
      <c r="G40" s="35"/>
      <c r="H40" s="20" t="str">
        <f t="shared" si="0"/>
        <v/>
      </c>
      <c r="I40" s="26"/>
    </row>
    <row r="41" spans="2:9" x14ac:dyDescent="0.2">
      <c r="B41" s="27"/>
      <c r="C41" s="17"/>
      <c r="D41" s="24"/>
      <c r="E41" s="24"/>
      <c r="F41" s="24"/>
      <c r="G41" s="35"/>
      <c r="H41" s="20" t="str">
        <f t="shared" si="0"/>
        <v/>
      </c>
      <c r="I41" s="26"/>
    </row>
    <row r="42" spans="2:9" x14ac:dyDescent="0.2">
      <c r="B42" s="27" t="s">
        <v>11</v>
      </c>
      <c r="C42" s="17" t="s">
        <v>122</v>
      </c>
      <c r="D42" s="24" t="s">
        <v>65</v>
      </c>
      <c r="E42" s="24"/>
      <c r="F42" s="24"/>
      <c r="G42" s="35"/>
      <c r="H42" s="20">
        <f t="shared" si="0"/>
        <v>0</v>
      </c>
      <c r="I42" s="26"/>
    </row>
    <row r="43" spans="2:9" x14ac:dyDescent="0.2">
      <c r="B43" s="27"/>
      <c r="C43" s="17"/>
      <c r="D43" s="24"/>
      <c r="E43" s="24"/>
      <c r="F43" s="24"/>
      <c r="G43" s="35"/>
      <c r="H43" s="20" t="str">
        <f t="shared" si="0"/>
        <v/>
      </c>
      <c r="I43" s="26"/>
    </row>
    <row r="44" spans="2:9" x14ac:dyDescent="0.2">
      <c r="B44" s="27" t="s">
        <v>13</v>
      </c>
      <c r="C44" s="17" t="s">
        <v>123</v>
      </c>
      <c r="D44" s="24" t="s">
        <v>65</v>
      </c>
      <c r="E44" s="24"/>
      <c r="F44" s="24"/>
      <c r="G44" s="35"/>
      <c r="H44" s="20">
        <f t="shared" si="0"/>
        <v>0</v>
      </c>
      <c r="I44" s="26"/>
    </row>
    <row r="45" spans="2:9" x14ac:dyDescent="0.2">
      <c r="B45" s="27"/>
      <c r="C45" s="17"/>
      <c r="D45" s="24"/>
      <c r="E45" s="24"/>
      <c r="F45" s="24"/>
      <c r="G45" s="35"/>
      <c r="H45" s="20" t="str">
        <f t="shared" si="0"/>
        <v/>
      </c>
      <c r="I45" s="26"/>
    </row>
    <row r="46" spans="2:9" ht="25.5" x14ac:dyDescent="0.2">
      <c r="B46" s="27" t="s">
        <v>14</v>
      </c>
      <c r="C46" s="17" t="s">
        <v>124</v>
      </c>
      <c r="D46" s="24" t="s">
        <v>21</v>
      </c>
      <c r="E46" s="24"/>
      <c r="F46" s="24"/>
      <c r="G46" s="35"/>
      <c r="H46" s="20">
        <f t="shared" si="0"/>
        <v>0</v>
      </c>
      <c r="I46" s="26"/>
    </row>
    <row r="47" spans="2:9" x14ac:dyDescent="0.2">
      <c r="B47" s="27"/>
      <c r="C47" s="17"/>
      <c r="D47" s="24"/>
      <c r="E47" s="24"/>
      <c r="F47" s="24"/>
      <c r="G47" s="35"/>
      <c r="H47" s="20" t="str">
        <f t="shared" si="0"/>
        <v/>
      </c>
      <c r="I47" s="26"/>
    </row>
    <row r="48" spans="2:9" x14ac:dyDescent="0.2">
      <c r="B48" s="27" t="s">
        <v>35</v>
      </c>
      <c r="C48" s="17" t="s">
        <v>125</v>
      </c>
      <c r="D48" s="24"/>
      <c r="E48" s="24"/>
      <c r="F48" s="24"/>
      <c r="G48" s="35"/>
      <c r="H48" s="20" t="str">
        <f t="shared" si="0"/>
        <v/>
      </c>
      <c r="I48" s="26"/>
    </row>
    <row r="49" spans="2:9" x14ac:dyDescent="0.2">
      <c r="B49" s="27"/>
      <c r="C49" s="17"/>
      <c r="D49" s="24"/>
      <c r="E49" s="24"/>
      <c r="F49" s="24"/>
      <c r="G49" s="35"/>
      <c r="H49" s="20" t="str">
        <f t="shared" si="0"/>
        <v/>
      </c>
      <c r="I49" s="26"/>
    </row>
    <row r="50" spans="2:9" x14ac:dyDescent="0.2">
      <c r="B50" s="27" t="s">
        <v>67</v>
      </c>
      <c r="C50" s="17" t="s">
        <v>126</v>
      </c>
      <c r="D50" s="24" t="s">
        <v>65</v>
      </c>
      <c r="E50" s="24"/>
      <c r="F50" s="24"/>
      <c r="G50" s="35"/>
      <c r="H50" s="20">
        <f t="shared" si="0"/>
        <v>0</v>
      </c>
      <c r="I50" s="26"/>
    </row>
    <row r="51" spans="2:9" x14ac:dyDescent="0.2">
      <c r="B51" s="27"/>
      <c r="C51" s="17"/>
      <c r="D51" s="24"/>
      <c r="E51" s="24"/>
      <c r="F51" s="24"/>
      <c r="G51" s="35"/>
      <c r="H51" s="20" t="str">
        <f t="shared" si="0"/>
        <v/>
      </c>
      <c r="I51" s="26"/>
    </row>
    <row r="52" spans="2:9" ht="25.5" x14ac:dyDescent="0.2">
      <c r="B52" s="27" t="s">
        <v>118</v>
      </c>
      <c r="C52" s="17" t="s">
        <v>127</v>
      </c>
      <c r="D52" s="24" t="s">
        <v>21</v>
      </c>
      <c r="E52" s="24"/>
      <c r="F52" s="24"/>
      <c r="G52" s="35"/>
      <c r="H52" s="20">
        <f t="shared" si="0"/>
        <v>0</v>
      </c>
      <c r="I52" s="26"/>
    </row>
    <row r="53" spans="2:9" x14ac:dyDescent="0.2">
      <c r="B53" s="27"/>
      <c r="C53" s="17"/>
      <c r="D53" s="33"/>
      <c r="E53" s="33"/>
      <c r="F53" s="33"/>
      <c r="G53" s="35"/>
      <c r="H53" s="20" t="str">
        <f t="shared" si="0"/>
        <v/>
      </c>
    </row>
    <row r="54" spans="2:9" ht="25.5" x14ac:dyDescent="0.2">
      <c r="B54" s="27" t="s">
        <v>63</v>
      </c>
      <c r="C54" s="17" t="s">
        <v>128</v>
      </c>
      <c r="D54" s="24"/>
      <c r="E54" s="24"/>
      <c r="F54" s="24"/>
      <c r="G54" s="35"/>
      <c r="H54" s="20" t="str">
        <f t="shared" si="0"/>
        <v/>
      </c>
      <c r="I54" s="26"/>
    </row>
    <row r="55" spans="2:9" x14ac:dyDescent="0.2">
      <c r="B55" s="27"/>
      <c r="C55" s="17"/>
      <c r="D55" s="24"/>
      <c r="E55" s="33"/>
      <c r="F55" s="33"/>
      <c r="G55" s="35"/>
      <c r="H55" s="20" t="str">
        <f t="shared" si="0"/>
        <v/>
      </c>
      <c r="I55" s="51"/>
    </row>
    <row r="56" spans="2:9" x14ac:dyDescent="0.2">
      <c r="B56" s="27" t="s">
        <v>129</v>
      </c>
      <c r="C56" s="17" t="s">
        <v>130</v>
      </c>
      <c r="D56" s="24" t="s">
        <v>131</v>
      </c>
      <c r="E56" s="33"/>
      <c r="F56" s="33"/>
      <c r="G56" s="35"/>
      <c r="H56" s="20">
        <f t="shared" si="0"/>
        <v>0</v>
      </c>
    </row>
    <row r="57" spans="2:9" x14ac:dyDescent="0.2">
      <c r="B57" s="27"/>
      <c r="C57" s="17"/>
      <c r="D57" s="24"/>
      <c r="E57" s="24"/>
      <c r="F57" s="24"/>
      <c r="G57" s="35"/>
      <c r="H57" s="20" t="str">
        <f t="shared" si="0"/>
        <v/>
      </c>
      <c r="I57" s="26"/>
    </row>
    <row r="58" spans="2:9" x14ac:dyDescent="0.2">
      <c r="B58" s="27" t="s">
        <v>132</v>
      </c>
      <c r="C58" s="17" t="s">
        <v>133</v>
      </c>
      <c r="D58" s="24" t="s">
        <v>131</v>
      </c>
      <c r="E58" s="24"/>
      <c r="F58" s="24"/>
      <c r="G58" s="35"/>
      <c r="H58" s="20">
        <f t="shared" si="0"/>
        <v>0</v>
      </c>
      <c r="I58" s="26"/>
    </row>
    <row r="59" spans="2:9" x14ac:dyDescent="0.2">
      <c r="B59" s="27"/>
      <c r="C59" s="17"/>
      <c r="D59" s="24"/>
      <c r="E59" s="24"/>
      <c r="F59" s="24"/>
      <c r="G59" s="35"/>
      <c r="H59" s="20" t="str">
        <f t="shared" si="0"/>
        <v/>
      </c>
      <c r="I59" s="26"/>
    </row>
    <row r="60" spans="2:9" x14ac:dyDescent="0.2">
      <c r="B60" s="27" t="s">
        <v>64</v>
      </c>
      <c r="C60" s="17" t="s">
        <v>134</v>
      </c>
      <c r="D60" s="24"/>
      <c r="E60" s="24"/>
      <c r="F60" s="24"/>
      <c r="G60" s="35"/>
      <c r="H60" s="20" t="str">
        <f t="shared" si="0"/>
        <v/>
      </c>
      <c r="I60" s="26"/>
    </row>
    <row r="61" spans="2:9" x14ac:dyDescent="0.2">
      <c r="B61" s="27"/>
      <c r="C61" s="17"/>
      <c r="D61" s="24"/>
      <c r="E61" s="24"/>
      <c r="F61" s="24"/>
      <c r="G61" s="35"/>
      <c r="H61" s="20" t="str">
        <f t="shared" si="0"/>
        <v/>
      </c>
      <c r="I61" s="26"/>
    </row>
    <row r="62" spans="2:9" x14ac:dyDescent="0.2">
      <c r="B62" s="27" t="s">
        <v>135</v>
      </c>
      <c r="C62" s="17" t="s">
        <v>136</v>
      </c>
      <c r="D62" s="24" t="s">
        <v>65</v>
      </c>
      <c r="E62" s="24"/>
      <c r="F62" s="24"/>
      <c r="G62" s="35"/>
      <c r="H62" s="20">
        <f t="shared" si="0"/>
        <v>0</v>
      </c>
      <c r="I62" s="26"/>
    </row>
    <row r="63" spans="2:9" x14ac:dyDescent="0.2">
      <c r="B63" s="27"/>
      <c r="C63" s="17"/>
      <c r="D63" s="24"/>
      <c r="E63" s="24"/>
      <c r="F63" s="24"/>
      <c r="G63" s="35"/>
      <c r="H63" s="20" t="str">
        <f t="shared" si="0"/>
        <v/>
      </c>
      <c r="I63" s="26"/>
    </row>
    <row r="64" spans="2:9" ht="25.5" x14ac:dyDescent="0.2">
      <c r="B64" s="27" t="s">
        <v>137</v>
      </c>
      <c r="C64" s="17" t="s">
        <v>138</v>
      </c>
      <c r="D64" s="24" t="s">
        <v>21</v>
      </c>
      <c r="E64" s="24"/>
      <c r="F64" s="24"/>
      <c r="G64" s="35"/>
      <c r="H64" s="20">
        <f t="shared" si="0"/>
        <v>0</v>
      </c>
      <c r="I64" s="26"/>
    </row>
    <row r="65" spans="2:9" x14ac:dyDescent="0.2">
      <c r="B65" s="27"/>
      <c r="C65" s="17"/>
      <c r="D65" s="24"/>
      <c r="E65" s="24"/>
      <c r="F65" s="24"/>
      <c r="G65" s="35"/>
      <c r="H65" s="20" t="str">
        <f t="shared" si="0"/>
        <v/>
      </c>
      <c r="I65" s="26"/>
    </row>
    <row r="66" spans="2:9" x14ac:dyDescent="0.2">
      <c r="B66" s="27"/>
      <c r="C66" s="17"/>
      <c r="D66" s="24"/>
      <c r="E66" s="24"/>
      <c r="F66" s="24"/>
      <c r="G66" s="35"/>
      <c r="H66" s="20" t="str">
        <f t="shared" si="0"/>
        <v/>
      </c>
      <c r="I66" s="26"/>
    </row>
    <row r="67" spans="2:9" s="47" customFormat="1" ht="19.5" customHeight="1" x14ac:dyDescent="0.25">
      <c r="B67" s="62" t="str">
        <f>$B$10</f>
        <v>F1</v>
      </c>
      <c r="C67" s="507" t="s">
        <v>43</v>
      </c>
      <c r="D67" s="508"/>
      <c r="E67" s="508"/>
      <c r="F67" s="508"/>
      <c r="G67" s="511"/>
      <c r="H67" s="45">
        <f>SUM(H9:H66)</f>
        <v>0</v>
      </c>
      <c r="I67" s="46"/>
    </row>
  </sheetData>
  <mergeCells count="5">
    <mergeCell ref="F1:H1"/>
    <mergeCell ref="B4:G4"/>
    <mergeCell ref="H4:H7"/>
    <mergeCell ref="B5:G7"/>
    <mergeCell ref="C67:G67"/>
  </mergeCells>
  <pageMargins left="0.43307086614173229" right="0.31496062992125984" top="0.43307086614173229" bottom="0.62992125984251968" header="0.35433070866141736" footer="0.31496062992125984"/>
  <pageSetup paperSize="9" scale="77" firstPageNumber="31" orientation="portrait" cellComments="asDisplayed" useFirstPageNumber="1" r:id="rId1"/>
  <headerFooter>
    <oddHeader xml:space="preserve">&amp;R&amp;"Arial,Bold Italic"
</oddHeader>
    <oddFooter xml:space="preserve">&amp;L&amp;"Arial,Bold"_____________________________________________________________________________________________________________________
ZNT 4198/17T Standard Quotation Document Ver. 2019-09-02&amp;R&amp;"Arial,Bold"_____________________
C&amp;P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B1:O1048492"/>
  <sheetViews>
    <sheetView view="pageBreakPreview" zoomScaleNormal="100" zoomScaleSheetLayoutView="100" zoomScalePageLayoutView="150" workbookViewId="0">
      <selection activeCell="G73" sqref="G73"/>
    </sheetView>
  </sheetViews>
  <sheetFormatPr defaultColWidth="8.85546875" defaultRowHeight="15" x14ac:dyDescent="0.25"/>
  <cols>
    <col min="1" max="1" width="0.85546875" style="70" customWidth="1"/>
    <col min="2" max="2" width="11.7109375" style="69" customWidth="1"/>
    <col min="3" max="3" width="45.7109375" style="66" customWidth="1"/>
    <col min="4" max="4" width="13.7109375" style="66" customWidth="1"/>
    <col min="5" max="5" width="5.7109375" style="80" customWidth="1"/>
    <col min="6" max="7" width="15.7109375" style="70" customWidth="1"/>
    <col min="8" max="8" width="15.7109375" style="75" customWidth="1"/>
    <col min="9" max="9" width="0.85546875" style="70" customWidth="1"/>
    <col min="10" max="10" width="8.85546875" style="70"/>
    <col min="11" max="11" width="15.42578125" style="70" customWidth="1"/>
    <col min="12" max="12" width="12.42578125" style="70" customWidth="1"/>
    <col min="13" max="13" width="9.42578125" style="70" customWidth="1"/>
    <col min="14" max="16384" width="8.85546875" style="70"/>
  </cols>
  <sheetData>
    <row r="1" spans="2:15" ht="12.75" x14ac:dyDescent="0.25">
      <c r="B1" s="1" t="str">
        <f>Client1</f>
        <v>Province of KwaZulu-Natal</v>
      </c>
      <c r="D1" s="3"/>
      <c r="E1" s="3"/>
      <c r="F1" s="470" t="str">
        <f>"Contract No. "&amp;ContractNo</f>
        <v>Contract No. ZNQ4198/436/4431/2020</v>
      </c>
      <c r="G1" s="470"/>
      <c r="H1" s="470"/>
    </row>
    <row r="2" spans="2:15" s="5" customFormat="1" ht="18" customHeight="1" x14ac:dyDescent="0.25">
      <c r="B2" s="48" t="str">
        <f>Client2</f>
        <v>Department of Transport</v>
      </c>
      <c r="C2" s="66"/>
      <c r="D2" s="3"/>
      <c r="E2" s="3"/>
      <c r="F2" s="3"/>
      <c r="H2" s="4"/>
      <c r="L2" s="3"/>
    </row>
    <row r="3" spans="2:15" s="5" customFormat="1" ht="16.5" customHeight="1" x14ac:dyDescent="0.25">
      <c r="B3" s="6"/>
      <c r="C3" s="67"/>
      <c r="D3" s="49"/>
      <c r="E3" s="49"/>
      <c r="F3" s="49"/>
      <c r="G3" s="8"/>
      <c r="H3" s="9"/>
      <c r="J3" s="4"/>
      <c r="K3" s="4"/>
      <c r="L3" s="3"/>
    </row>
    <row r="4" spans="2:15" s="5" customFormat="1" ht="7.5" customHeight="1" x14ac:dyDescent="0.25">
      <c r="B4" s="462" t="str">
        <f>ContractDescription</f>
        <v>PROVISION OF ROUTINE AND SAFETY MAINTENANCE ON VARIOUS ROADS WITHIN THE UNDERBERG ZONE  - HLANGANANI AREA OFFICE</v>
      </c>
      <c r="C4" s="463"/>
      <c r="D4" s="463"/>
      <c r="E4" s="463"/>
      <c r="F4" s="463"/>
      <c r="G4" s="463"/>
      <c r="H4" s="487"/>
      <c r="J4" s="4"/>
      <c r="K4" s="4"/>
      <c r="L4" s="3"/>
    </row>
    <row r="5" spans="2:15" ht="12.75" customHeight="1" x14ac:dyDescent="0.25">
      <c r="B5" s="462"/>
      <c r="C5" s="463"/>
      <c r="D5" s="463"/>
      <c r="E5" s="463"/>
      <c r="F5" s="463"/>
      <c r="G5" s="463"/>
      <c r="H5" s="487"/>
    </row>
    <row r="6" spans="2:15" ht="7.5" customHeight="1" x14ac:dyDescent="0.25">
      <c r="B6" s="464"/>
      <c r="C6" s="465"/>
      <c r="D6" s="465"/>
      <c r="E6" s="465"/>
      <c r="F6" s="465"/>
      <c r="G6" s="465"/>
      <c r="H6" s="488"/>
    </row>
    <row r="7" spans="2:15" ht="25.5" customHeight="1" x14ac:dyDescent="0.25">
      <c r="B7" s="489" t="s">
        <v>139</v>
      </c>
      <c r="C7" s="490"/>
      <c r="D7" s="490"/>
      <c r="E7" s="490"/>
      <c r="F7" s="490"/>
      <c r="G7" s="490"/>
      <c r="H7" s="491"/>
    </row>
    <row r="8" spans="2:15" ht="12.75" x14ac:dyDescent="0.25">
      <c r="B8" s="13" t="s">
        <v>91</v>
      </c>
      <c r="C8" s="492" t="s">
        <v>2</v>
      </c>
      <c r="D8" s="493"/>
      <c r="E8" s="494"/>
      <c r="F8" s="13" t="s">
        <v>92</v>
      </c>
      <c r="G8" s="493" t="s">
        <v>7</v>
      </c>
      <c r="H8" s="494"/>
      <c r="O8" s="75"/>
    </row>
    <row r="9" spans="2:15" ht="12.75" x14ac:dyDescent="0.25">
      <c r="B9" s="76" t="str">
        <f>'Section F'!B10</f>
        <v>F1</v>
      </c>
      <c r="C9" s="500" t="str">
        <f>'Section F'!C10</f>
        <v>EXPANDED PUBLIC WORKS PROGRAMME (EPWP)</v>
      </c>
      <c r="D9" s="501"/>
      <c r="E9" s="502"/>
      <c r="F9" s="25"/>
      <c r="G9" s="512">
        <f>'Section F'!H67</f>
        <v>0</v>
      </c>
      <c r="H9" s="513"/>
      <c r="O9" s="75"/>
    </row>
    <row r="10" spans="2:15" ht="12.75" customHeight="1" x14ac:dyDescent="0.25">
      <c r="B10" s="24"/>
      <c r="C10" s="495"/>
      <c r="D10" s="496"/>
      <c r="E10" s="497"/>
      <c r="F10" s="25"/>
      <c r="G10" s="505"/>
      <c r="H10" s="506"/>
    </row>
    <row r="11" spans="2:15" ht="12.75" customHeight="1" x14ac:dyDescent="0.25">
      <c r="B11" s="24"/>
      <c r="C11" s="495"/>
      <c r="D11" s="496"/>
      <c r="E11" s="497"/>
      <c r="F11" s="25"/>
      <c r="G11" s="505"/>
      <c r="H11" s="506"/>
    </row>
    <row r="12" spans="2:15" ht="12.75" customHeight="1" x14ac:dyDescent="0.25">
      <c r="B12" s="24"/>
      <c r="C12" s="495"/>
      <c r="D12" s="496"/>
      <c r="E12" s="497"/>
      <c r="F12" s="25"/>
      <c r="G12" s="505"/>
      <c r="H12" s="506"/>
    </row>
    <row r="13" spans="2:15" ht="12.75" customHeight="1" x14ac:dyDescent="0.25">
      <c r="B13" s="24"/>
      <c r="C13" s="495"/>
      <c r="D13" s="496"/>
      <c r="E13" s="497"/>
      <c r="F13" s="25"/>
      <c r="G13" s="505"/>
      <c r="H13" s="506"/>
    </row>
    <row r="14" spans="2:15" ht="12.75" customHeight="1" x14ac:dyDescent="0.25">
      <c r="B14" s="24"/>
      <c r="C14" s="495"/>
      <c r="D14" s="496"/>
      <c r="E14" s="497"/>
      <c r="F14" s="25"/>
      <c r="G14" s="505"/>
      <c r="H14" s="506"/>
    </row>
    <row r="15" spans="2:15" ht="12.75" customHeight="1" x14ac:dyDescent="0.25">
      <c r="B15" s="24"/>
      <c r="C15" s="495"/>
      <c r="D15" s="496"/>
      <c r="E15" s="497"/>
      <c r="F15" s="25"/>
      <c r="G15" s="505"/>
      <c r="H15" s="506"/>
    </row>
    <row r="16" spans="2:15" ht="12.75" customHeight="1" x14ac:dyDescent="0.25">
      <c r="B16" s="24"/>
      <c r="C16" s="495"/>
      <c r="D16" s="496"/>
      <c r="E16" s="497"/>
      <c r="F16" s="25"/>
      <c r="G16" s="505"/>
      <c r="H16" s="506"/>
    </row>
    <row r="17" spans="2:8" ht="12.75" customHeight="1" x14ac:dyDescent="0.25">
      <c r="B17" s="24"/>
      <c r="C17" s="495"/>
      <c r="D17" s="496"/>
      <c r="E17" s="497"/>
      <c r="F17" s="25"/>
      <c r="G17" s="505"/>
      <c r="H17" s="506"/>
    </row>
    <row r="18" spans="2:8" ht="12.75" customHeight="1" x14ac:dyDescent="0.25">
      <c r="B18" s="24"/>
      <c r="C18" s="495"/>
      <c r="D18" s="496"/>
      <c r="E18" s="497"/>
      <c r="F18" s="25"/>
      <c r="G18" s="505"/>
      <c r="H18" s="506"/>
    </row>
    <row r="19" spans="2:8" ht="12.75" customHeight="1" x14ac:dyDescent="0.25">
      <c r="B19" s="24"/>
      <c r="C19" s="495"/>
      <c r="D19" s="496"/>
      <c r="E19" s="497"/>
      <c r="F19" s="25"/>
      <c r="G19" s="505"/>
      <c r="H19" s="506"/>
    </row>
    <row r="20" spans="2:8" ht="12.75" customHeight="1" x14ac:dyDescent="0.25">
      <c r="B20" s="24"/>
      <c r="C20" s="495"/>
      <c r="D20" s="496"/>
      <c r="E20" s="497"/>
      <c r="F20" s="25"/>
      <c r="G20" s="505"/>
      <c r="H20" s="506"/>
    </row>
    <row r="21" spans="2:8" ht="12.75" customHeight="1" x14ac:dyDescent="0.25">
      <c r="B21" s="24"/>
      <c r="C21" s="495"/>
      <c r="D21" s="496"/>
      <c r="E21" s="497"/>
      <c r="F21" s="25"/>
      <c r="G21" s="505"/>
      <c r="H21" s="506"/>
    </row>
    <row r="22" spans="2:8" ht="12.75" customHeight="1" x14ac:dyDescent="0.25">
      <c r="B22" s="24"/>
      <c r="C22" s="495"/>
      <c r="D22" s="496"/>
      <c r="E22" s="497"/>
      <c r="F22" s="25"/>
      <c r="G22" s="505"/>
      <c r="H22" s="506"/>
    </row>
    <row r="23" spans="2:8" ht="12.75" customHeight="1" x14ac:dyDescent="0.25">
      <c r="B23" s="24"/>
      <c r="C23" s="495"/>
      <c r="D23" s="496"/>
      <c r="E23" s="497"/>
      <c r="F23" s="25"/>
      <c r="G23" s="505"/>
      <c r="H23" s="506"/>
    </row>
    <row r="24" spans="2:8" ht="12.75" customHeight="1" x14ac:dyDescent="0.25">
      <c r="B24" s="24"/>
      <c r="C24" s="495"/>
      <c r="D24" s="496"/>
      <c r="E24" s="497"/>
      <c r="F24" s="25"/>
      <c r="G24" s="505"/>
      <c r="H24" s="506"/>
    </row>
    <row r="25" spans="2:8" ht="12.75" customHeight="1" x14ac:dyDescent="0.25">
      <c r="B25" s="24"/>
      <c r="C25" s="495"/>
      <c r="D25" s="496"/>
      <c r="E25" s="497"/>
      <c r="F25" s="25"/>
      <c r="G25" s="505"/>
      <c r="H25" s="506"/>
    </row>
    <row r="26" spans="2:8" ht="12.75" customHeight="1" x14ac:dyDescent="0.25">
      <c r="B26" s="24"/>
      <c r="C26" s="495"/>
      <c r="D26" s="496"/>
      <c r="E26" s="497"/>
      <c r="F26" s="25"/>
      <c r="G26" s="505"/>
      <c r="H26" s="506"/>
    </row>
    <row r="27" spans="2:8" ht="12.75" customHeight="1" x14ac:dyDescent="0.25">
      <c r="B27" s="24"/>
      <c r="C27" s="495"/>
      <c r="D27" s="496"/>
      <c r="E27" s="497"/>
      <c r="F27" s="25"/>
      <c r="G27" s="505"/>
      <c r="H27" s="506"/>
    </row>
    <row r="28" spans="2:8" ht="12.75" customHeight="1" x14ac:dyDescent="0.25">
      <c r="B28" s="24"/>
      <c r="C28" s="495"/>
      <c r="D28" s="496"/>
      <c r="E28" s="497"/>
      <c r="F28" s="25"/>
      <c r="G28" s="505"/>
      <c r="H28" s="506"/>
    </row>
    <row r="29" spans="2:8" ht="12.75" customHeight="1" x14ac:dyDescent="0.25">
      <c r="B29" s="24"/>
      <c r="C29" s="495"/>
      <c r="D29" s="496"/>
      <c r="E29" s="497"/>
      <c r="F29" s="25"/>
      <c r="G29" s="505"/>
      <c r="H29" s="506"/>
    </row>
    <row r="30" spans="2:8" ht="12.75" customHeight="1" x14ac:dyDescent="0.25">
      <c r="B30" s="24"/>
      <c r="C30" s="495"/>
      <c r="D30" s="496"/>
      <c r="E30" s="497"/>
      <c r="F30" s="25"/>
      <c r="G30" s="505"/>
      <c r="H30" s="506"/>
    </row>
    <row r="31" spans="2:8" ht="12.75" customHeight="1" x14ac:dyDescent="0.25">
      <c r="B31" s="24"/>
      <c r="C31" s="495"/>
      <c r="D31" s="496"/>
      <c r="E31" s="497"/>
      <c r="F31" s="25"/>
      <c r="G31" s="505"/>
      <c r="H31" s="506"/>
    </row>
    <row r="32" spans="2:8" ht="12.75" customHeight="1" x14ac:dyDescent="0.25">
      <c r="B32" s="24"/>
      <c r="C32" s="495"/>
      <c r="D32" s="496"/>
      <c r="E32" s="497"/>
      <c r="F32" s="25"/>
      <c r="G32" s="505"/>
      <c r="H32" s="506"/>
    </row>
    <row r="33" spans="2:8" ht="12.75" x14ac:dyDescent="0.25">
      <c r="B33" s="24"/>
      <c r="C33" s="495"/>
      <c r="D33" s="496"/>
      <c r="E33" s="497"/>
      <c r="F33" s="25"/>
      <c r="G33" s="505"/>
      <c r="H33" s="506"/>
    </row>
    <row r="34" spans="2:8" ht="12.75" x14ac:dyDescent="0.25">
      <c r="B34" s="24"/>
      <c r="C34" s="495"/>
      <c r="D34" s="496"/>
      <c r="E34" s="497"/>
      <c r="F34" s="25"/>
      <c r="G34" s="505"/>
      <c r="H34" s="506"/>
    </row>
    <row r="35" spans="2:8" ht="12.75" x14ac:dyDescent="0.25">
      <c r="B35" s="24"/>
      <c r="C35" s="495"/>
      <c r="D35" s="496"/>
      <c r="E35" s="497"/>
      <c r="F35" s="25"/>
      <c r="G35" s="505"/>
      <c r="H35" s="506"/>
    </row>
    <row r="36" spans="2:8" ht="12.75" x14ac:dyDescent="0.25">
      <c r="B36" s="24"/>
      <c r="C36" s="495"/>
      <c r="D36" s="496"/>
      <c r="E36" s="497"/>
      <c r="F36" s="25"/>
      <c r="G36" s="505"/>
      <c r="H36" s="506"/>
    </row>
    <row r="37" spans="2:8" ht="12.75" x14ac:dyDescent="0.25">
      <c r="B37" s="24"/>
      <c r="C37" s="495"/>
      <c r="D37" s="496"/>
      <c r="E37" s="497"/>
      <c r="F37" s="25"/>
      <c r="G37" s="505"/>
      <c r="H37" s="506"/>
    </row>
    <row r="38" spans="2:8" ht="12.75" x14ac:dyDescent="0.25">
      <c r="B38" s="24"/>
      <c r="C38" s="495"/>
      <c r="D38" s="496"/>
      <c r="E38" s="497"/>
      <c r="F38" s="25"/>
      <c r="G38" s="505"/>
      <c r="H38" s="506"/>
    </row>
    <row r="39" spans="2:8" ht="12.75" x14ac:dyDescent="0.25">
      <c r="B39" s="24"/>
      <c r="C39" s="495"/>
      <c r="D39" s="496"/>
      <c r="E39" s="497"/>
      <c r="F39" s="25"/>
      <c r="G39" s="505"/>
      <c r="H39" s="506"/>
    </row>
    <row r="40" spans="2:8" ht="12.75" x14ac:dyDescent="0.25">
      <c r="B40" s="24"/>
      <c r="C40" s="495"/>
      <c r="D40" s="496"/>
      <c r="E40" s="497"/>
      <c r="F40" s="25"/>
      <c r="G40" s="505"/>
      <c r="H40" s="506"/>
    </row>
    <row r="41" spans="2:8" ht="12.75" customHeight="1" x14ac:dyDescent="0.25">
      <c r="B41" s="24"/>
      <c r="C41" s="495"/>
      <c r="D41" s="496"/>
      <c r="E41" s="497"/>
      <c r="F41" s="25"/>
      <c r="G41" s="505"/>
      <c r="H41" s="506"/>
    </row>
    <row r="42" spans="2:8" ht="12.75" x14ac:dyDescent="0.25">
      <c r="B42" s="24"/>
      <c r="C42" s="495"/>
      <c r="D42" s="496"/>
      <c r="E42" s="497"/>
      <c r="F42" s="25"/>
      <c r="G42" s="505"/>
      <c r="H42" s="506"/>
    </row>
    <row r="43" spans="2:8" ht="12.75" x14ac:dyDescent="0.25">
      <c r="B43" s="24"/>
      <c r="C43" s="495"/>
      <c r="D43" s="496"/>
      <c r="E43" s="497"/>
      <c r="F43" s="25"/>
      <c r="G43" s="505"/>
      <c r="H43" s="506"/>
    </row>
    <row r="44" spans="2:8" ht="12.75" x14ac:dyDescent="0.25">
      <c r="B44" s="24"/>
      <c r="C44" s="495"/>
      <c r="D44" s="496"/>
      <c r="E44" s="497"/>
      <c r="F44" s="25"/>
      <c r="G44" s="505"/>
      <c r="H44" s="506"/>
    </row>
    <row r="45" spans="2:8" ht="12.75" x14ac:dyDescent="0.25">
      <c r="B45" s="24"/>
      <c r="C45" s="495"/>
      <c r="D45" s="496"/>
      <c r="E45" s="497"/>
      <c r="F45" s="25"/>
      <c r="G45" s="505"/>
      <c r="H45" s="506"/>
    </row>
    <row r="46" spans="2:8" ht="12.75" x14ac:dyDescent="0.25">
      <c r="B46" s="24"/>
      <c r="C46" s="495"/>
      <c r="D46" s="496"/>
      <c r="E46" s="497"/>
      <c r="F46" s="25"/>
      <c r="G46" s="505"/>
      <c r="H46" s="506"/>
    </row>
    <row r="47" spans="2:8" ht="12.75" x14ac:dyDescent="0.25">
      <c r="B47" s="24"/>
      <c r="C47" s="495"/>
      <c r="D47" s="496"/>
      <c r="E47" s="497"/>
      <c r="F47" s="25"/>
      <c r="G47" s="505"/>
      <c r="H47" s="506"/>
    </row>
    <row r="48" spans="2:8" ht="12.75" x14ac:dyDescent="0.25">
      <c r="B48" s="24"/>
      <c r="C48" s="495"/>
      <c r="D48" s="496"/>
      <c r="E48" s="497"/>
      <c r="F48" s="25"/>
      <c r="G48" s="505"/>
      <c r="H48" s="506"/>
    </row>
    <row r="49" spans="2:8" ht="12.75" x14ac:dyDescent="0.25">
      <c r="B49" s="24"/>
      <c r="C49" s="495"/>
      <c r="D49" s="496"/>
      <c r="E49" s="497"/>
      <c r="F49" s="25"/>
      <c r="G49" s="505"/>
      <c r="H49" s="506"/>
    </row>
    <row r="50" spans="2:8" ht="12.75" x14ac:dyDescent="0.25">
      <c r="B50" s="24"/>
      <c r="C50" s="495"/>
      <c r="D50" s="496"/>
      <c r="E50" s="497"/>
      <c r="F50" s="25"/>
      <c r="G50" s="505"/>
      <c r="H50" s="506"/>
    </row>
    <row r="51" spans="2:8" ht="12.75" x14ac:dyDescent="0.25">
      <c r="B51" s="24"/>
      <c r="C51" s="495"/>
      <c r="D51" s="496"/>
      <c r="E51" s="497"/>
      <c r="F51" s="25"/>
      <c r="G51" s="505"/>
      <c r="H51" s="506"/>
    </row>
    <row r="52" spans="2:8" ht="12.75" x14ac:dyDescent="0.25">
      <c r="B52" s="24"/>
      <c r="C52" s="495"/>
      <c r="D52" s="496"/>
      <c r="E52" s="497"/>
      <c r="F52" s="25"/>
      <c r="G52" s="505"/>
      <c r="H52" s="506"/>
    </row>
    <row r="53" spans="2:8" ht="12.75" x14ac:dyDescent="0.25">
      <c r="B53" s="24"/>
      <c r="C53" s="495"/>
      <c r="D53" s="496"/>
      <c r="E53" s="497"/>
      <c r="F53" s="25"/>
      <c r="G53" s="505"/>
      <c r="H53" s="506"/>
    </row>
    <row r="54" spans="2:8" ht="12.75" x14ac:dyDescent="0.25">
      <c r="B54" s="24"/>
      <c r="C54" s="495"/>
      <c r="D54" s="496"/>
      <c r="E54" s="497"/>
      <c r="F54" s="25"/>
      <c r="G54" s="505"/>
      <c r="H54" s="506"/>
    </row>
    <row r="55" spans="2:8" ht="12.75" x14ac:dyDescent="0.25">
      <c r="B55" s="24"/>
      <c r="C55" s="495"/>
      <c r="D55" s="496"/>
      <c r="E55" s="497"/>
      <c r="F55" s="25"/>
      <c r="G55" s="505"/>
      <c r="H55" s="506"/>
    </row>
    <row r="56" spans="2:8" ht="12.75" x14ac:dyDescent="0.25">
      <c r="B56" s="24"/>
      <c r="C56" s="495"/>
      <c r="D56" s="496"/>
      <c r="E56" s="497"/>
      <c r="F56" s="25"/>
      <c r="G56" s="505"/>
      <c r="H56" s="506"/>
    </row>
    <row r="57" spans="2:8" ht="12.75" x14ac:dyDescent="0.25">
      <c r="B57" s="24"/>
      <c r="C57" s="495"/>
      <c r="D57" s="496"/>
      <c r="E57" s="497"/>
      <c r="F57" s="25"/>
      <c r="G57" s="505"/>
      <c r="H57" s="506"/>
    </row>
    <row r="58" spans="2:8" ht="12.75" x14ac:dyDescent="0.25">
      <c r="B58" s="24"/>
      <c r="C58" s="495"/>
      <c r="D58" s="496"/>
      <c r="E58" s="497"/>
      <c r="F58" s="25"/>
      <c r="G58" s="505"/>
      <c r="H58" s="506"/>
    </row>
    <row r="59" spans="2:8" ht="12.75" x14ac:dyDescent="0.25">
      <c r="B59" s="24"/>
      <c r="C59" s="495"/>
      <c r="D59" s="496"/>
      <c r="E59" s="497"/>
      <c r="F59" s="25"/>
      <c r="G59" s="505"/>
      <c r="H59" s="506"/>
    </row>
    <row r="60" spans="2:8" ht="12.75" x14ac:dyDescent="0.25">
      <c r="B60" s="76"/>
      <c r="C60" s="495"/>
      <c r="D60" s="496"/>
      <c r="E60" s="497"/>
      <c r="F60" s="25"/>
      <c r="G60" s="505"/>
      <c r="H60" s="506"/>
    </row>
    <row r="61" spans="2:8" ht="12.75" x14ac:dyDescent="0.25">
      <c r="B61" s="24"/>
      <c r="C61" s="495"/>
      <c r="D61" s="496"/>
      <c r="E61" s="497"/>
      <c r="F61" s="25"/>
      <c r="G61" s="505"/>
      <c r="H61" s="506"/>
    </row>
    <row r="62" spans="2:8" ht="12.75" x14ac:dyDescent="0.25">
      <c r="B62" s="76"/>
      <c r="C62" s="495"/>
      <c r="D62" s="496"/>
      <c r="E62" s="497"/>
      <c r="F62" s="25"/>
      <c r="G62" s="505"/>
      <c r="H62" s="506"/>
    </row>
    <row r="63" spans="2:8" ht="12.75" x14ac:dyDescent="0.25">
      <c r="B63" s="24"/>
      <c r="C63" s="495"/>
      <c r="D63" s="496"/>
      <c r="E63" s="497"/>
      <c r="F63" s="25"/>
      <c r="G63" s="505"/>
      <c r="H63" s="506"/>
    </row>
    <row r="64" spans="2:8" ht="12.75" x14ac:dyDescent="0.25">
      <c r="B64" s="24"/>
      <c r="C64" s="495"/>
      <c r="D64" s="496"/>
      <c r="E64" s="497"/>
      <c r="F64" s="25"/>
      <c r="G64" s="505"/>
      <c r="H64" s="506"/>
    </row>
    <row r="65" spans="2:9" ht="12.75" x14ac:dyDescent="0.25">
      <c r="B65" s="24"/>
      <c r="C65" s="495"/>
      <c r="D65" s="496"/>
      <c r="E65" s="497"/>
      <c r="F65" s="25"/>
      <c r="G65" s="505"/>
      <c r="H65" s="506"/>
    </row>
    <row r="66" spans="2:9" ht="12.75" x14ac:dyDescent="0.25">
      <c r="B66" s="24"/>
      <c r="C66" s="495"/>
      <c r="D66" s="496"/>
      <c r="E66" s="497"/>
      <c r="F66" s="25"/>
      <c r="G66" s="505"/>
      <c r="H66" s="506"/>
    </row>
    <row r="67" spans="2:9" ht="12.75" x14ac:dyDescent="0.25">
      <c r="B67" s="24"/>
      <c r="C67" s="495"/>
      <c r="D67" s="496"/>
      <c r="E67" s="497"/>
      <c r="F67" s="25"/>
      <c r="G67" s="505"/>
      <c r="H67" s="506"/>
    </row>
    <row r="68" spans="2:9" ht="12.75" x14ac:dyDescent="0.25">
      <c r="B68" s="77"/>
      <c r="C68" s="515"/>
      <c r="D68" s="516"/>
      <c r="E68" s="517"/>
      <c r="F68" s="78"/>
      <c r="G68" s="518"/>
      <c r="H68" s="519"/>
    </row>
    <row r="69" spans="2:9" s="47" customFormat="1" ht="19.5" customHeight="1" x14ac:dyDescent="0.25">
      <c r="B69" s="507" t="s">
        <v>140</v>
      </c>
      <c r="C69" s="508"/>
      <c r="D69" s="508"/>
      <c r="E69" s="508"/>
      <c r="F69" s="508"/>
      <c r="G69" s="514">
        <f>SUM(G9:H68)</f>
        <v>0</v>
      </c>
      <c r="H69" s="510"/>
      <c r="I69" s="46"/>
    </row>
    <row r="1048492" spans="3:5" ht="12.75" x14ac:dyDescent="0.25">
      <c r="C1048492" s="495"/>
      <c r="D1048492" s="495"/>
      <c r="E1048492" s="495"/>
    </row>
  </sheetData>
  <mergeCells count="129">
    <mergeCell ref="B69:F69"/>
    <mergeCell ref="G69:H69"/>
    <mergeCell ref="C1048492:E1048492"/>
    <mergeCell ref="C66:E66"/>
    <mergeCell ref="G66:H66"/>
    <mergeCell ref="C67:E67"/>
    <mergeCell ref="G67:H67"/>
    <mergeCell ref="C68:E68"/>
    <mergeCell ref="G68:H68"/>
    <mergeCell ref="C63:E63"/>
    <mergeCell ref="G63:H63"/>
    <mergeCell ref="C64:E64"/>
    <mergeCell ref="G64:H64"/>
    <mergeCell ref="C65:E65"/>
    <mergeCell ref="G65:H65"/>
    <mergeCell ref="C60:E60"/>
    <mergeCell ref="G60:H60"/>
    <mergeCell ref="C61:E61"/>
    <mergeCell ref="G61:H61"/>
    <mergeCell ref="C62:E62"/>
    <mergeCell ref="G62:H62"/>
    <mergeCell ref="C57:E57"/>
    <mergeCell ref="G57:H57"/>
    <mergeCell ref="C58:E58"/>
    <mergeCell ref="G58:H58"/>
    <mergeCell ref="C59:E59"/>
    <mergeCell ref="G59:H59"/>
    <mergeCell ref="C54:E54"/>
    <mergeCell ref="G54:H54"/>
    <mergeCell ref="C55:E55"/>
    <mergeCell ref="G55:H55"/>
    <mergeCell ref="C56:E56"/>
    <mergeCell ref="G56:H56"/>
    <mergeCell ref="C51:E51"/>
    <mergeCell ref="G51:H51"/>
    <mergeCell ref="C52:E52"/>
    <mergeCell ref="G52:H52"/>
    <mergeCell ref="C53:E53"/>
    <mergeCell ref="G53:H53"/>
    <mergeCell ref="C48:E48"/>
    <mergeCell ref="G48:H48"/>
    <mergeCell ref="C49:E49"/>
    <mergeCell ref="G49:H49"/>
    <mergeCell ref="C50:E50"/>
    <mergeCell ref="G50:H50"/>
    <mergeCell ref="C45:E45"/>
    <mergeCell ref="G45:H45"/>
    <mergeCell ref="C46:E46"/>
    <mergeCell ref="G46:H46"/>
    <mergeCell ref="C47:E47"/>
    <mergeCell ref="G47:H47"/>
    <mergeCell ref="C42:E42"/>
    <mergeCell ref="G42:H42"/>
    <mergeCell ref="C43:E43"/>
    <mergeCell ref="G43:H43"/>
    <mergeCell ref="C44:E44"/>
    <mergeCell ref="G44:H44"/>
    <mergeCell ref="C39:E39"/>
    <mergeCell ref="G39:H39"/>
    <mergeCell ref="C40:E40"/>
    <mergeCell ref="G40:H40"/>
    <mergeCell ref="C41:E41"/>
    <mergeCell ref="G41:H41"/>
    <mergeCell ref="C36:E36"/>
    <mergeCell ref="G36:H36"/>
    <mergeCell ref="C37:E37"/>
    <mergeCell ref="G37:H37"/>
    <mergeCell ref="C38:E38"/>
    <mergeCell ref="G38:H38"/>
    <mergeCell ref="C33:E33"/>
    <mergeCell ref="G33:H33"/>
    <mergeCell ref="C34:E34"/>
    <mergeCell ref="G34:H34"/>
    <mergeCell ref="C35:E35"/>
    <mergeCell ref="G35:H35"/>
    <mergeCell ref="C30:E30"/>
    <mergeCell ref="G30:H30"/>
    <mergeCell ref="C31:E31"/>
    <mergeCell ref="G31:H31"/>
    <mergeCell ref="C32:E32"/>
    <mergeCell ref="G32:H32"/>
    <mergeCell ref="C27:E27"/>
    <mergeCell ref="G27:H27"/>
    <mergeCell ref="C28:E28"/>
    <mergeCell ref="G28:H28"/>
    <mergeCell ref="C29:E29"/>
    <mergeCell ref="G29:H29"/>
    <mergeCell ref="C24:E24"/>
    <mergeCell ref="G24:H24"/>
    <mergeCell ref="C25:E25"/>
    <mergeCell ref="G25:H25"/>
    <mergeCell ref="C26:E26"/>
    <mergeCell ref="G26:H26"/>
    <mergeCell ref="C21:E21"/>
    <mergeCell ref="G21:H21"/>
    <mergeCell ref="C22:E22"/>
    <mergeCell ref="G22:H22"/>
    <mergeCell ref="C23:E23"/>
    <mergeCell ref="G23:H23"/>
    <mergeCell ref="C18:E18"/>
    <mergeCell ref="G18:H18"/>
    <mergeCell ref="C19:E19"/>
    <mergeCell ref="G19:H19"/>
    <mergeCell ref="C20:E20"/>
    <mergeCell ref="G20:H20"/>
    <mergeCell ref="C15:E15"/>
    <mergeCell ref="G15:H15"/>
    <mergeCell ref="C16:E16"/>
    <mergeCell ref="G16:H16"/>
    <mergeCell ref="C17:E17"/>
    <mergeCell ref="G17:H17"/>
    <mergeCell ref="C12:E12"/>
    <mergeCell ref="G12:H12"/>
    <mergeCell ref="C13:E13"/>
    <mergeCell ref="G13:H13"/>
    <mergeCell ref="C14:E14"/>
    <mergeCell ref="G14:H14"/>
    <mergeCell ref="C9:E9"/>
    <mergeCell ref="G9:H9"/>
    <mergeCell ref="C10:E10"/>
    <mergeCell ref="G10:H10"/>
    <mergeCell ref="C11:E11"/>
    <mergeCell ref="G11:H11"/>
    <mergeCell ref="F1:H1"/>
    <mergeCell ref="B4:G6"/>
    <mergeCell ref="H4:H6"/>
    <mergeCell ref="B7:H7"/>
    <mergeCell ref="C8:E8"/>
    <mergeCell ref="G8:H8"/>
  </mergeCells>
  <pageMargins left="0.23622047244094491" right="0.23622047244094491" top="0.74803149606299213" bottom="0.74803149606299213" header="0.31496062992125984" footer="0.31496062992125984"/>
  <pageSetup paperSize="9" scale="80" firstPageNumber="32" orientation="portrait" cellComments="asDisplayed" r:id="rId1"/>
  <headerFooter alignWithMargins="0">
    <oddHeader xml:space="preserve">&amp;R&amp;"Arial,Bold Italic"
</oddHeader>
    <oddFooter xml:space="preserve">&amp;L&amp;"Arial,Bold"&amp;8_______________________________________________________________________________________________________________________
ZNT 4198/17T Standard Quotation Document Ver. 2019-09-02&amp;R&amp;"Arial,Bold"C&amp;P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B1:O36"/>
  <sheetViews>
    <sheetView view="pageBreakPreview" zoomScaleNormal="100" zoomScaleSheetLayoutView="100" zoomScalePageLayoutView="150" workbookViewId="0">
      <selection activeCell="C23" sqref="C23"/>
    </sheetView>
  </sheetViews>
  <sheetFormatPr defaultColWidth="8.85546875" defaultRowHeight="15" x14ac:dyDescent="0.25"/>
  <cols>
    <col min="1" max="1" width="0.85546875" style="70" customWidth="1"/>
    <col min="2" max="2" width="11.7109375" style="69" customWidth="1"/>
    <col min="3" max="3" width="45.7109375" style="66" customWidth="1"/>
    <col min="4" max="4" width="12.28515625" style="66" customWidth="1"/>
    <col min="5" max="5" width="5.7109375" style="80" hidden="1" customWidth="1"/>
    <col min="6" max="7" width="15.7109375" style="70" customWidth="1"/>
    <col min="8" max="8" width="4.28515625" style="75" customWidth="1"/>
    <col min="9" max="9" width="0.85546875" style="70" customWidth="1"/>
    <col min="10" max="10" width="8.85546875" style="70"/>
    <col min="11" max="11" width="15.42578125" style="70" customWidth="1"/>
    <col min="12" max="12" width="12.42578125" style="70" customWidth="1"/>
    <col min="13" max="13" width="9.42578125" style="70" customWidth="1"/>
    <col min="14" max="16384" width="8.85546875" style="70"/>
  </cols>
  <sheetData>
    <row r="1" spans="2:15" ht="12.75" x14ac:dyDescent="0.25">
      <c r="B1" s="1" t="s">
        <v>605</v>
      </c>
      <c r="D1" s="3"/>
      <c r="E1" s="3"/>
      <c r="F1" s="470"/>
      <c r="G1" s="470"/>
      <c r="H1" s="470"/>
    </row>
    <row r="2" spans="2:15" s="5" customFormat="1" ht="18" customHeight="1" x14ac:dyDescent="0.25">
      <c r="B2" s="435" t="s">
        <v>606</v>
      </c>
      <c r="C2" s="66"/>
      <c r="D2" s="3"/>
      <c r="E2" s="3"/>
      <c r="F2" s="3"/>
      <c r="H2" s="4"/>
      <c r="L2" s="3"/>
    </row>
    <row r="3" spans="2:15" s="5" customFormat="1" ht="16.5" customHeight="1" x14ac:dyDescent="0.25">
      <c r="B3" s="6"/>
      <c r="C3" s="67"/>
      <c r="D3" s="49"/>
      <c r="E3" s="49"/>
      <c r="F3" s="49"/>
      <c r="G3" s="8"/>
      <c r="H3" s="9"/>
      <c r="J3" s="4"/>
      <c r="K3" s="4"/>
      <c r="L3" s="3"/>
    </row>
    <row r="4" spans="2:15" s="5" customFormat="1" ht="7.5" customHeight="1" x14ac:dyDescent="0.25">
      <c r="B4" s="462" t="str">
        <f>C1.2!B5</f>
        <v>RESURFACING OF HARDING STREET</v>
      </c>
      <c r="C4" s="463"/>
      <c r="D4" s="463"/>
      <c r="E4" s="463"/>
      <c r="F4" s="463"/>
      <c r="G4" s="463"/>
      <c r="H4" s="487"/>
      <c r="J4" s="4"/>
      <c r="K4" s="4"/>
      <c r="L4" s="3"/>
    </row>
    <row r="5" spans="2:15" ht="12.75" customHeight="1" x14ac:dyDescent="0.25">
      <c r="B5" s="462"/>
      <c r="C5" s="463"/>
      <c r="D5" s="463"/>
      <c r="E5" s="463"/>
      <c r="F5" s="463"/>
      <c r="G5" s="463"/>
      <c r="H5" s="487"/>
    </row>
    <row r="6" spans="2:15" ht="7.5" customHeight="1" x14ac:dyDescent="0.25">
      <c r="B6" s="464"/>
      <c r="C6" s="465"/>
      <c r="D6" s="465"/>
      <c r="E6" s="465"/>
      <c r="F6" s="465"/>
      <c r="G6" s="465"/>
      <c r="H6" s="488"/>
    </row>
    <row r="7" spans="2:15" ht="25.5" customHeight="1" x14ac:dyDescent="0.25">
      <c r="B7" s="489" t="s">
        <v>94</v>
      </c>
      <c r="C7" s="490"/>
      <c r="D7" s="490"/>
      <c r="E7" s="490"/>
      <c r="F7" s="490"/>
      <c r="G7" s="490"/>
      <c r="H7" s="491"/>
    </row>
    <row r="8" spans="2:15" ht="12.75" x14ac:dyDescent="0.25">
      <c r="B8" s="492" t="s">
        <v>95</v>
      </c>
      <c r="C8" s="493"/>
      <c r="D8" s="493"/>
      <c r="E8" s="494"/>
      <c r="F8" s="13" t="s">
        <v>92</v>
      </c>
      <c r="G8" s="493" t="s">
        <v>7</v>
      </c>
      <c r="H8" s="494"/>
      <c r="O8" s="75"/>
    </row>
    <row r="9" spans="2:15" ht="12.75" x14ac:dyDescent="0.25">
      <c r="B9" s="500" t="str">
        <f>[2]A!B140</f>
        <v>TOTAL SCHEDULE A: ROADWORKS</v>
      </c>
      <c r="C9" s="501"/>
      <c r="D9" s="501"/>
      <c r="E9" s="502"/>
      <c r="F9" s="25"/>
      <c r="G9" s="535">
        <f>A!G38</f>
        <v>0</v>
      </c>
      <c r="H9" s="536"/>
      <c r="O9" s="75"/>
    </row>
    <row r="10" spans="2:15" ht="12.75" x14ac:dyDescent="0.25">
      <c r="B10" s="495"/>
      <c r="C10" s="496"/>
      <c r="D10" s="496"/>
      <c r="E10" s="497"/>
      <c r="F10" s="25"/>
      <c r="G10" s="537"/>
      <c r="H10" s="538"/>
    </row>
    <row r="11" spans="2:15" ht="12.75" x14ac:dyDescent="0.25">
      <c r="B11" s="495"/>
      <c r="C11" s="496"/>
      <c r="D11" s="496"/>
      <c r="E11" s="497"/>
      <c r="F11" s="25"/>
      <c r="G11" s="537"/>
      <c r="H11" s="538"/>
    </row>
    <row r="12" spans="2:15" ht="6" customHeight="1" x14ac:dyDescent="0.25">
      <c r="B12" s="495"/>
      <c r="C12" s="496"/>
      <c r="D12" s="496"/>
      <c r="E12" s="497"/>
      <c r="F12" s="25"/>
      <c r="G12" s="505"/>
      <c r="H12" s="506"/>
    </row>
    <row r="13" spans="2:15" s="47" customFormat="1" ht="19.5" customHeight="1" x14ac:dyDescent="0.25">
      <c r="B13" s="507" t="s">
        <v>96</v>
      </c>
      <c r="C13" s="508"/>
      <c r="D13" s="508"/>
      <c r="E13" s="508"/>
      <c r="F13" s="511"/>
      <c r="G13" s="514"/>
      <c r="H13" s="510"/>
      <c r="I13" s="46"/>
    </row>
    <row r="14" spans="2:15" s="47" customFormat="1" ht="19.5" customHeight="1" x14ac:dyDescent="0.25">
      <c r="B14" s="521" t="str">
        <f>"CONTINGENCIES ("&amp;TEXT(J14,"5%")&amp;" of Subtotal 1)"</f>
        <v>CONTINGENCIES (5% of Subtotal 1)</v>
      </c>
      <c r="C14" s="522"/>
      <c r="D14" s="522"/>
      <c r="E14" s="522"/>
      <c r="F14" s="544"/>
      <c r="G14" s="523"/>
      <c r="H14" s="524"/>
      <c r="I14" s="46"/>
      <c r="J14" s="81">
        <v>0.05</v>
      </c>
    </row>
    <row r="15" spans="2:15" s="47" customFormat="1" ht="19.5" customHeight="1" x14ac:dyDescent="0.25">
      <c r="B15" s="507" t="s">
        <v>97</v>
      </c>
      <c r="C15" s="508"/>
      <c r="D15" s="508"/>
      <c r="E15" s="508"/>
      <c r="F15" s="511"/>
      <c r="G15" s="514"/>
      <c r="H15" s="510"/>
      <c r="I15" s="46"/>
    </row>
    <row r="16" spans="2:15" s="177" customFormat="1" ht="19.5" customHeight="1" x14ac:dyDescent="0.25">
      <c r="B16" s="539" t="str">
        <f>"CONTRACT PRICE ADJUSTMENT AND RISE &amp; FALL ("&amp;TEXT(J16,"5%")&amp;" of Subtotal 2)"</f>
        <v>CONTRACT PRICE ADJUSTMENT AND RISE &amp; FALL (5% of Subtotal 2)</v>
      </c>
      <c r="C16" s="540"/>
      <c r="D16" s="540"/>
      <c r="E16" s="540"/>
      <c r="F16" s="541"/>
      <c r="G16" s="542"/>
      <c r="H16" s="543"/>
      <c r="I16" s="175"/>
      <c r="J16" s="176">
        <v>0.05</v>
      </c>
    </row>
    <row r="17" spans="2:10" s="47" customFormat="1" ht="19.5" customHeight="1" x14ac:dyDescent="0.25">
      <c r="B17" s="507" t="s">
        <v>98</v>
      </c>
      <c r="C17" s="508"/>
      <c r="D17" s="508"/>
      <c r="E17" s="508"/>
      <c r="F17" s="508"/>
      <c r="G17" s="514"/>
      <c r="H17" s="510"/>
      <c r="I17" s="46"/>
    </row>
    <row r="18" spans="2:10" s="47" customFormat="1" ht="19.5" customHeight="1" x14ac:dyDescent="0.25">
      <c r="B18" s="521" t="s">
        <v>435</v>
      </c>
      <c r="C18" s="522"/>
      <c r="D18" s="522"/>
      <c r="E18" s="522"/>
      <c r="F18" s="522"/>
      <c r="G18" s="523"/>
      <c r="H18" s="524"/>
      <c r="I18" s="46"/>
      <c r="J18" s="81">
        <v>0.15</v>
      </c>
    </row>
    <row r="19" spans="2:10" s="47" customFormat="1" ht="19.5" customHeight="1" x14ac:dyDescent="0.25">
      <c r="B19" s="507" t="s">
        <v>99</v>
      </c>
      <c r="C19" s="508"/>
      <c r="D19" s="508"/>
      <c r="E19" s="508"/>
      <c r="F19" s="508"/>
      <c r="G19" s="514"/>
      <c r="H19" s="510"/>
      <c r="I19" s="46"/>
    </row>
    <row r="21" spans="2:10" ht="69.95" customHeight="1" x14ac:dyDescent="0.25">
      <c r="B21" s="525" t="s">
        <v>100</v>
      </c>
      <c r="C21" s="525"/>
      <c r="D21" s="525"/>
      <c r="E21" s="525"/>
      <c r="F21" s="525"/>
      <c r="G21" s="525"/>
      <c r="H21" s="525"/>
    </row>
    <row r="22" spans="2:10" ht="69.95" customHeight="1" x14ac:dyDescent="0.25">
      <c r="B22" s="89"/>
      <c r="C22" s="89"/>
      <c r="D22" s="89"/>
      <c r="E22" s="89"/>
      <c r="F22" s="89"/>
      <c r="G22" s="89"/>
      <c r="H22" s="89"/>
    </row>
    <row r="23" spans="2:10" ht="69.95" customHeight="1" x14ac:dyDescent="0.25">
      <c r="B23" s="89"/>
      <c r="C23" s="89"/>
      <c r="D23" s="89"/>
      <c r="E23" s="89"/>
      <c r="F23" s="89"/>
      <c r="G23" s="89"/>
      <c r="H23" s="89"/>
    </row>
    <row r="24" spans="2:10" ht="12.75" x14ac:dyDescent="0.25">
      <c r="B24" s="82"/>
      <c r="C24" s="82"/>
      <c r="D24" s="82"/>
      <c r="E24" s="82"/>
      <c r="F24" s="82"/>
      <c r="G24" s="82"/>
      <c r="H24" s="82"/>
    </row>
    <row r="25" spans="2:10" ht="12.75" x14ac:dyDescent="0.25">
      <c r="B25" s="526" t="s">
        <v>101</v>
      </c>
      <c r="C25" s="526"/>
      <c r="D25" s="526"/>
      <c r="E25" s="526"/>
      <c r="F25" s="526"/>
      <c r="G25" s="526"/>
      <c r="H25" s="526"/>
    </row>
    <row r="26" spans="2:10" ht="39.950000000000003" customHeight="1" thickBot="1" x14ac:dyDescent="0.3">
      <c r="B26" s="520" t="s">
        <v>102</v>
      </c>
      <c r="C26" s="520"/>
      <c r="D26" s="520"/>
      <c r="E26" s="520"/>
      <c r="F26" s="520"/>
      <c r="G26" s="520"/>
      <c r="H26" s="520"/>
    </row>
    <row r="27" spans="2:10" ht="15.75" thickBot="1" x14ac:dyDescent="0.3">
      <c r="B27" s="531" t="s">
        <v>607</v>
      </c>
      <c r="C27" s="532"/>
      <c r="D27" s="448"/>
      <c r="E27" s="533"/>
      <c r="F27" s="533"/>
      <c r="G27" s="533"/>
      <c r="H27" s="533"/>
      <c r="I27" s="452"/>
    </row>
    <row r="28" spans="2:10" x14ac:dyDescent="0.25">
      <c r="B28" s="425"/>
      <c r="C28" s="426"/>
      <c r="D28" s="448"/>
      <c r="E28" s="427"/>
      <c r="F28" s="427"/>
      <c r="G28" s="427"/>
      <c r="H28" s="427"/>
    </row>
    <row r="29" spans="2:10" x14ac:dyDescent="0.25">
      <c r="B29" s="425"/>
      <c r="C29" s="426"/>
      <c r="D29" s="448"/>
      <c r="E29" s="427"/>
      <c r="F29" s="427"/>
      <c r="G29" s="427"/>
      <c r="H29" s="427"/>
    </row>
    <row r="30" spans="2:10" ht="12.75" x14ac:dyDescent="0.2">
      <c r="B30" s="528" t="s">
        <v>271</v>
      </c>
      <c r="C30" s="529"/>
      <c r="D30" s="449"/>
      <c r="E30" s="530"/>
      <c r="F30" s="530"/>
      <c r="G30" s="530"/>
      <c r="H30" s="530"/>
    </row>
    <row r="31" spans="2:10" ht="15.75" x14ac:dyDescent="0.25">
      <c r="B31" s="92"/>
      <c r="C31" s="93"/>
      <c r="D31" s="450"/>
      <c r="E31" s="443"/>
      <c r="F31" s="534"/>
      <c r="G31" s="534"/>
      <c r="H31" s="453"/>
    </row>
    <row r="32" spans="2:10" ht="12.75" x14ac:dyDescent="0.2">
      <c r="B32" s="528" t="s">
        <v>272</v>
      </c>
      <c r="C32" s="529"/>
      <c r="D32" s="449"/>
      <c r="E32" s="530"/>
      <c r="F32" s="530"/>
      <c r="G32" s="530"/>
      <c r="H32" s="530"/>
    </row>
    <row r="33" spans="2:8" ht="15.75" x14ac:dyDescent="0.25">
      <c r="B33" s="94"/>
      <c r="C33" s="93"/>
      <c r="D33" s="451"/>
      <c r="E33" s="442"/>
      <c r="F33" s="527"/>
      <c r="G33" s="527"/>
      <c r="H33" s="453"/>
    </row>
    <row r="34" spans="2:8" ht="12.75" x14ac:dyDescent="0.2">
      <c r="B34" s="528" t="s">
        <v>273</v>
      </c>
      <c r="C34" s="529"/>
      <c r="D34" s="449"/>
      <c r="E34" s="530"/>
      <c r="F34" s="530"/>
      <c r="G34" s="530"/>
      <c r="H34" s="530"/>
    </row>
    <row r="35" spans="2:8" ht="16.5" thickBot="1" x14ac:dyDescent="0.3">
      <c r="B35" s="96"/>
      <c r="C35" s="97"/>
      <c r="D35" s="451"/>
      <c r="E35" s="454"/>
      <c r="F35" s="454"/>
      <c r="G35" s="455"/>
      <c r="H35" s="456"/>
    </row>
    <row r="36" spans="2:8" x14ac:dyDescent="0.25">
      <c r="B36" s="98"/>
      <c r="C36" s="99"/>
      <c r="D36" s="95"/>
      <c r="E36" s="95"/>
      <c r="F36" s="95"/>
      <c r="G36" s="91"/>
      <c r="H36" s="100"/>
    </row>
  </sheetData>
  <mergeCells count="41">
    <mergeCell ref="B12:E12"/>
    <mergeCell ref="G12:H12"/>
    <mergeCell ref="B15:F15"/>
    <mergeCell ref="G15:H15"/>
    <mergeCell ref="B16:F16"/>
    <mergeCell ref="G16:H16"/>
    <mergeCell ref="G13:H13"/>
    <mergeCell ref="B13:F13"/>
    <mergeCell ref="G14:H14"/>
    <mergeCell ref="B14:F14"/>
    <mergeCell ref="B9:E9"/>
    <mergeCell ref="G9:H9"/>
    <mergeCell ref="B10:E10"/>
    <mergeCell ref="G10:H10"/>
    <mergeCell ref="B11:E11"/>
    <mergeCell ref="G11:H11"/>
    <mergeCell ref="F1:H1"/>
    <mergeCell ref="B4:G6"/>
    <mergeCell ref="H4:H6"/>
    <mergeCell ref="B7:H7"/>
    <mergeCell ref="B8:E8"/>
    <mergeCell ref="G8:H8"/>
    <mergeCell ref="F33:G33"/>
    <mergeCell ref="B34:C34"/>
    <mergeCell ref="E34:H34"/>
    <mergeCell ref="B27:C27"/>
    <mergeCell ref="E27:H27"/>
    <mergeCell ref="B30:C30"/>
    <mergeCell ref="E30:H30"/>
    <mergeCell ref="F31:G31"/>
    <mergeCell ref="B32:C32"/>
    <mergeCell ref="E32:H32"/>
    <mergeCell ref="B17:F17"/>
    <mergeCell ref="G17:H17"/>
    <mergeCell ref="B26:H26"/>
    <mergeCell ref="B18:F18"/>
    <mergeCell ref="G18:H18"/>
    <mergeCell ref="B19:F19"/>
    <mergeCell ref="G19:H19"/>
    <mergeCell ref="B21:H21"/>
    <mergeCell ref="B25:H25"/>
  </mergeCells>
  <pageMargins left="0.23622047244094491" right="0.23622047244094491" top="0.74803149606299213" bottom="0.74803149606299213" header="0.31496062992125984" footer="0.31496062992125984"/>
  <pageSetup paperSize="9" scale="78" firstPageNumber="32" orientation="portrait" cellComments="asDisplayed" r:id="rId1"/>
  <headerFooter alignWithMargins="0">
    <oddHeader xml:space="preserve">&amp;R&amp;"Arial,Bold Italic"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00"/>
  <sheetViews>
    <sheetView topLeftCell="K1" workbookViewId="0">
      <selection activeCell="V26" sqref="V26"/>
    </sheetView>
  </sheetViews>
  <sheetFormatPr defaultColWidth="9.140625" defaultRowHeight="15" x14ac:dyDescent="0.25"/>
  <cols>
    <col min="1" max="1" width="7.7109375" style="391" customWidth="1"/>
    <col min="2" max="2" width="18" style="391" customWidth="1"/>
    <col min="3" max="3" width="17.140625" style="391" hidden="1" customWidth="1"/>
    <col min="4" max="4" width="9.85546875" style="391" customWidth="1"/>
    <col min="5" max="5" width="9" style="391" customWidth="1"/>
    <col min="6" max="6" width="9.28515625" style="391" customWidth="1"/>
    <col min="7" max="7" width="10.42578125" style="391" customWidth="1"/>
    <col min="8" max="11" width="14.140625" style="391" customWidth="1"/>
    <col min="12" max="12" width="13.42578125" style="391" customWidth="1"/>
    <col min="13" max="13" width="14.85546875" style="391" customWidth="1"/>
    <col min="14" max="14" width="15.85546875" style="391" customWidth="1"/>
    <col min="15" max="256" width="9.140625" style="391"/>
    <col min="257" max="257" width="7.7109375" style="391" customWidth="1"/>
    <col min="258" max="258" width="18" style="391" customWidth="1"/>
    <col min="259" max="259" width="0" style="391" hidden="1" customWidth="1"/>
    <col min="260" max="260" width="9.85546875" style="391" customWidth="1"/>
    <col min="261" max="261" width="9" style="391" customWidth="1"/>
    <col min="262" max="262" width="9.28515625" style="391" customWidth="1"/>
    <col min="263" max="263" width="10.42578125" style="391" customWidth="1"/>
    <col min="264" max="267" width="14.140625" style="391" customWidth="1"/>
    <col min="268" max="268" width="13.42578125" style="391" customWidth="1"/>
    <col min="269" max="269" width="14.85546875" style="391" customWidth="1"/>
    <col min="270" max="270" width="15.85546875" style="391" customWidth="1"/>
    <col min="271" max="512" width="9.140625" style="391"/>
    <col min="513" max="513" width="7.7109375" style="391" customWidth="1"/>
    <col min="514" max="514" width="18" style="391" customWidth="1"/>
    <col min="515" max="515" width="0" style="391" hidden="1" customWidth="1"/>
    <col min="516" max="516" width="9.85546875" style="391" customWidth="1"/>
    <col min="517" max="517" width="9" style="391" customWidth="1"/>
    <col min="518" max="518" width="9.28515625" style="391" customWidth="1"/>
    <col min="519" max="519" width="10.42578125" style="391" customWidth="1"/>
    <col min="520" max="523" width="14.140625" style="391" customWidth="1"/>
    <col min="524" max="524" width="13.42578125" style="391" customWidth="1"/>
    <col min="525" max="525" width="14.85546875" style="391" customWidth="1"/>
    <col min="526" max="526" width="15.85546875" style="391" customWidth="1"/>
    <col min="527" max="768" width="9.140625" style="391"/>
    <col min="769" max="769" width="7.7109375" style="391" customWidth="1"/>
    <col min="770" max="770" width="18" style="391" customWidth="1"/>
    <col min="771" max="771" width="0" style="391" hidden="1" customWidth="1"/>
    <col min="772" max="772" width="9.85546875" style="391" customWidth="1"/>
    <col min="773" max="773" width="9" style="391" customWidth="1"/>
    <col min="774" max="774" width="9.28515625" style="391" customWidth="1"/>
    <col min="775" max="775" width="10.42578125" style="391" customWidth="1"/>
    <col min="776" max="779" width="14.140625" style="391" customWidth="1"/>
    <col min="780" max="780" width="13.42578125" style="391" customWidth="1"/>
    <col min="781" max="781" width="14.85546875" style="391" customWidth="1"/>
    <col min="782" max="782" width="15.85546875" style="391" customWidth="1"/>
    <col min="783" max="1024" width="9.140625" style="391"/>
    <col min="1025" max="1025" width="7.7109375" style="391" customWidth="1"/>
    <col min="1026" max="1026" width="18" style="391" customWidth="1"/>
    <col min="1027" max="1027" width="0" style="391" hidden="1" customWidth="1"/>
    <col min="1028" max="1028" width="9.85546875" style="391" customWidth="1"/>
    <col min="1029" max="1029" width="9" style="391" customWidth="1"/>
    <col min="1030" max="1030" width="9.28515625" style="391" customWidth="1"/>
    <col min="1031" max="1031" width="10.42578125" style="391" customWidth="1"/>
    <col min="1032" max="1035" width="14.140625" style="391" customWidth="1"/>
    <col min="1036" max="1036" width="13.42578125" style="391" customWidth="1"/>
    <col min="1037" max="1037" width="14.85546875" style="391" customWidth="1"/>
    <col min="1038" max="1038" width="15.85546875" style="391" customWidth="1"/>
    <col min="1039" max="1280" width="9.140625" style="391"/>
    <col min="1281" max="1281" width="7.7109375" style="391" customWidth="1"/>
    <col min="1282" max="1282" width="18" style="391" customWidth="1"/>
    <col min="1283" max="1283" width="0" style="391" hidden="1" customWidth="1"/>
    <col min="1284" max="1284" width="9.85546875" style="391" customWidth="1"/>
    <col min="1285" max="1285" width="9" style="391" customWidth="1"/>
    <col min="1286" max="1286" width="9.28515625" style="391" customWidth="1"/>
    <col min="1287" max="1287" width="10.42578125" style="391" customWidth="1"/>
    <col min="1288" max="1291" width="14.140625" style="391" customWidth="1"/>
    <col min="1292" max="1292" width="13.42578125" style="391" customWidth="1"/>
    <col min="1293" max="1293" width="14.85546875" style="391" customWidth="1"/>
    <col min="1294" max="1294" width="15.85546875" style="391" customWidth="1"/>
    <col min="1295" max="1536" width="9.140625" style="391"/>
    <col min="1537" max="1537" width="7.7109375" style="391" customWidth="1"/>
    <col min="1538" max="1538" width="18" style="391" customWidth="1"/>
    <col min="1539" max="1539" width="0" style="391" hidden="1" customWidth="1"/>
    <col min="1540" max="1540" width="9.85546875" style="391" customWidth="1"/>
    <col min="1541" max="1541" width="9" style="391" customWidth="1"/>
    <col min="1542" max="1542" width="9.28515625" style="391" customWidth="1"/>
    <col min="1543" max="1543" width="10.42578125" style="391" customWidth="1"/>
    <col min="1544" max="1547" width="14.140625" style="391" customWidth="1"/>
    <col min="1548" max="1548" width="13.42578125" style="391" customWidth="1"/>
    <col min="1549" max="1549" width="14.85546875" style="391" customWidth="1"/>
    <col min="1550" max="1550" width="15.85546875" style="391" customWidth="1"/>
    <col min="1551" max="1792" width="9.140625" style="391"/>
    <col min="1793" max="1793" width="7.7109375" style="391" customWidth="1"/>
    <col min="1794" max="1794" width="18" style="391" customWidth="1"/>
    <col min="1795" max="1795" width="0" style="391" hidden="1" customWidth="1"/>
    <col min="1796" max="1796" width="9.85546875" style="391" customWidth="1"/>
    <col min="1797" max="1797" width="9" style="391" customWidth="1"/>
    <col min="1798" max="1798" width="9.28515625" style="391" customWidth="1"/>
    <col min="1799" max="1799" width="10.42578125" style="391" customWidth="1"/>
    <col min="1800" max="1803" width="14.140625" style="391" customWidth="1"/>
    <col min="1804" max="1804" width="13.42578125" style="391" customWidth="1"/>
    <col min="1805" max="1805" width="14.85546875" style="391" customWidth="1"/>
    <col min="1806" max="1806" width="15.85546875" style="391" customWidth="1"/>
    <col min="1807" max="2048" width="9.140625" style="391"/>
    <col min="2049" max="2049" width="7.7109375" style="391" customWidth="1"/>
    <col min="2050" max="2050" width="18" style="391" customWidth="1"/>
    <col min="2051" max="2051" width="0" style="391" hidden="1" customWidth="1"/>
    <col min="2052" max="2052" width="9.85546875" style="391" customWidth="1"/>
    <col min="2053" max="2053" width="9" style="391" customWidth="1"/>
    <col min="2054" max="2054" width="9.28515625" style="391" customWidth="1"/>
    <col min="2055" max="2055" width="10.42578125" style="391" customWidth="1"/>
    <col min="2056" max="2059" width="14.140625" style="391" customWidth="1"/>
    <col min="2060" max="2060" width="13.42578125" style="391" customWidth="1"/>
    <col min="2061" max="2061" width="14.85546875" style="391" customWidth="1"/>
    <col min="2062" max="2062" width="15.85546875" style="391" customWidth="1"/>
    <col min="2063" max="2304" width="9.140625" style="391"/>
    <col min="2305" max="2305" width="7.7109375" style="391" customWidth="1"/>
    <col min="2306" max="2306" width="18" style="391" customWidth="1"/>
    <col min="2307" max="2307" width="0" style="391" hidden="1" customWidth="1"/>
    <col min="2308" max="2308" width="9.85546875" style="391" customWidth="1"/>
    <col min="2309" max="2309" width="9" style="391" customWidth="1"/>
    <col min="2310" max="2310" width="9.28515625" style="391" customWidth="1"/>
    <col min="2311" max="2311" width="10.42578125" style="391" customWidth="1"/>
    <col min="2312" max="2315" width="14.140625" style="391" customWidth="1"/>
    <col min="2316" max="2316" width="13.42578125" style="391" customWidth="1"/>
    <col min="2317" max="2317" width="14.85546875" style="391" customWidth="1"/>
    <col min="2318" max="2318" width="15.85546875" style="391" customWidth="1"/>
    <col min="2319" max="2560" width="9.140625" style="391"/>
    <col min="2561" max="2561" width="7.7109375" style="391" customWidth="1"/>
    <col min="2562" max="2562" width="18" style="391" customWidth="1"/>
    <col min="2563" max="2563" width="0" style="391" hidden="1" customWidth="1"/>
    <col min="2564" max="2564" width="9.85546875" style="391" customWidth="1"/>
    <col min="2565" max="2565" width="9" style="391" customWidth="1"/>
    <col min="2566" max="2566" width="9.28515625" style="391" customWidth="1"/>
    <col min="2567" max="2567" width="10.42578125" style="391" customWidth="1"/>
    <col min="2568" max="2571" width="14.140625" style="391" customWidth="1"/>
    <col min="2572" max="2572" width="13.42578125" style="391" customWidth="1"/>
    <col min="2573" max="2573" width="14.85546875" style="391" customWidth="1"/>
    <col min="2574" max="2574" width="15.85546875" style="391" customWidth="1"/>
    <col min="2575" max="2816" width="9.140625" style="391"/>
    <col min="2817" max="2817" width="7.7109375" style="391" customWidth="1"/>
    <col min="2818" max="2818" width="18" style="391" customWidth="1"/>
    <col min="2819" max="2819" width="0" style="391" hidden="1" customWidth="1"/>
    <col min="2820" max="2820" width="9.85546875" style="391" customWidth="1"/>
    <col min="2821" max="2821" width="9" style="391" customWidth="1"/>
    <col min="2822" max="2822" width="9.28515625" style="391" customWidth="1"/>
    <col min="2823" max="2823" width="10.42578125" style="391" customWidth="1"/>
    <col min="2824" max="2827" width="14.140625" style="391" customWidth="1"/>
    <col min="2828" max="2828" width="13.42578125" style="391" customWidth="1"/>
    <col min="2829" max="2829" width="14.85546875" style="391" customWidth="1"/>
    <col min="2830" max="2830" width="15.85546875" style="391" customWidth="1"/>
    <col min="2831" max="3072" width="9.140625" style="391"/>
    <col min="3073" max="3073" width="7.7109375" style="391" customWidth="1"/>
    <col min="3074" max="3074" width="18" style="391" customWidth="1"/>
    <col min="3075" max="3075" width="0" style="391" hidden="1" customWidth="1"/>
    <col min="3076" max="3076" width="9.85546875" style="391" customWidth="1"/>
    <col min="3077" max="3077" width="9" style="391" customWidth="1"/>
    <col min="3078" max="3078" width="9.28515625" style="391" customWidth="1"/>
    <col min="3079" max="3079" width="10.42578125" style="391" customWidth="1"/>
    <col min="3080" max="3083" width="14.140625" style="391" customWidth="1"/>
    <col min="3084" max="3084" width="13.42578125" style="391" customWidth="1"/>
    <col min="3085" max="3085" width="14.85546875" style="391" customWidth="1"/>
    <col min="3086" max="3086" width="15.85546875" style="391" customWidth="1"/>
    <col min="3087" max="3328" width="9.140625" style="391"/>
    <col min="3329" max="3329" width="7.7109375" style="391" customWidth="1"/>
    <col min="3330" max="3330" width="18" style="391" customWidth="1"/>
    <col min="3331" max="3331" width="0" style="391" hidden="1" customWidth="1"/>
    <col min="3332" max="3332" width="9.85546875" style="391" customWidth="1"/>
    <col min="3333" max="3333" width="9" style="391" customWidth="1"/>
    <col min="3334" max="3334" width="9.28515625" style="391" customWidth="1"/>
    <col min="3335" max="3335" width="10.42578125" style="391" customWidth="1"/>
    <col min="3336" max="3339" width="14.140625" style="391" customWidth="1"/>
    <col min="3340" max="3340" width="13.42578125" style="391" customWidth="1"/>
    <col min="3341" max="3341" width="14.85546875" style="391" customWidth="1"/>
    <col min="3342" max="3342" width="15.85546875" style="391" customWidth="1"/>
    <col min="3343" max="3584" width="9.140625" style="391"/>
    <col min="3585" max="3585" width="7.7109375" style="391" customWidth="1"/>
    <col min="3586" max="3586" width="18" style="391" customWidth="1"/>
    <col min="3587" max="3587" width="0" style="391" hidden="1" customWidth="1"/>
    <col min="3588" max="3588" width="9.85546875" style="391" customWidth="1"/>
    <col min="3589" max="3589" width="9" style="391" customWidth="1"/>
    <col min="3590" max="3590" width="9.28515625" style="391" customWidth="1"/>
    <col min="3591" max="3591" width="10.42578125" style="391" customWidth="1"/>
    <col min="3592" max="3595" width="14.140625" style="391" customWidth="1"/>
    <col min="3596" max="3596" width="13.42578125" style="391" customWidth="1"/>
    <col min="3597" max="3597" width="14.85546875" style="391" customWidth="1"/>
    <col min="3598" max="3598" width="15.85546875" style="391" customWidth="1"/>
    <col min="3599" max="3840" width="9.140625" style="391"/>
    <col min="3841" max="3841" width="7.7109375" style="391" customWidth="1"/>
    <col min="3842" max="3842" width="18" style="391" customWidth="1"/>
    <col min="3843" max="3843" width="0" style="391" hidden="1" customWidth="1"/>
    <col min="3844" max="3844" width="9.85546875" style="391" customWidth="1"/>
    <col min="3845" max="3845" width="9" style="391" customWidth="1"/>
    <col min="3846" max="3846" width="9.28515625" style="391" customWidth="1"/>
    <col min="3847" max="3847" width="10.42578125" style="391" customWidth="1"/>
    <col min="3848" max="3851" width="14.140625" style="391" customWidth="1"/>
    <col min="3852" max="3852" width="13.42578125" style="391" customWidth="1"/>
    <col min="3853" max="3853" width="14.85546875" style="391" customWidth="1"/>
    <col min="3854" max="3854" width="15.85546875" style="391" customWidth="1"/>
    <col min="3855" max="4096" width="9.140625" style="391"/>
    <col min="4097" max="4097" width="7.7109375" style="391" customWidth="1"/>
    <col min="4098" max="4098" width="18" style="391" customWidth="1"/>
    <col min="4099" max="4099" width="0" style="391" hidden="1" customWidth="1"/>
    <col min="4100" max="4100" width="9.85546875" style="391" customWidth="1"/>
    <col min="4101" max="4101" width="9" style="391" customWidth="1"/>
    <col min="4102" max="4102" width="9.28515625" style="391" customWidth="1"/>
    <col min="4103" max="4103" width="10.42578125" style="391" customWidth="1"/>
    <col min="4104" max="4107" width="14.140625" style="391" customWidth="1"/>
    <col min="4108" max="4108" width="13.42578125" style="391" customWidth="1"/>
    <col min="4109" max="4109" width="14.85546875" style="391" customWidth="1"/>
    <col min="4110" max="4110" width="15.85546875" style="391" customWidth="1"/>
    <col min="4111" max="4352" width="9.140625" style="391"/>
    <col min="4353" max="4353" width="7.7109375" style="391" customWidth="1"/>
    <col min="4354" max="4354" width="18" style="391" customWidth="1"/>
    <col min="4355" max="4355" width="0" style="391" hidden="1" customWidth="1"/>
    <col min="4356" max="4356" width="9.85546875" style="391" customWidth="1"/>
    <col min="4357" max="4357" width="9" style="391" customWidth="1"/>
    <col min="4358" max="4358" width="9.28515625" style="391" customWidth="1"/>
    <col min="4359" max="4359" width="10.42578125" style="391" customWidth="1"/>
    <col min="4360" max="4363" width="14.140625" style="391" customWidth="1"/>
    <col min="4364" max="4364" width="13.42578125" style="391" customWidth="1"/>
    <col min="4365" max="4365" width="14.85546875" style="391" customWidth="1"/>
    <col min="4366" max="4366" width="15.85546875" style="391" customWidth="1"/>
    <col min="4367" max="4608" width="9.140625" style="391"/>
    <col min="4609" max="4609" width="7.7109375" style="391" customWidth="1"/>
    <col min="4610" max="4610" width="18" style="391" customWidth="1"/>
    <col min="4611" max="4611" width="0" style="391" hidden="1" customWidth="1"/>
    <col min="4612" max="4612" width="9.85546875" style="391" customWidth="1"/>
    <col min="4613" max="4613" width="9" style="391" customWidth="1"/>
    <col min="4614" max="4614" width="9.28515625" style="391" customWidth="1"/>
    <col min="4615" max="4615" width="10.42578125" style="391" customWidth="1"/>
    <col min="4616" max="4619" width="14.140625" style="391" customWidth="1"/>
    <col min="4620" max="4620" width="13.42578125" style="391" customWidth="1"/>
    <col min="4621" max="4621" width="14.85546875" style="391" customWidth="1"/>
    <col min="4622" max="4622" width="15.85546875" style="391" customWidth="1"/>
    <col min="4623" max="4864" width="9.140625" style="391"/>
    <col min="4865" max="4865" width="7.7109375" style="391" customWidth="1"/>
    <col min="4866" max="4866" width="18" style="391" customWidth="1"/>
    <col min="4867" max="4867" width="0" style="391" hidden="1" customWidth="1"/>
    <col min="4868" max="4868" width="9.85546875" style="391" customWidth="1"/>
    <col min="4869" max="4869" width="9" style="391" customWidth="1"/>
    <col min="4870" max="4870" width="9.28515625" style="391" customWidth="1"/>
    <col min="4871" max="4871" width="10.42578125" style="391" customWidth="1"/>
    <col min="4872" max="4875" width="14.140625" style="391" customWidth="1"/>
    <col min="4876" max="4876" width="13.42578125" style="391" customWidth="1"/>
    <col min="4877" max="4877" width="14.85546875" style="391" customWidth="1"/>
    <col min="4878" max="4878" width="15.85546875" style="391" customWidth="1"/>
    <col min="4879" max="5120" width="9.140625" style="391"/>
    <col min="5121" max="5121" width="7.7109375" style="391" customWidth="1"/>
    <col min="5122" max="5122" width="18" style="391" customWidth="1"/>
    <col min="5123" max="5123" width="0" style="391" hidden="1" customWidth="1"/>
    <col min="5124" max="5124" width="9.85546875" style="391" customWidth="1"/>
    <col min="5125" max="5125" width="9" style="391" customWidth="1"/>
    <col min="5126" max="5126" width="9.28515625" style="391" customWidth="1"/>
    <col min="5127" max="5127" width="10.42578125" style="391" customWidth="1"/>
    <col min="5128" max="5131" width="14.140625" style="391" customWidth="1"/>
    <col min="5132" max="5132" width="13.42578125" style="391" customWidth="1"/>
    <col min="5133" max="5133" width="14.85546875" style="391" customWidth="1"/>
    <col min="5134" max="5134" width="15.85546875" style="391" customWidth="1"/>
    <col min="5135" max="5376" width="9.140625" style="391"/>
    <col min="5377" max="5377" width="7.7109375" style="391" customWidth="1"/>
    <col min="5378" max="5378" width="18" style="391" customWidth="1"/>
    <col min="5379" max="5379" width="0" style="391" hidden="1" customWidth="1"/>
    <col min="5380" max="5380" width="9.85546875" style="391" customWidth="1"/>
    <col min="5381" max="5381" width="9" style="391" customWidth="1"/>
    <col min="5382" max="5382" width="9.28515625" style="391" customWidth="1"/>
    <col min="5383" max="5383" width="10.42578125" style="391" customWidth="1"/>
    <col min="5384" max="5387" width="14.140625" style="391" customWidth="1"/>
    <col min="5388" max="5388" width="13.42578125" style="391" customWidth="1"/>
    <col min="5389" max="5389" width="14.85546875" style="391" customWidth="1"/>
    <col min="5390" max="5390" width="15.85546875" style="391" customWidth="1"/>
    <col min="5391" max="5632" width="9.140625" style="391"/>
    <col min="5633" max="5633" width="7.7109375" style="391" customWidth="1"/>
    <col min="5634" max="5634" width="18" style="391" customWidth="1"/>
    <col min="5635" max="5635" width="0" style="391" hidden="1" customWidth="1"/>
    <col min="5636" max="5636" width="9.85546875" style="391" customWidth="1"/>
    <col min="5637" max="5637" width="9" style="391" customWidth="1"/>
    <col min="5638" max="5638" width="9.28515625" style="391" customWidth="1"/>
    <col min="5639" max="5639" width="10.42578125" style="391" customWidth="1"/>
    <col min="5640" max="5643" width="14.140625" style="391" customWidth="1"/>
    <col min="5644" max="5644" width="13.42578125" style="391" customWidth="1"/>
    <col min="5645" max="5645" width="14.85546875" style="391" customWidth="1"/>
    <col min="5646" max="5646" width="15.85546875" style="391" customWidth="1"/>
    <col min="5647" max="5888" width="9.140625" style="391"/>
    <col min="5889" max="5889" width="7.7109375" style="391" customWidth="1"/>
    <col min="5890" max="5890" width="18" style="391" customWidth="1"/>
    <col min="5891" max="5891" width="0" style="391" hidden="1" customWidth="1"/>
    <col min="5892" max="5892" width="9.85546875" style="391" customWidth="1"/>
    <col min="5893" max="5893" width="9" style="391" customWidth="1"/>
    <col min="5894" max="5894" width="9.28515625" style="391" customWidth="1"/>
    <col min="5895" max="5895" width="10.42578125" style="391" customWidth="1"/>
    <col min="5896" max="5899" width="14.140625" style="391" customWidth="1"/>
    <col min="5900" max="5900" width="13.42578125" style="391" customWidth="1"/>
    <col min="5901" max="5901" width="14.85546875" style="391" customWidth="1"/>
    <col min="5902" max="5902" width="15.85546875" style="391" customWidth="1"/>
    <col min="5903" max="6144" width="9.140625" style="391"/>
    <col min="6145" max="6145" width="7.7109375" style="391" customWidth="1"/>
    <col min="6146" max="6146" width="18" style="391" customWidth="1"/>
    <col min="6147" max="6147" width="0" style="391" hidden="1" customWidth="1"/>
    <col min="6148" max="6148" width="9.85546875" style="391" customWidth="1"/>
    <col min="6149" max="6149" width="9" style="391" customWidth="1"/>
    <col min="6150" max="6150" width="9.28515625" style="391" customWidth="1"/>
    <col min="6151" max="6151" width="10.42578125" style="391" customWidth="1"/>
    <col min="6152" max="6155" width="14.140625" style="391" customWidth="1"/>
    <col min="6156" max="6156" width="13.42578125" style="391" customWidth="1"/>
    <col min="6157" max="6157" width="14.85546875" style="391" customWidth="1"/>
    <col min="6158" max="6158" width="15.85546875" style="391" customWidth="1"/>
    <col min="6159" max="6400" width="9.140625" style="391"/>
    <col min="6401" max="6401" width="7.7109375" style="391" customWidth="1"/>
    <col min="6402" max="6402" width="18" style="391" customWidth="1"/>
    <col min="6403" max="6403" width="0" style="391" hidden="1" customWidth="1"/>
    <col min="6404" max="6404" width="9.85546875" style="391" customWidth="1"/>
    <col min="6405" max="6405" width="9" style="391" customWidth="1"/>
    <col min="6406" max="6406" width="9.28515625" style="391" customWidth="1"/>
    <col min="6407" max="6407" width="10.42578125" style="391" customWidth="1"/>
    <col min="6408" max="6411" width="14.140625" style="391" customWidth="1"/>
    <col min="6412" max="6412" width="13.42578125" style="391" customWidth="1"/>
    <col min="6413" max="6413" width="14.85546875" style="391" customWidth="1"/>
    <col min="6414" max="6414" width="15.85546875" style="391" customWidth="1"/>
    <col min="6415" max="6656" width="9.140625" style="391"/>
    <col min="6657" max="6657" width="7.7109375" style="391" customWidth="1"/>
    <col min="6658" max="6658" width="18" style="391" customWidth="1"/>
    <col min="6659" max="6659" width="0" style="391" hidden="1" customWidth="1"/>
    <col min="6660" max="6660" width="9.85546875" style="391" customWidth="1"/>
    <col min="6661" max="6661" width="9" style="391" customWidth="1"/>
    <col min="6662" max="6662" width="9.28515625" style="391" customWidth="1"/>
    <col min="6663" max="6663" width="10.42578125" style="391" customWidth="1"/>
    <col min="6664" max="6667" width="14.140625" style="391" customWidth="1"/>
    <col min="6668" max="6668" width="13.42578125" style="391" customWidth="1"/>
    <col min="6669" max="6669" width="14.85546875" style="391" customWidth="1"/>
    <col min="6670" max="6670" width="15.85546875" style="391" customWidth="1"/>
    <col min="6671" max="6912" width="9.140625" style="391"/>
    <col min="6913" max="6913" width="7.7109375" style="391" customWidth="1"/>
    <col min="6914" max="6914" width="18" style="391" customWidth="1"/>
    <col min="6915" max="6915" width="0" style="391" hidden="1" customWidth="1"/>
    <col min="6916" max="6916" width="9.85546875" style="391" customWidth="1"/>
    <col min="6917" max="6917" width="9" style="391" customWidth="1"/>
    <col min="6918" max="6918" width="9.28515625" style="391" customWidth="1"/>
    <col min="6919" max="6919" width="10.42578125" style="391" customWidth="1"/>
    <col min="6920" max="6923" width="14.140625" style="391" customWidth="1"/>
    <col min="6924" max="6924" width="13.42578125" style="391" customWidth="1"/>
    <col min="6925" max="6925" width="14.85546875" style="391" customWidth="1"/>
    <col min="6926" max="6926" width="15.85546875" style="391" customWidth="1"/>
    <col min="6927" max="7168" width="9.140625" style="391"/>
    <col min="7169" max="7169" width="7.7109375" style="391" customWidth="1"/>
    <col min="7170" max="7170" width="18" style="391" customWidth="1"/>
    <col min="7171" max="7171" width="0" style="391" hidden="1" customWidth="1"/>
    <col min="7172" max="7172" width="9.85546875" style="391" customWidth="1"/>
    <col min="7173" max="7173" width="9" style="391" customWidth="1"/>
    <col min="7174" max="7174" width="9.28515625" style="391" customWidth="1"/>
    <col min="7175" max="7175" width="10.42578125" style="391" customWidth="1"/>
    <col min="7176" max="7179" width="14.140625" style="391" customWidth="1"/>
    <col min="7180" max="7180" width="13.42578125" style="391" customWidth="1"/>
    <col min="7181" max="7181" width="14.85546875" style="391" customWidth="1"/>
    <col min="7182" max="7182" width="15.85546875" style="391" customWidth="1"/>
    <col min="7183" max="7424" width="9.140625" style="391"/>
    <col min="7425" max="7425" width="7.7109375" style="391" customWidth="1"/>
    <col min="7426" max="7426" width="18" style="391" customWidth="1"/>
    <col min="7427" max="7427" width="0" style="391" hidden="1" customWidth="1"/>
    <col min="7428" max="7428" width="9.85546875" style="391" customWidth="1"/>
    <col min="7429" max="7429" width="9" style="391" customWidth="1"/>
    <col min="7430" max="7430" width="9.28515625" style="391" customWidth="1"/>
    <col min="7431" max="7431" width="10.42578125" style="391" customWidth="1"/>
    <col min="7432" max="7435" width="14.140625" style="391" customWidth="1"/>
    <col min="7436" max="7436" width="13.42578125" style="391" customWidth="1"/>
    <col min="7437" max="7437" width="14.85546875" style="391" customWidth="1"/>
    <col min="7438" max="7438" width="15.85546875" style="391" customWidth="1"/>
    <col min="7439" max="7680" width="9.140625" style="391"/>
    <col min="7681" max="7681" width="7.7109375" style="391" customWidth="1"/>
    <col min="7682" max="7682" width="18" style="391" customWidth="1"/>
    <col min="7683" max="7683" width="0" style="391" hidden="1" customWidth="1"/>
    <col min="7684" max="7684" width="9.85546875" style="391" customWidth="1"/>
    <col min="7685" max="7685" width="9" style="391" customWidth="1"/>
    <col min="7686" max="7686" width="9.28515625" style="391" customWidth="1"/>
    <col min="7687" max="7687" width="10.42578125" style="391" customWidth="1"/>
    <col min="7688" max="7691" width="14.140625" style="391" customWidth="1"/>
    <col min="7692" max="7692" width="13.42578125" style="391" customWidth="1"/>
    <col min="7693" max="7693" width="14.85546875" style="391" customWidth="1"/>
    <col min="7694" max="7694" width="15.85546875" style="391" customWidth="1"/>
    <col min="7695" max="7936" width="9.140625" style="391"/>
    <col min="7937" max="7937" width="7.7109375" style="391" customWidth="1"/>
    <col min="7938" max="7938" width="18" style="391" customWidth="1"/>
    <col min="7939" max="7939" width="0" style="391" hidden="1" customWidth="1"/>
    <col min="7940" max="7940" width="9.85546875" style="391" customWidth="1"/>
    <col min="7941" max="7941" width="9" style="391" customWidth="1"/>
    <col min="7942" max="7942" width="9.28515625" style="391" customWidth="1"/>
    <col min="7943" max="7943" width="10.42578125" style="391" customWidth="1"/>
    <col min="7944" max="7947" width="14.140625" style="391" customWidth="1"/>
    <col min="7948" max="7948" width="13.42578125" style="391" customWidth="1"/>
    <col min="7949" max="7949" width="14.85546875" style="391" customWidth="1"/>
    <col min="7950" max="7950" width="15.85546875" style="391" customWidth="1"/>
    <col min="7951" max="8192" width="9.140625" style="391"/>
    <col min="8193" max="8193" width="7.7109375" style="391" customWidth="1"/>
    <col min="8194" max="8194" width="18" style="391" customWidth="1"/>
    <col min="8195" max="8195" width="0" style="391" hidden="1" customWidth="1"/>
    <col min="8196" max="8196" width="9.85546875" style="391" customWidth="1"/>
    <col min="8197" max="8197" width="9" style="391" customWidth="1"/>
    <col min="8198" max="8198" width="9.28515625" style="391" customWidth="1"/>
    <col min="8199" max="8199" width="10.42578125" style="391" customWidth="1"/>
    <col min="8200" max="8203" width="14.140625" style="391" customWidth="1"/>
    <col min="8204" max="8204" width="13.42578125" style="391" customWidth="1"/>
    <col min="8205" max="8205" width="14.85546875" style="391" customWidth="1"/>
    <col min="8206" max="8206" width="15.85546875" style="391" customWidth="1"/>
    <col min="8207" max="8448" width="9.140625" style="391"/>
    <col min="8449" max="8449" width="7.7109375" style="391" customWidth="1"/>
    <col min="8450" max="8450" width="18" style="391" customWidth="1"/>
    <col min="8451" max="8451" width="0" style="391" hidden="1" customWidth="1"/>
    <col min="8452" max="8452" width="9.85546875" style="391" customWidth="1"/>
    <col min="8453" max="8453" width="9" style="391" customWidth="1"/>
    <col min="8454" max="8454" width="9.28515625" style="391" customWidth="1"/>
    <col min="8455" max="8455" width="10.42578125" style="391" customWidth="1"/>
    <col min="8456" max="8459" width="14.140625" style="391" customWidth="1"/>
    <col min="8460" max="8460" width="13.42578125" style="391" customWidth="1"/>
    <col min="8461" max="8461" width="14.85546875" style="391" customWidth="1"/>
    <col min="8462" max="8462" width="15.85546875" style="391" customWidth="1"/>
    <col min="8463" max="8704" width="9.140625" style="391"/>
    <col min="8705" max="8705" width="7.7109375" style="391" customWidth="1"/>
    <col min="8706" max="8706" width="18" style="391" customWidth="1"/>
    <col min="8707" max="8707" width="0" style="391" hidden="1" customWidth="1"/>
    <col min="8708" max="8708" width="9.85546875" style="391" customWidth="1"/>
    <col min="8709" max="8709" width="9" style="391" customWidth="1"/>
    <col min="8710" max="8710" width="9.28515625" style="391" customWidth="1"/>
    <col min="8711" max="8711" width="10.42578125" style="391" customWidth="1"/>
    <col min="8712" max="8715" width="14.140625" style="391" customWidth="1"/>
    <col min="8716" max="8716" width="13.42578125" style="391" customWidth="1"/>
    <col min="8717" max="8717" width="14.85546875" style="391" customWidth="1"/>
    <col min="8718" max="8718" width="15.85546875" style="391" customWidth="1"/>
    <col min="8719" max="8960" width="9.140625" style="391"/>
    <col min="8961" max="8961" width="7.7109375" style="391" customWidth="1"/>
    <col min="8962" max="8962" width="18" style="391" customWidth="1"/>
    <col min="8963" max="8963" width="0" style="391" hidden="1" customWidth="1"/>
    <col min="8964" max="8964" width="9.85546875" style="391" customWidth="1"/>
    <col min="8965" max="8965" width="9" style="391" customWidth="1"/>
    <col min="8966" max="8966" width="9.28515625" style="391" customWidth="1"/>
    <col min="8967" max="8967" width="10.42578125" style="391" customWidth="1"/>
    <col min="8968" max="8971" width="14.140625" style="391" customWidth="1"/>
    <col min="8972" max="8972" width="13.42578125" style="391" customWidth="1"/>
    <col min="8973" max="8973" width="14.85546875" style="391" customWidth="1"/>
    <col min="8974" max="8974" width="15.85546875" style="391" customWidth="1"/>
    <col min="8975" max="9216" width="9.140625" style="391"/>
    <col min="9217" max="9217" width="7.7109375" style="391" customWidth="1"/>
    <col min="9218" max="9218" width="18" style="391" customWidth="1"/>
    <col min="9219" max="9219" width="0" style="391" hidden="1" customWidth="1"/>
    <col min="9220" max="9220" width="9.85546875" style="391" customWidth="1"/>
    <col min="9221" max="9221" width="9" style="391" customWidth="1"/>
    <col min="9222" max="9222" width="9.28515625" style="391" customWidth="1"/>
    <col min="9223" max="9223" width="10.42578125" style="391" customWidth="1"/>
    <col min="9224" max="9227" width="14.140625" style="391" customWidth="1"/>
    <col min="9228" max="9228" width="13.42578125" style="391" customWidth="1"/>
    <col min="9229" max="9229" width="14.85546875" style="391" customWidth="1"/>
    <col min="9230" max="9230" width="15.85546875" style="391" customWidth="1"/>
    <col min="9231" max="9472" width="9.140625" style="391"/>
    <col min="9473" max="9473" width="7.7109375" style="391" customWidth="1"/>
    <col min="9474" max="9474" width="18" style="391" customWidth="1"/>
    <col min="9475" max="9475" width="0" style="391" hidden="1" customWidth="1"/>
    <col min="9476" max="9476" width="9.85546875" style="391" customWidth="1"/>
    <col min="9477" max="9477" width="9" style="391" customWidth="1"/>
    <col min="9478" max="9478" width="9.28515625" style="391" customWidth="1"/>
    <col min="9479" max="9479" width="10.42578125" style="391" customWidth="1"/>
    <col min="9480" max="9483" width="14.140625" style="391" customWidth="1"/>
    <col min="9484" max="9484" width="13.42578125" style="391" customWidth="1"/>
    <col min="9485" max="9485" width="14.85546875" style="391" customWidth="1"/>
    <col min="9486" max="9486" width="15.85546875" style="391" customWidth="1"/>
    <col min="9487" max="9728" width="9.140625" style="391"/>
    <col min="9729" max="9729" width="7.7109375" style="391" customWidth="1"/>
    <col min="9730" max="9730" width="18" style="391" customWidth="1"/>
    <col min="9731" max="9731" width="0" style="391" hidden="1" customWidth="1"/>
    <col min="9732" max="9732" width="9.85546875" style="391" customWidth="1"/>
    <col min="9733" max="9733" width="9" style="391" customWidth="1"/>
    <col min="9734" max="9734" width="9.28515625" style="391" customWidth="1"/>
    <col min="9735" max="9735" width="10.42578125" style="391" customWidth="1"/>
    <col min="9736" max="9739" width="14.140625" style="391" customWidth="1"/>
    <col min="9740" max="9740" width="13.42578125" style="391" customWidth="1"/>
    <col min="9741" max="9741" width="14.85546875" style="391" customWidth="1"/>
    <col min="9742" max="9742" width="15.85546875" style="391" customWidth="1"/>
    <col min="9743" max="9984" width="9.140625" style="391"/>
    <col min="9985" max="9985" width="7.7109375" style="391" customWidth="1"/>
    <col min="9986" max="9986" width="18" style="391" customWidth="1"/>
    <col min="9987" max="9987" width="0" style="391" hidden="1" customWidth="1"/>
    <col min="9988" max="9988" width="9.85546875" style="391" customWidth="1"/>
    <col min="9989" max="9989" width="9" style="391" customWidth="1"/>
    <col min="9990" max="9990" width="9.28515625" style="391" customWidth="1"/>
    <col min="9991" max="9991" width="10.42578125" style="391" customWidth="1"/>
    <col min="9992" max="9995" width="14.140625" style="391" customWidth="1"/>
    <col min="9996" max="9996" width="13.42578125" style="391" customWidth="1"/>
    <col min="9997" max="9997" width="14.85546875" style="391" customWidth="1"/>
    <col min="9998" max="9998" width="15.85546875" style="391" customWidth="1"/>
    <col min="9999" max="10240" width="9.140625" style="391"/>
    <col min="10241" max="10241" width="7.7109375" style="391" customWidth="1"/>
    <col min="10242" max="10242" width="18" style="391" customWidth="1"/>
    <col min="10243" max="10243" width="0" style="391" hidden="1" customWidth="1"/>
    <col min="10244" max="10244" width="9.85546875" style="391" customWidth="1"/>
    <col min="10245" max="10245" width="9" style="391" customWidth="1"/>
    <col min="10246" max="10246" width="9.28515625" style="391" customWidth="1"/>
    <col min="10247" max="10247" width="10.42578125" style="391" customWidth="1"/>
    <col min="10248" max="10251" width="14.140625" style="391" customWidth="1"/>
    <col min="10252" max="10252" width="13.42578125" style="391" customWidth="1"/>
    <col min="10253" max="10253" width="14.85546875" style="391" customWidth="1"/>
    <col min="10254" max="10254" width="15.85546875" style="391" customWidth="1"/>
    <col min="10255" max="10496" width="9.140625" style="391"/>
    <col min="10497" max="10497" width="7.7109375" style="391" customWidth="1"/>
    <col min="10498" max="10498" width="18" style="391" customWidth="1"/>
    <col min="10499" max="10499" width="0" style="391" hidden="1" customWidth="1"/>
    <col min="10500" max="10500" width="9.85546875" style="391" customWidth="1"/>
    <col min="10501" max="10501" width="9" style="391" customWidth="1"/>
    <col min="10502" max="10502" width="9.28515625" style="391" customWidth="1"/>
    <col min="10503" max="10503" width="10.42578125" style="391" customWidth="1"/>
    <col min="10504" max="10507" width="14.140625" style="391" customWidth="1"/>
    <col min="10508" max="10508" width="13.42578125" style="391" customWidth="1"/>
    <col min="10509" max="10509" width="14.85546875" style="391" customWidth="1"/>
    <col min="10510" max="10510" width="15.85546875" style="391" customWidth="1"/>
    <col min="10511" max="10752" width="9.140625" style="391"/>
    <col min="10753" max="10753" width="7.7109375" style="391" customWidth="1"/>
    <col min="10754" max="10754" width="18" style="391" customWidth="1"/>
    <col min="10755" max="10755" width="0" style="391" hidden="1" customWidth="1"/>
    <col min="10756" max="10756" width="9.85546875" style="391" customWidth="1"/>
    <col min="10757" max="10757" width="9" style="391" customWidth="1"/>
    <col min="10758" max="10758" width="9.28515625" style="391" customWidth="1"/>
    <col min="10759" max="10759" width="10.42578125" style="391" customWidth="1"/>
    <col min="10760" max="10763" width="14.140625" style="391" customWidth="1"/>
    <col min="10764" max="10764" width="13.42578125" style="391" customWidth="1"/>
    <col min="10765" max="10765" width="14.85546875" style="391" customWidth="1"/>
    <col min="10766" max="10766" width="15.85546875" style="391" customWidth="1"/>
    <col min="10767" max="11008" width="9.140625" style="391"/>
    <col min="11009" max="11009" width="7.7109375" style="391" customWidth="1"/>
    <col min="11010" max="11010" width="18" style="391" customWidth="1"/>
    <col min="11011" max="11011" width="0" style="391" hidden="1" customWidth="1"/>
    <col min="11012" max="11012" width="9.85546875" style="391" customWidth="1"/>
    <col min="11013" max="11013" width="9" style="391" customWidth="1"/>
    <col min="11014" max="11014" width="9.28515625" style="391" customWidth="1"/>
    <col min="11015" max="11015" width="10.42578125" style="391" customWidth="1"/>
    <col min="11016" max="11019" width="14.140625" style="391" customWidth="1"/>
    <col min="11020" max="11020" width="13.42578125" style="391" customWidth="1"/>
    <col min="11021" max="11021" width="14.85546875" style="391" customWidth="1"/>
    <col min="11022" max="11022" width="15.85546875" style="391" customWidth="1"/>
    <col min="11023" max="11264" width="9.140625" style="391"/>
    <col min="11265" max="11265" width="7.7109375" style="391" customWidth="1"/>
    <col min="11266" max="11266" width="18" style="391" customWidth="1"/>
    <col min="11267" max="11267" width="0" style="391" hidden="1" customWidth="1"/>
    <col min="11268" max="11268" width="9.85546875" style="391" customWidth="1"/>
    <col min="11269" max="11269" width="9" style="391" customWidth="1"/>
    <col min="11270" max="11270" width="9.28515625" style="391" customWidth="1"/>
    <col min="11271" max="11271" width="10.42578125" style="391" customWidth="1"/>
    <col min="11272" max="11275" width="14.140625" style="391" customWidth="1"/>
    <col min="11276" max="11276" width="13.42578125" style="391" customWidth="1"/>
    <col min="11277" max="11277" width="14.85546875" style="391" customWidth="1"/>
    <col min="11278" max="11278" width="15.85546875" style="391" customWidth="1"/>
    <col min="11279" max="11520" width="9.140625" style="391"/>
    <col min="11521" max="11521" width="7.7109375" style="391" customWidth="1"/>
    <col min="11522" max="11522" width="18" style="391" customWidth="1"/>
    <col min="11523" max="11523" width="0" style="391" hidden="1" customWidth="1"/>
    <col min="11524" max="11524" width="9.85546875" style="391" customWidth="1"/>
    <col min="11525" max="11525" width="9" style="391" customWidth="1"/>
    <col min="11526" max="11526" width="9.28515625" style="391" customWidth="1"/>
    <col min="11527" max="11527" width="10.42578125" style="391" customWidth="1"/>
    <col min="11528" max="11531" width="14.140625" style="391" customWidth="1"/>
    <col min="11532" max="11532" width="13.42578125" style="391" customWidth="1"/>
    <col min="11533" max="11533" width="14.85546875" style="391" customWidth="1"/>
    <col min="11534" max="11534" width="15.85546875" style="391" customWidth="1"/>
    <col min="11535" max="11776" width="9.140625" style="391"/>
    <col min="11777" max="11777" width="7.7109375" style="391" customWidth="1"/>
    <col min="11778" max="11778" width="18" style="391" customWidth="1"/>
    <col min="11779" max="11779" width="0" style="391" hidden="1" customWidth="1"/>
    <col min="11780" max="11780" width="9.85546875" style="391" customWidth="1"/>
    <col min="11781" max="11781" width="9" style="391" customWidth="1"/>
    <col min="11782" max="11782" width="9.28515625" style="391" customWidth="1"/>
    <col min="11783" max="11783" width="10.42578125" style="391" customWidth="1"/>
    <col min="11784" max="11787" width="14.140625" style="391" customWidth="1"/>
    <col min="11788" max="11788" width="13.42578125" style="391" customWidth="1"/>
    <col min="11789" max="11789" width="14.85546875" style="391" customWidth="1"/>
    <col min="11790" max="11790" width="15.85546875" style="391" customWidth="1"/>
    <col min="11791" max="12032" width="9.140625" style="391"/>
    <col min="12033" max="12033" width="7.7109375" style="391" customWidth="1"/>
    <col min="12034" max="12034" width="18" style="391" customWidth="1"/>
    <col min="12035" max="12035" width="0" style="391" hidden="1" customWidth="1"/>
    <col min="12036" max="12036" width="9.85546875" style="391" customWidth="1"/>
    <col min="12037" max="12037" width="9" style="391" customWidth="1"/>
    <col min="12038" max="12038" width="9.28515625" style="391" customWidth="1"/>
    <col min="12039" max="12039" width="10.42578125" style="391" customWidth="1"/>
    <col min="12040" max="12043" width="14.140625" style="391" customWidth="1"/>
    <col min="12044" max="12044" width="13.42578125" style="391" customWidth="1"/>
    <col min="12045" max="12045" width="14.85546875" style="391" customWidth="1"/>
    <col min="12046" max="12046" width="15.85546875" style="391" customWidth="1"/>
    <col min="12047" max="12288" width="9.140625" style="391"/>
    <col min="12289" max="12289" width="7.7109375" style="391" customWidth="1"/>
    <col min="12290" max="12290" width="18" style="391" customWidth="1"/>
    <col min="12291" max="12291" width="0" style="391" hidden="1" customWidth="1"/>
    <col min="12292" max="12292" width="9.85546875" style="391" customWidth="1"/>
    <col min="12293" max="12293" width="9" style="391" customWidth="1"/>
    <col min="12294" max="12294" width="9.28515625" style="391" customWidth="1"/>
    <col min="12295" max="12295" width="10.42578125" style="391" customWidth="1"/>
    <col min="12296" max="12299" width="14.140625" style="391" customWidth="1"/>
    <col min="12300" max="12300" width="13.42578125" style="391" customWidth="1"/>
    <col min="12301" max="12301" width="14.85546875" style="391" customWidth="1"/>
    <col min="12302" max="12302" width="15.85546875" style="391" customWidth="1"/>
    <col min="12303" max="12544" width="9.140625" style="391"/>
    <col min="12545" max="12545" width="7.7109375" style="391" customWidth="1"/>
    <col min="12546" max="12546" width="18" style="391" customWidth="1"/>
    <col min="12547" max="12547" width="0" style="391" hidden="1" customWidth="1"/>
    <col min="12548" max="12548" width="9.85546875" style="391" customWidth="1"/>
    <col min="12549" max="12549" width="9" style="391" customWidth="1"/>
    <col min="12550" max="12550" width="9.28515625" style="391" customWidth="1"/>
    <col min="12551" max="12551" width="10.42578125" style="391" customWidth="1"/>
    <col min="12552" max="12555" width="14.140625" style="391" customWidth="1"/>
    <col min="12556" max="12556" width="13.42578125" style="391" customWidth="1"/>
    <col min="12557" max="12557" width="14.85546875" style="391" customWidth="1"/>
    <col min="12558" max="12558" width="15.85546875" style="391" customWidth="1"/>
    <col min="12559" max="12800" width="9.140625" style="391"/>
    <col min="12801" max="12801" width="7.7109375" style="391" customWidth="1"/>
    <col min="12802" max="12802" width="18" style="391" customWidth="1"/>
    <col min="12803" max="12803" width="0" style="391" hidden="1" customWidth="1"/>
    <col min="12804" max="12804" width="9.85546875" style="391" customWidth="1"/>
    <col min="12805" max="12805" width="9" style="391" customWidth="1"/>
    <col min="12806" max="12806" width="9.28515625" style="391" customWidth="1"/>
    <col min="12807" max="12807" width="10.42578125" style="391" customWidth="1"/>
    <col min="12808" max="12811" width="14.140625" style="391" customWidth="1"/>
    <col min="12812" max="12812" width="13.42578125" style="391" customWidth="1"/>
    <col min="12813" max="12813" width="14.85546875" style="391" customWidth="1"/>
    <col min="12814" max="12814" width="15.85546875" style="391" customWidth="1"/>
    <col min="12815" max="13056" width="9.140625" style="391"/>
    <col min="13057" max="13057" width="7.7109375" style="391" customWidth="1"/>
    <col min="13058" max="13058" width="18" style="391" customWidth="1"/>
    <col min="13059" max="13059" width="0" style="391" hidden="1" customWidth="1"/>
    <col min="13060" max="13060" width="9.85546875" style="391" customWidth="1"/>
    <col min="13061" max="13061" width="9" style="391" customWidth="1"/>
    <col min="13062" max="13062" width="9.28515625" style="391" customWidth="1"/>
    <col min="13063" max="13063" width="10.42578125" style="391" customWidth="1"/>
    <col min="13064" max="13067" width="14.140625" style="391" customWidth="1"/>
    <col min="13068" max="13068" width="13.42578125" style="391" customWidth="1"/>
    <col min="13069" max="13069" width="14.85546875" style="391" customWidth="1"/>
    <col min="13070" max="13070" width="15.85546875" style="391" customWidth="1"/>
    <col min="13071" max="13312" width="9.140625" style="391"/>
    <col min="13313" max="13313" width="7.7109375" style="391" customWidth="1"/>
    <col min="13314" max="13314" width="18" style="391" customWidth="1"/>
    <col min="13315" max="13315" width="0" style="391" hidden="1" customWidth="1"/>
    <col min="13316" max="13316" width="9.85546875" style="391" customWidth="1"/>
    <col min="13317" max="13317" width="9" style="391" customWidth="1"/>
    <col min="13318" max="13318" width="9.28515625" style="391" customWidth="1"/>
    <col min="13319" max="13319" width="10.42578125" style="391" customWidth="1"/>
    <col min="13320" max="13323" width="14.140625" style="391" customWidth="1"/>
    <col min="13324" max="13324" width="13.42578125" style="391" customWidth="1"/>
    <col min="13325" max="13325" width="14.85546875" style="391" customWidth="1"/>
    <col min="13326" max="13326" width="15.85546875" style="391" customWidth="1"/>
    <col min="13327" max="13568" width="9.140625" style="391"/>
    <col min="13569" max="13569" width="7.7109375" style="391" customWidth="1"/>
    <col min="13570" max="13570" width="18" style="391" customWidth="1"/>
    <col min="13571" max="13571" width="0" style="391" hidden="1" customWidth="1"/>
    <col min="13572" max="13572" width="9.85546875" style="391" customWidth="1"/>
    <col min="13573" max="13573" width="9" style="391" customWidth="1"/>
    <col min="13574" max="13574" width="9.28515625" style="391" customWidth="1"/>
    <col min="13575" max="13575" width="10.42578125" style="391" customWidth="1"/>
    <col min="13576" max="13579" width="14.140625" style="391" customWidth="1"/>
    <col min="13580" max="13580" width="13.42578125" style="391" customWidth="1"/>
    <col min="13581" max="13581" width="14.85546875" style="391" customWidth="1"/>
    <col min="13582" max="13582" width="15.85546875" style="391" customWidth="1"/>
    <col min="13583" max="13824" width="9.140625" style="391"/>
    <col min="13825" max="13825" width="7.7109375" style="391" customWidth="1"/>
    <col min="13826" max="13826" width="18" style="391" customWidth="1"/>
    <col min="13827" max="13827" width="0" style="391" hidden="1" customWidth="1"/>
    <col min="13828" max="13828" width="9.85546875" style="391" customWidth="1"/>
    <col min="13829" max="13829" width="9" style="391" customWidth="1"/>
    <col min="13830" max="13830" width="9.28515625" style="391" customWidth="1"/>
    <col min="13831" max="13831" width="10.42578125" style="391" customWidth="1"/>
    <col min="13832" max="13835" width="14.140625" style="391" customWidth="1"/>
    <col min="13836" max="13836" width="13.42578125" style="391" customWidth="1"/>
    <col min="13837" max="13837" width="14.85546875" style="391" customWidth="1"/>
    <col min="13838" max="13838" width="15.85546875" style="391" customWidth="1"/>
    <col min="13839" max="14080" width="9.140625" style="391"/>
    <col min="14081" max="14081" width="7.7109375" style="391" customWidth="1"/>
    <col min="14082" max="14082" width="18" style="391" customWidth="1"/>
    <col min="14083" max="14083" width="0" style="391" hidden="1" customWidth="1"/>
    <col min="14084" max="14084" width="9.85546875" style="391" customWidth="1"/>
    <col min="14085" max="14085" width="9" style="391" customWidth="1"/>
    <col min="14086" max="14086" width="9.28515625" style="391" customWidth="1"/>
    <col min="14087" max="14087" width="10.42578125" style="391" customWidth="1"/>
    <col min="14088" max="14091" width="14.140625" style="391" customWidth="1"/>
    <col min="14092" max="14092" width="13.42578125" style="391" customWidth="1"/>
    <col min="14093" max="14093" width="14.85546875" style="391" customWidth="1"/>
    <col min="14094" max="14094" width="15.85546875" style="391" customWidth="1"/>
    <col min="14095" max="14336" width="9.140625" style="391"/>
    <col min="14337" max="14337" width="7.7109375" style="391" customWidth="1"/>
    <col min="14338" max="14338" width="18" style="391" customWidth="1"/>
    <col min="14339" max="14339" width="0" style="391" hidden="1" customWidth="1"/>
    <col min="14340" max="14340" width="9.85546875" style="391" customWidth="1"/>
    <col min="14341" max="14341" width="9" style="391" customWidth="1"/>
    <col min="14342" max="14342" width="9.28515625" style="391" customWidth="1"/>
    <col min="14343" max="14343" width="10.42578125" style="391" customWidth="1"/>
    <col min="14344" max="14347" width="14.140625" style="391" customWidth="1"/>
    <col min="14348" max="14348" width="13.42578125" style="391" customWidth="1"/>
    <col min="14349" max="14349" width="14.85546875" style="391" customWidth="1"/>
    <col min="14350" max="14350" width="15.85546875" style="391" customWidth="1"/>
    <col min="14351" max="14592" width="9.140625" style="391"/>
    <col min="14593" max="14593" width="7.7109375" style="391" customWidth="1"/>
    <col min="14594" max="14594" width="18" style="391" customWidth="1"/>
    <col min="14595" max="14595" width="0" style="391" hidden="1" customWidth="1"/>
    <col min="14596" max="14596" width="9.85546875" style="391" customWidth="1"/>
    <col min="14597" max="14597" width="9" style="391" customWidth="1"/>
    <col min="14598" max="14598" width="9.28515625" style="391" customWidth="1"/>
    <col min="14599" max="14599" width="10.42578125" style="391" customWidth="1"/>
    <col min="14600" max="14603" width="14.140625" style="391" customWidth="1"/>
    <col min="14604" max="14604" width="13.42578125" style="391" customWidth="1"/>
    <col min="14605" max="14605" width="14.85546875" style="391" customWidth="1"/>
    <col min="14606" max="14606" width="15.85546875" style="391" customWidth="1"/>
    <col min="14607" max="14848" width="9.140625" style="391"/>
    <col min="14849" max="14849" width="7.7109375" style="391" customWidth="1"/>
    <col min="14850" max="14850" width="18" style="391" customWidth="1"/>
    <col min="14851" max="14851" width="0" style="391" hidden="1" customWidth="1"/>
    <col min="14852" max="14852" width="9.85546875" style="391" customWidth="1"/>
    <col min="14853" max="14853" width="9" style="391" customWidth="1"/>
    <col min="14854" max="14854" width="9.28515625" style="391" customWidth="1"/>
    <col min="14855" max="14855" width="10.42578125" style="391" customWidth="1"/>
    <col min="14856" max="14859" width="14.140625" style="391" customWidth="1"/>
    <col min="14860" max="14860" width="13.42578125" style="391" customWidth="1"/>
    <col min="14861" max="14861" width="14.85546875" style="391" customWidth="1"/>
    <col min="14862" max="14862" width="15.85546875" style="391" customWidth="1"/>
    <col min="14863" max="15104" width="9.140625" style="391"/>
    <col min="15105" max="15105" width="7.7109375" style="391" customWidth="1"/>
    <col min="15106" max="15106" width="18" style="391" customWidth="1"/>
    <col min="15107" max="15107" width="0" style="391" hidden="1" customWidth="1"/>
    <col min="15108" max="15108" width="9.85546875" style="391" customWidth="1"/>
    <col min="15109" max="15109" width="9" style="391" customWidth="1"/>
    <col min="15110" max="15110" width="9.28515625" style="391" customWidth="1"/>
    <col min="15111" max="15111" width="10.42578125" style="391" customWidth="1"/>
    <col min="15112" max="15115" width="14.140625" style="391" customWidth="1"/>
    <col min="15116" max="15116" width="13.42578125" style="391" customWidth="1"/>
    <col min="15117" max="15117" width="14.85546875" style="391" customWidth="1"/>
    <col min="15118" max="15118" width="15.85546875" style="391" customWidth="1"/>
    <col min="15119" max="15360" width="9.140625" style="391"/>
    <col min="15361" max="15361" width="7.7109375" style="391" customWidth="1"/>
    <col min="15362" max="15362" width="18" style="391" customWidth="1"/>
    <col min="15363" max="15363" width="0" style="391" hidden="1" customWidth="1"/>
    <col min="15364" max="15364" width="9.85546875" style="391" customWidth="1"/>
    <col min="15365" max="15365" width="9" style="391" customWidth="1"/>
    <col min="15366" max="15366" width="9.28515625" style="391" customWidth="1"/>
    <col min="15367" max="15367" width="10.42578125" style="391" customWidth="1"/>
    <col min="15368" max="15371" width="14.140625" style="391" customWidth="1"/>
    <col min="15372" max="15372" width="13.42578125" style="391" customWidth="1"/>
    <col min="15373" max="15373" width="14.85546875" style="391" customWidth="1"/>
    <col min="15374" max="15374" width="15.85546875" style="391" customWidth="1"/>
    <col min="15375" max="15616" width="9.140625" style="391"/>
    <col min="15617" max="15617" width="7.7109375" style="391" customWidth="1"/>
    <col min="15618" max="15618" width="18" style="391" customWidth="1"/>
    <col min="15619" max="15619" width="0" style="391" hidden="1" customWidth="1"/>
    <col min="15620" max="15620" width="9.85546875" style="391" customWidth="1"/>
    <col min="15621" max="15621" width="9" style="391" customWidth="1"/>
    <col min="15622" max="15622" width="9.28515625" style="391" customWidth="1"/>
    <col min="15623" max="15623" width="10.42578125" style="391" customWidth="1"/>
    <col min="15624" max="15627" width="14.140625" style="391" customWidth="1"/>
    <col min="15628" max="15628" width="13.42578125" style="391" customWidth="1"/>
    <col min="15629" max="15629" width="14.85546875" style="391" customWidth="1"/>
    <col min="15630" max="15630" width="15.85546875" style="391" customWidth="1"/>
    <col min="15631" max="15872" width="9.140625" style="391"/>
    <col min="15873" max="15873" width="7.7109375" style="391" customWidth="1"/>
    <col min="15874" max="15874" width="18" style="391" customWidth="1"/>
    <col min="15875" max="15875" width="0" style="391" hidden="1" customWidth="1"/>
    <col min="15876" max="15876" width="9.85546875" style="391" customWidth="1"/>
    <col min="15877" max="15877" width="9" style="391" customWidth="1"/>
    <col min="15878" max="15878" width="9.28515625" style="391" customWidth="1"/>
    <col min="15879" max="15879" width="10.42578125" style="391" customWidth="1"/>
    <col min="15880" max="15883" width="14.140625" style="391" customWidth="1"/>
    <col min="15884" max="15884" width="13.42578125" style="391" customWidth="1"/>
    <col min="15885" max="15885" width="14.85546875" style="391" customWidth="1"/>
    <col min="15886" max="15886" width="15.85546875" style="391" customWidth="1"/>
    <col min="15887" max="16128" width="9.140625" style="391"/>
    <col min="16129" max="16129" width="7.7109375" style="391" customWidth="1"/>
    <col min="16130" max="16130" width="18" style="391" customWidth="1"/>
    <col min="16131" max="16131" width="0" style="391" hidden="1" customWidth="1"/>
    <col min="16132" max="16132" width="9.85546875" style="391" customWidth="1"/>
    <col min="16133" max="16133" width="9" style="391" customWidth="1"/>
    <col min="16134" max="16134" width="9.28515625" style="391" customWidth="1"/>
    <col min="16135" max="16135" width="10.42578125" style="391" customWidth="1"/>
    <col min="16136" max="16139" width="14.140625" style="391" customWidth="1"/>
    <col min="16140" max="16140" width="13.42578125" style="391" customWidth="1"/>
    <col min="16141" max="16141" width="14.85546875" style="391" customWidth="1"/>
    <col min="16142" max="16142" width="15.85546875" style="391" customWidth="1"/>
    <col min="16143" max="16384" width="9.140625" style="391"/>
  </cols>
  <sheetData>
    <row r="1" spans="1:19" ht="13.5" customHeight="1" x14ac:dyDescent="0.25">
      <c r="A1" s="374"/>
      <c r="B1" s="374"/>
      <c r="C1" s="374"/>
      <c r="D1" s="374"/>
      <c r="E1" s="374"/>
      <c r="F1" s="374"/>
      <c r="G1" s="374"/>
      <c r="H1" s="374"/>
      <c r="I1" s="374"/>
      <c r="J1" s="374"/>
      <c r="K1" s="374"/>
      <c r="L1" s="374"/>
      <c r="M1" s="374"/>
      <c r="N1" s="374"/>
    </row>
    <row r="2" spans="1:19" ht="21" customHeight="1" thickBot="1" x14ac:dyDescent="0.3">
      <c r="A2" s="563" t="s">
        <v>534</v>
      </c>
      <c r="B2" s="563"/>
      <c r="C2" s="568" t="s">
        <v>535</v>
      </c>
      <c r="D2" s="569"/>
      <c r="E2" s="569"/>
      <c r="F2" s="569"/>
      <c r="G2" s="374"/>
      <c r="H2" s="374"/>
      <c r="I2" s="374"/>
      <c r="J2" s="374"/>
      <c r="K2" s="374"/>
      <c r="L2" s="374"/>
      <c r="M2" s="374"/>
      <c r="N2" s="374"/>
    </row>
    <row r="3" spans="1:19" ht="25.5" customHeight="1" thickBot="1" x14ac:dyDescent="0.3">
      <c r="A3" s="563" t="s">
        <v>536</v>
      </c>
      <c r="B3" s="563"/>
      <c r="C3" s="375" t="s">
        <v>537</v>
      </c>
      <c r="D3" s="568" t="s">
        <v>559</v>
      </c>
      <c r="E3" s="569"/>
      <c r="F3" s="569"/>
      <c r="G3" s="569"/>
      <c r="H3" s="374"/>
      <c r="I3" s="374"/>
      <c r="J3" s="374"/>
      <c r="K3" s="374"/>
      <c r="L3" s="374"/>
      <c r="M3" s="374"/>
      <c r="N3" s="374"/>
    </row>
    <row r="4" spans="1:19" ht="8.25" customHeight="1" thickBot="1" x14ac:dyDescent="0.3"/>
    <row r="5" spans="1:19" ht="29.25" customHeight="1" thickTop="1" thickBot="1" x14ac:dyDescent="0.3">
      <c r="A5" s="376" t="s">
        <v>29</v>
      </c>
      <c r="B5" s="377" t="s">
        <v>538</v>
      </c>
      <c r="C5" s="378" t="s">
        <v>539</v>
      </c>
      <c r="D5" s="379" t="s">
        <v>540</v>
      </c>
      <c r="E5" s="380" t="s">
        <v>541</v>
      </c>
      <c r="F5" s="381" t="s">
        <v>542</v>
      </c>
      <c r="G5" s="379" t="s">
        <v>543</v>
      </c>
      <c r="H5" s="380" t="s">
        <v>544</v>
      </c>
      <c r="I5" s="381" t="s">
        <v>545</v>
      </c>
      <c r="J5" s="381" t="s">
        <v>546</v>
      </c>
      <c r="K5" s="379" t="s">
        <v>547</v>
      </c>
      <c r="L5" s="378" t="s">
        <v>519</v>
      </c>
      <c r="M5" s="381" t="s">
        <v>548</v>
      </c>
      <c r="N5" s="379" t="s">
        <v>549</v>
      </c>
    </row>
    <row r="6" spans="1:19" ht="15.75" customHeight="1" thickTop="1" x14ac:dyDescent="0.25">
      <c r="A6" s="406"/>
      <c r="B6" s="383" t="s">
        <v>560</v>
      </c>
      <c r="C6" s="383"/>
      <c r="D6" s="407">
        <v>2</v>
      </c>
      <c r="E6" s="383" t="s">
        <v>550</v>
      </c>
      <c r="F6" s="383" t="s">
        <v>550</v>
      </c>
      <c r="G6" s="383" t="s">
        <v>550</v>
      </c>
      <c r="H6" s="383"/>
      <c r="I6" s="383"/>
      <c r="J6" s="385"/>
      <c r="K6" s="385">
        <f>N6</f>
        <v>197.47</v>
      </c>
      <c r="L6" s="386">
        <v>21.7</v>
      </c>
      <c r="M6" s="383">
        <v>9.1</v>
      </c>
      <c r="N6" s="387">
        <f t="shared" ref="N6:N25" si="0">L6*M6</f>
        <v>197.47</v>
      </c>
      <c r="P6" s="547" t="s">
        <v>580</v>
      </c>
      <c r="Q6" s="557"/>
      <c r="R6" s="557"/>
      <c r="S6" s="546"/>
    </row>
    <row r="7" spans="1:19" ht="15.75" customHeight="1" x14ac:dyDescent="0.25">
      <c r="A7" s="382"/>
      <c r="B7" s="383" t="s">
        <v>561</v>
      </c>
      <c r="C7" s="383"/>
      <c r="D7" s="384">
        <v>1</v>
      </c>
      <c r="E7" s="383" t="s">
        <v>550</v>
      </c>
      <c r="F7" s="383"/>
      <c r="G7" s="383"/>
      <c r="H7" s="385">
        <f>N7</f>
        <v>0.7</v>
      </c>
      <c r="I7" s="383"/>
      <c r="J7" s="385"/>
      <c r="K7" s="383"/>
      <c r="L7" s="386">
        <v>1</v>
      </c>
      <c r="M7" s="383">
        <v>0.7</v>
      </c>
      <c r="N7" s="387">
        <f t="shared" si="0"/>
        <v>0.7</v>
      </c>
      <c r="P7" s="552" t="s">
        <v>581</v>
      </c>
      <c r="Q7" s="553"/>
      <c r="R7" s="551">
        <f>H7+H18+H9</f>
        <v>1.8899999999999997</v>
      </c>
      <c r="S7" s="546"/>
    </row>
    <row r="8" spans="1:19" ht="15.75" customHeight="1" x14ac:dyDescent="0.25">
      <c r="A8" s="382"/>
      <c r="B8" s="383" t="s">
        <v>562</v>
      </c>
      <c r="C8" s="383"/>
      <c r="D8" s="384">
        <v>1</v>
      </c>
      <c r="E8" s="383"/>
      <c r="F8" s="383"/>
      <c r="G8" s="383" t="s">
        <v>550</v>
      </c>
      <c r="H8" s="385"/>
      <c r="I8" s="383"/>
      <c r="J8" s="385"/>
      <c r="K8" s="385">
        <f>N8</f>
        <v>125.11999999999999</v>
      </c>
      <c r="L8" s="386">
        <v>13.6</v>
      </c>
      <c r="M8" s="383">
        <v>9.1999999999999993</v>
      </c>
      <c r="N8" s="387">
        <f t="shared" si="0"/>
        <v>125.11999999999999</v>
      </c>
      <c r="P8" s="552" t="s">
        <v>582</v>
      </c>
      <c r="Q8" s="553"/>
      <c r="R8" s="551">
        <v>0</v>
      </c>
      <c r="S8" s="546"/>
    </row>
    <row r="9" spans="1:19" ht="15.75" customHeight="1" x14ac:dyDescent="0.25">
      <c r="A9" s="382"/>
      <c r="B9" s="383" t="s">
        <v>563</v>
      </c>
      <c r="C9" s="383"/>
      <c r="D9" s="384">
        <v>1</v>
      </c>
      <c r="E9" s="383"/>
      <c r="F9" s="383"/>
      <c r="G9" s="383" t="s">
        <v>550</v>
      </c>
      <c r="H9" s="385">
        <f>N9</f>
        <v>0.63</v>
      </c>
      <c r="I9" s="383"/>
      <c r="J9" s="385"/>
      <c r="K9" s="385"/>
      <c r="L9" s="386">
        <v>0.7</v>
      </c>
      <c r="M9" s="383">
        <v>0.9</v>
      </c>
      <c r="N9" s="387">
        <f t="shared" si="0"/>
        <v>0.63</v>
      </c>
      <c r="P9" s="552" t="s">
        <v>583</v>
      </c>
      <c r="Q9" s="553"/>
      <c r="R9" s="551">
        <f>J10+J11+J12</f>
        <v>43.5</v>
      </c>
      <c r="S9" s="546"/>
    </row>
    <row r="10" spans="1:19" ht="23.1" customHeight="1" x14ac:dyDescent="0.25">
      <c r="A10" s="382"/>
      <c r="B10" s="383" t="s">
        <v>564</v>
      </c>
      <c r="C10" s="383"/>
      <c r="D10" s="384">
        <v>1</v>
      </c>
      <c r="E10" s="383"/>
      <c r="F10" s="383"/>
      <c r="G10" s="383" t="s">
        <v>550</v>
      </c>
      <c r="H10" s="383"/>
      <c r="I10" s="385"/>
      <c r="J10" s="385">
        <f>N10</f>
        <v>13.200000000000001</v>
      </c>
      <c r="K10" s="383"/>
      <c r="L10" s="386">
        <v>12</v>
      </c>
      <c r="M10" s="383">
        <v>1.1000000000000001</v>
      </c>
      <c r="N10" s="387">
        <f t="shared" si="0"/>
        <v>13.200000000000001</v>
      </c>
      <c r="P10" s="547" t="s">
        <v>584</v>
      </c>
      <c r="Q10" s="550"/>
      <c r="R10" s="554">
        <f>K8+K25</f>
        <v>4125.12</v>
      </c>
      <c r="S10" s="555"/>
    </row>
    <row r="11" spans="1:19" ht="15.75" customHeight="1" x14ac:dyDescent="0.25">
      <c r="A11" s="382"/>
      <c r="B11" s="383" t="s">
        <v>565</v>
      </c>
      <c r="C11" s="383"/>
      <c r="D11" s="384">
        <v>1</v>
      </c>
      <c r="E11" s="383" t="s">
        <v>550</v>
      </c>
      <c r="F11" s="383"/>
      <c r="G11" s="383"/>
      <c r="H11" s="383"/>
      <c r="I11" s="385"/>
      <c r="J11" s="385">
        <f>N11</f>
        <v>16.8</v>
      </c>
      <c r="K11" s="383"/>
      <c r="L11" s="386">
        <v>14</v>
      </c>
      <c r="M11" s="383">
        <v>1.2</v>
      </c>
      <c r="N11" s="387">
        <f t="shared" si="0"/>
        <v>16.8</v>
      </c>
    </row>
    <row r="12" spans="1:19" ht="15.75" customHeight="1" x14ac:dyDescent="0.25">
      <c r="A12" s="382"/>
      <c r="B12" s="383" t="s">
        <v>566</v>
      </c>
      <c r="C12" s="383"/>
      <c r="D12" s="384">
        <v>1</v>
      </c>
      <c r="E12" s="383"/>
      <c r="F12" s="383"/>
      <c r="G12" s="383" t="s">
        <v>550</v>
      </c>
      <c r="H12" s="385"/>
      <c r="I12" s="383"/>
      <c r="J12" s="385">
        <f>N12</f>
        <v>13.5</v>
      </c>
      <c r="K12" s="383"/>
      <c r="L12" s="386">
        <v>9</v>
      </c>
      <c r="M12" s="383">
        <v>1.5</v>
      </c>
      <c r="N12" s="387">
        <f t="shared" si="0"/>
        <v>13.5</v>
      </c>
    </row>
    <row r="13" spans="1:19" ht="15.75" customHeight="1" x14ac:dyDescent="0.25">
      <c r="A13" s="382"/>
      <c r="B13" s="383" t="s">
        <v>567</v>
      </c>
      <c r="C13" s="383"/>
      <c r="D13" s="384">
        <v>2</v>
      </c>
      <c r="E13" s="383" t="s">
        <v>550</v>
      </c>
      <c r="F13" s="383"/>
      <c r="G13" s="383"/>
      <c r="H13" s="383"/>
      <c r="I13" s="385">
        <f>N13</f>
        <v>9.6</v>
      </c>
      <c r="J13" s="385"/>
      <c r="K13" s="383"/>
      <c r="L13" s="386">
        <v>1.2</v>
      </c>
      <c r="M13" s="383">
        <v>8</v>
      </c>
      <c r="N13" s="387">
        <f t="shared" si="0"/>
        <v>9.6</v>
      </c>
      <c r="P13" s="547" t="s">
        <v>585</v>
      </c>
      <c r="Q13" s="550"/>
      <c r="R13" s="550"/>
      <c r="S13" s="548"/>
    </row>
    <row r="14" spans="1:19" ht="26.1" customHeight="1" x14ac:dyDescent="0.25">
      <c r="A14" s="382"/>
      <c r="B14" s="383" t="s">
        <v>568</v>
      </c>
      <c r="C14" s="383"/>
      <c r="D14" s="384">
        <v>2</v>
      </c>
      <c r="E14" s="383" t="s">
        <v>550</v>
      </c>
      <c r="F14" s="383"/>
      <c r="G14" s="383"/>
      <c r="H14" s="385"/>
      <c r="I14" s="385"/>
      <c r="J14" s="385"/>
      <c r="K14" s="385">
        <f>N14</f>
        <v>785.6</v>
      </c>
      <c r="L14" s="386">
        <v>98.2</v>
      </c>
      <c r="M14" s="383">
        <v>8</v>
      </c>
      <c r="N14" s="387">
        <f t="shared" si="0"/>
        <v>785.6</v>
      </c>
      <c r="P14" s="547" t="s">
        <v>581</v>
      </c>
      <c r="Q14" s="550"/>
      <c r="R14" s="547">
        <v>0</v>
      </c>
      <c r="S14" s="548"/>
    </row>
    <row r="15" spans="1:19" ht="24" customHeight="1" x14ac:dyDescent="0.25">
      <c r="A15" s="382"/>
      <c r="B15" s="383" t="s">
        <v>569</v>
      </c>
      <c r="C15" s="383"/>
      <c r="D15" s="384">
        <v>2</v>
      </c>
      <c r="E15" s="383" t="s">
        <v>550</v>
      </c>
      <c r="F15" s="383"/>
      <c r="G15" s="383"/>
      <c r="H15" s="383"/>
      <c r="I15" s="385"/>
      <c r="J15" s="385"/>
      <c r="K15" s="385">
        <f>N15</f>
        <v>665.6</v>
      </c>
      <c r="L15" s="386">
        <v>83.2</v>
      </c>
      <c r="M15" s="383">
        <v>8</v>
      </c>
      <c r="N15" s="387">
        <f t="shared" si="0"/>
        <v>665.6</v>
      </c>
      <c r="P15" s="547" t="s">
        <v>582</v>
      </c>
      <c r="Q15" s="550"/>
      <c r="R15" s="558">
        <f>I13</f>
        <v>9.6</v>
      </c>
      <c r="S15" s="548"/>
    </row>
    <row r="16" spans="1:19" ht="27" customHeight="1" x14ac:dyDescent="0.25">
      <c r="A16" s="382"/>
      <c r="B16" s="383" t="s">
        <v>570</v>
      </c>
      <c r="C16" s="383"/>
      <c r="D16" s="384">
        <v>2</v>
      </c>
      <c r="E16" s="383" t="s">
        <v>550</v>
      </c>
      <c r="F16" s="383"/>
      <c r="G16" s="383"/>
      <c r="H16" s="385"/>
      <c r="I16" s="385"/>
      <c r="J16" s="385"/>
      <c r="K16" s="385">
        <f>N16</f>
        <v>390</v>
      </c>
      <c r="L16" s="386">
        <v>50</v>
      </c>
      <c r="M16" s="383">
        <v>7.8</v>
      </c>
      <c r="N16" s="387">
        <f t="shared" si="0"/>
        <v>390</v>
      </c>
      <c r="P16" s="547" t="s">
        <v>583</v>
      </c>
      <c r="Q16" s="550"/>
      <c r="R16" s="558">
        <f>J19+J22</f>
        <v>72.8</v>
      </c>
      <c r="S16" s="548"/>
    </row>
    <row r="17" spans="1:22" ht="20.100000000000001" customHeight="1" x14ac:dyDescent="0.25">
      <c r="A17" s="382"/>
      <c r="B17" s="383" t="s">
        <v>571</v>
      </c>
      <c r="C17" s="383"/>
      <c r="D17" s="384">
        <v>2</v>
      </c>
      <c r="E17" s="383" t="s">
        <v>550</v>
      </c>
      <c r="F17" s="383"/>
      <c r="G17" s="383"/>
      <c r="H17" s="383"/>
      <c r="I17" s="385"/>
      <c r="J17" s="385"/>
      <c r="K17" s="385">
        <f>N17</f>
        <v>355.59999999999997</v>
      </c>
      <c r="L17" s="386">
        <v>50.8</v>
      </c>
      <c r="M17" s="383">
        <v>7</v>
      </c>
      <c r="N17" s="387">
        <f t="shared" si="0"/>
        <v>355.59999999999997</v>
      </c>
      <c r="P17" s="547" t="s">
        <v>584</v>
      </c>
      <c r="Q17" s="550"/>
      <c r="R17" s="554">
        <f>K6+K14+K15+K16+K17+K23</f>
        <v>3094.27</v>
      </c>
      <c r="S17" s="555"/>
    </row>
    <row r="18" spans="1:22" ht="15.75" customHeight="1" x14ac:dyDescent="0.25">
      <c r="A18" s="382"/>
      <c r="B18" s="383" t="s">
        <v>572</v>
      </c>
      <c r="C18" s="383"/>
      <c r="D18" s="384">
        <v>1</v>
      </c>
      <c r="E18" s="383"/>
      <c r="F18" s="383" t="s">
        <v>550</v>
      </c>
      <c r="G18" s="383"/>
      <c r="H18" s="385">
        <f>N18</f>
        <v>0.55999999999999994</v>
      </c>
      <c r="I18" s="385"/>
      <c r="J18" s="385"/>
      <c r="K18" s="383"/>
      <c r="L18" s="386">
        <v>0.8</v>
      </c>
      <c r="M18" s="383">
        <v>0.7</v>
      </c>
      <c r="N18" s="387">
        <f t="shared" si="0"/>
        <v>0.55999999999999994</v>
      </c>
      <c r="P18" s="545" t="s">
        <v>575</v>
      </c>
      <c r="Q18" s="546"/>
      <c r="R18" s="556">
        <f>N20+N21+N24</f>
        <v>278.10000000000002</v>
      </c>
      <c r="S18" s="546"/>
    </row>
    <row r="19" spans="1:22" ht="15.75" customHeight="1" x14ac:dyDescent="0.25">
      <c r="A19" s="382"/>
      <c r="B19" s="383" t="s">
        <v>573</v>
      </c>
      <c r="C19" s="383"/>
      <c r="D19" s="384">
        <v>2</v>
      </c>
      <c r="E19" s="383" t="s">
        <v>550</v>
      </c>
      <c r="F19" s="383"/>
      <c r="G19" s="383"/>
      <c r="H19" s="383"/>
      <c r="I19" s="385"/>
      <c r="J19" s="385">
        <f>N19</f>
        <v>38.4</v>
      </c>
      <c r="K19" s="385"/>
      <c r="L19" s="388">
        <v>32</v>
      </c>
      <c r="M19" s="383">
        <v>1.2</v>
      </c>
      <c r="N19" s="387">
        <f t="shared" si="0"/>
        <v>38.4</v>
      </c>
    </row>
    <row r="20" spans="1:22" ht="15.75" customHeight="1" x14ac:dyDescent="0.25">
      <c r="A20" s="382"/>
      <c r="B20" s="383" t="s">
        <v>574</v>
      </c>
      <c r="C20" s="383"/>
      <c r="D20" s="384" t="s">
        <v>575</v>
      </c>
      <c r="E20" s="383" t="s">
        <v>550</v>
      </c>
      <c r="F20" s="383"/>
      <c r="G20" s="383"/>
      <c r="H20" s="383"/>
      <c r="I20" s="383"/>
      <c r="J20" s="385">
        <f>N20</f>
        <v>37.800000000000004</v>
      </c>
      <c r="K20" s="383"/>
      <c r="L20" s="388">
        <v>42</v>
      </c>
      <c r="M20" s="383">
        <v>0.9</v>
      </c>
      <c r="N20" s="387">
        <f t="shared" si="0"/>
        <v>37.800000000000004</v>
      </c>
    </row>
    <row r="21" spans="1:22" ht="15.75" customHeight="1" x14ac:dyDescent="0.25">
      <c r="A21" s="382"/>
      <c r="B21" s="383" t="s">
        <v>576</v>
      </c>
      <c r="C21" s="383"/>
      <c r="D21" s="384" t="s">
        <v>575</v>
      </c>
      <c r="E21" s="383"/>
      <c r="F21" s="383"/>
      <c r="G21" s="383" t="s">
        <v>550</v>
      </c>
      <c r="H21" s="383"/>
      <c r="I21" s="385"/>
      <c r="J21" s="385"/>
      <c r="K21" s="385"/>
      <c r="L21" s="388">
        <v>7</v>
      </c>
      <c r="M21" s="383">
        <v>0.9</v>
      </c>
      <c r="N21" s="387">
        <f t="shared" si="0"/>
        <v>6.3</v>
      </c>
      <c r="P21" s="549" t="s">
        <v>586</v>
      </c>
      <c r="Q21" s="549"/>
      <c r="R21" s="549"/>
      <c r="S21" s="549"/>
    </row>
    <row r="22" spans="1:22" ht="24" customHeight="1" x14ac:dyDescent="0.25">
      <c r="A22" s="382"/>
      <c r="B22" s="383"/>
      <c r="C22" s="383"/>
      <c r="D22" s="384">
        <v>2</v>
      </c>
      <c r="E22" s="383"/>
      <c r="F22" s="383"/>
      <c r="G22" s="383" t="s">
        <v>550</v>
      </c>
      <c r="H22" s="383"/>
      <c r="I22" s="385"/>
      <c r="J22" s="385">
        <f>N22</f>
        <v>34.4</v>
      </c>
      <c r="K22" s="385"/>
      <c r="L22" s="388">
        <v>16</v>
      </c>
      <c r="M22" s="383">
        <v>2.15</v>
      </c>
      <c r="N22" s="387">
        <f t="shared" si="0"/>
        <v>34.4</v>
      </c>
    </row>
    <row r="23" spans="1:22" ht="21" customHeight="1" x14ac:dyDescent="0.25">
      <c r="A23" s="382"/>
      <c r="B23" s="383"/>
      <c r="C23" s="383"/>
      <c r="D23" s="384">
        <v>2</v>
      </c>
      <c r="E23" s="383"/>
      <c r="F23" s="383"/>
      <c r="G23" s="383" t="s">
        <v>550</v>
      </c>
      <c r="H23" s="383"/>
      <c r="I23" s="383"/>
      <c r="J23" s="385"/>
      <c r="K23" s="385">
        <f>N23</f>
        <v>700</v>
      </c>
      <c r="L23" s="388">
        <v>87.5</v>
      </c>
      <c r="M23" s="383">
        <v>8</v>
      </c>
      <c r="N23" s="387">
        <f t="shared" si="0"/>
        <v>700</v>
      </c>
      <c r="P23" s="547" t="s">
        <v>580</v>
      </c>
      <c r="Q23" s="557"/>
      <c r="R23" s="557"/>
      <c r="S23" s="546"/>
    </row>
    <row r="24" spans="1:22" ht="23.1" customHeight="1" x14ac:dyDescent="0.25">
      <c r="A24" s="382"/>
      <c r="B24" s="383" t="s">
        <v>577</v>
      </c>
      <c r="C24" s="383"/>
      <c r="D24" s="384" t="s">
        <v>575</v>
      </c>
      <c r="E24" s="383"/>
      <c r="F24" s="383"/>
      <c r="G24" s="383" t="s">
        <v>550</v>
      </c>
      <c r="H24" s="383"/>
      <c r="I24" s="385"/>
      <c r="J24" s="383"/>
      <c r="K24" s="385">
        <f>N24</f>
        <v>234</v>
      </c>
      <c r="L24" s="388">
        <v>300</v>
      </c>
      <c r="M24" s="383">
        <v>0.78</v>
      </c>
      <c r="N24" s="387">
        <f t="shared" si="0"/>
        <v>234</v>
      </c>
      <c r="P24" s="552" t="s">
        <v>581</v>
      </c>
      <c r="Q24" s="553"/>
      <c r="R24" s="551">
        <f>R7*1.1</f>
        <v>2.0789999999999997</v>
      </c>
      <c r="S24" s="546"/>
      <c r="V24" s="391">
        <f>R32+R33+R34</f>
        <v>3494.337</v>
      </c>
    </row>
    <row r="25" spans="1:22" ht="15" customHeight="1" x14ac:dyDescent="0.25">
      <c r="A25" s="382"/>
      <c r="B25" s="383" t="s">
        <v>578</v>
      </c>
      <c r="C25" s="383"/>
      <c r="D25" s="391">
        <v>1</v>
      </c>
      <c r="E25" s="383" t="s">
        <v>550</v>
      </c>
      <c r="F25" s="383" t="s">
        <v>550</v>
      </c>
      <c r="G25" s="383" t="s">
        <v>550</v>
      </c>
      <c r="H25" s="385"/>
      <c r="I25" s="383"/>
      <c r="J25" s="385"/>
      <c r="K25" s="385">
        <f>N25</f>
        <v>4000</v>
      </c>
      <c r="L25" s="388">
        <v>500</v>
      </c>
      <c r="M25" s="383">
        <v>8</v>
      </c>
      <c r="N25" s="387">
        <f t="shared" si="0"/>
        <v>4000</v>
      </c>
      <c r="P25" s="552" t="s">
        <v>582</v>
      </c>
      <c r="Q25" s="553"/>
      <c r="R25" s="551">
        <f t="shared" ref="R25:R27" si="1">R8*1.1</f>
        <v>0</v>
      </c>
      <c r="S25" s="546"/>
    </row>
    <row r="26" spans="1:22" ht="23.1" customHeight="1" x14ac:dyDescent="0.25">
      <c r="A26" s="382"/>
      <c r="B26" s="383"/>
      <c r="C26" s="383"/>
      <c r="D26" s="384"/>
      <c r="E26" s="383"/>
      <c r="F26" s="383"/>
      <c r="G26" s="383"/>
      <c r="H26" s="385"/>
      <c r="I26" s="383"/>
      <c r="J26" s="383"/>
      <c r="K26" s="385"/>
      <c r="L26" s="388"/>
      <c r="M26" s="383"/>
      <c r="N26" s="387"/>
      <c r="P26" s="552" t="s">
        <v>583</v>
      </c>
      <c r="Q26" s="553"/>
      <c r="R26" s="551">
        <f t="shared" si="1"/>
        <v>47.85</v>
      </c>
      <c r="S26" s="546"/>
      <c r="V26" s="389">
        <f>R26+R27+R35</f>
        <v>4891.3920000000007</v>
      </c>
    </row>
    <row r="27" spans="1:22" ht="15.75" customHeight="1" x14ac:dyDescent="0.25">
      <c r="A27" s="382"/>
      <c r="B27" s="383"/>
      <c r="C27" s="383"/>
      <c r="D27" s="384"/>
      <c r="E27" s="383"/>
      <c r="F27" s="383"/>
      <c r="G27" s="383"/>
      <c r="H27" s="385"/>
      <c r="I27" s="383"/>
      <c r="J27" s="385"/>
      <c r="K27" s="385"/>
      <c r="L27" s="388"/>
      <c r="M27" s="383"/>
      <c r="N27" s="387"/>
      <c r="P27" s="547" t="s">
        <v>584</v>
      </c>
      <c r="Q27" s="550"/>
      <c r="R27" s="551">
        <f t="shared" si="1"/>
        <v>4537.6320000000005</v>
      </c>
      <c r="S27" s="546"/>
      <c r="V27" s="391">
        <f>R33+R34</f>
        <v>3483.777</v>
      </c>
    </row>
    <row r="28" spans="1:22" ht="15.75" customHeight="1" x14ac:dyDescent="0.25">
      <c r="A28" s="382"/>
      <c r="B28" s="383"/>
      <c r="C28" s="383"/>
      <c r="D28" s="384"/>
      <c r="E28" s="383"/>
      <c r="F28" s="383"/>
      <c r="G28" s="383"/>
      <c r="H28" s="385"/>
      <c r="I28" s="383"/>
      <c r="J28" s="385"/>
      <c r="K28" s="385"/>
      <c r="L28" s="388"/>
      <c r="M28" s="383"/>
      <c r="N28" s="387"/>
    </row>
    <row r="29" spans="1:22" ht="15.75" customHeight="1" x14ac:dyDescent="0.25">
      <c r="A29" s="382"/>
      <c r="B29" s="383"/>
      <c r="C29" s="383"/>
      <c r="D29" s="384"/>
      <c r="E29" s="383"/>
      <c r="F29" s="383"/>
      <c r="G29" s="383"/>
      <c r="H29" s="385"/>
      <c r="I29" s="383"/>
      <c r="J29" s="385"/>
      <c r="K29" s="385"/>
      <c r="L29" s="388"/>
      <c r="M29" s="383"/>
      <c r="N29" s="387"/>
    </row>
    <row r="30" spans="1:22" ht="20.100000000000001" customHeight="1" x14ac:dyDescent="0.25">
      <c r="A30" s="382"/>
      <c r="B30" s="383"/>
      <c r="C30" s="383"/>
      <c r="D30" s="384"/>
      <c r="E30" s="383"/>
      <c r="F30" s="383"/>
      <c r="G30" s="383"/>
      <c r="H30" s="383"/>
      <c r="I30" s="383"/>
      <c r="J30" s="385"/>
      <c r="K30" s="385"/>
      <c r="L30" s="386"/>
      <c r="M30" s="383"/>
      <c r="N30" s="387"/>
      <c r="P30" s="547" t="s">
        <v>585</v>
      </c>
      <c r="Q30" s="550"/>
      <c r="R30" s="550"/>
      <c r="S30" s="548"/>
    </row>
    <row r="31" spans="1:22" ht="15.75" customHeight="1" x14ac:dyDescent="0.25">
      <c r="A31" s="382"/>
      <c r="B31" s="383"/>
      <c r="C31" s="383"/>
      <c r="D31" s="384"/>
      <c r="E31" s="383"/>
      <c r="F31" s="383"/>
      <c r="G31" s="383"/>
      <c r="H31" s="385"/>
      <c r="I31" s="385"/>
      <c r="J31" s="385"/>
      <c r="K31" s="385"/>
      <c r="L31" s="386"/>
      <c r="M31" s="383"/>
      <c r="N31" s="387"/>
      <c r="P31" s="547" t="s">
        <v>581</v>
      </c>
      <c r="Q31" s="550"/>
      <c r="R31" s="547">
        <f>R14*1.1</f>
        <v>0</v>
      </c>
      <c r="S31" s="548"/>
    </row>
    <row r="32" spans="1:22" ht="18.95" customHeight="1" x14ac:dyDescent="0.25">
      <c r="A32" s="382"/>
      <c r="B32" s="383"/>
      <c r="C32" s="383"/>
      <c r="D32" s="384"/>
      <c r="E32" s="383"/>
      <c r="F32" s="383"/>
      <c r="G32" s="383"/>
      <c r="H32" s="383"/>
      <c r="I32" s="385"/>
      <c r="J32" s="385"/>
      <c r="K32" s="385"/>
      <c r="L32" s="386"/>
      <c r="M32" s="383"/>
      <c r="N32" s="387"/>
      <c r="P32" s="547" t="s">
        <v>582</v>
      </c>
      <c r="Q32" s="550"/>
      <c r="R32" s="547">
        <f t="shared" ref="R32:R35" si="2">R15*1.1</f>
        <v>10.56</v>
      </c>
      <c r="S32" s="548"/>
    </row>
    <row r="33" spans="1:19" ht="21.95" customHeight="1" x14ac:dyDescent="0.25">
      <c r="A33" s="382"/>
      <c r="B33" s="383"/>
      <c r="C33" s="383"/>
      <c r="D33" s="384"/>
      <c r="E33" s="383"/>
      <c r="F33" s="383"/>
      <c r="G33" s="383"/>
      <c r="H33" s="383"/>
      <c r="I33" s="385"/>
      <c r="J33" s="383"/>
      <c r="K33" s="385"/>
      <c r="L33" s="386"/>
      <c r="M33" s="383"/>
      <c r="N33" s="387"/>
      <c r="P33" s="547" t="s">
        <v>583</v>
      </c>
      <c r="Q33" s="550"/>
      <c r="R33" s="547">
        <f t="shared" si="2"/>
        <v>80.08</v>
      </c>
      <c r="S33" s="548"/>
    </row>
    <row r="34" spans="1:19" ht="21" customHeight="1" x14ac:dyDescent="0.25">
      <c r="A34" s="382"/>
      <c r="B34" s="383"/>
      <c r="C34" s="383"/>
      <c r="D34" s="384"/>
      <c r="E34" s="383"/>
      <c r="F34" s="383"/>
      <c r="G34" s="383"/>
      <c r="H34" s="383"/>
      <c r="I34" s="385"/>
      <c r="J34" s="385"/>
      <c r="K34" s="385"/>
      <c r="L34" s="386"/>
      <c r="M34" s="383"/>
      <c r="N34" s="387"/>
      <c r="P34" s="547" t="s">
        <v>584</v>
      </c>
      <c r="Q34" s="550"/>
      <c r="R34" s="547">
        <f t="shared" si="2"/>
        <v>3403.6970000000001</v>
      </c>
      <c r="S34" s="548"/>
    </row>
    <row r="35" spans="1:19" ht="15.75" customHeight="1" x14ac:dyDescent="0.25">
      <c r="A35" s="382"/>
      <c r="B35" s="383"/>
      <c r="C35" s="383"/>
      <c r="D35" s="384"/>
      <c r="E35" s="383"/>
      <c r="F35" s="383"/>
      <c r="G35" s="383"/>
      <c r="H35" s="383"/>
      <c r="I35" s="385"/>
      <c r="J35" s="385"/>
      <c r="K35" s="385"/>
      <c r="L35" s="386"/>
      <c r="M35" s="383"/>
      <c r="N35" s="387"/>
      <c r="P35" s="545" t="s">
        <v>575</v>
      </c>
      <c r="Q35" s="546"/>
      <c r="R35" s="547">
        <f t="shared" si="2"/>
        <v>305.91000000000003</v>
      </c>
      <c r="S35" s="548"/>
    </row>
    <row r="36" spans="1:19" ht="15.75" customHeight="1" x14ac:dyDescent="0.25">
      <c r="A36" s="382"/>
      <c r="B36" s="383"/>
      <c r="C36" s="383"/>
      <c r="D36" s="384"/>
      <c r="E36" s="383"/>
      <c r="F36" s="383"/>
      <c r="G36" s="383"/>
      <c r="H36" s="385"/>
      <c r="I36" s="383"/>
      <c r="J36" s="383"/>
      <c r="K36" s="385"/>
      <c r="L36" s="386"/>
      <c r="M36" s="383"/>
      <c r="N36" s="387"/>
    </row>
    <row r="37" spans="1:19" ht="15.75" customHeight="1" x14ac:dyDescent="0.25">
      <c r="A37" s="382"/>
      <c r="B37" s="383"/>
      <c r="C37" s="383"/>
      <c r="D37" s="384"/>
      <c r="E37" s="383"/>
      <c r="F37" s="383"/>
      <c r="G37" s="383"/>
      <c r="H37" s="383"/>
      <c r="I37" s="383"/>
      <c r="J37" s="385"/>
      <c r="K37" s="385"/>
      <c r="L37" s="386"/>
      <c r="M37" s="383"/>
      <c r="N37" s="387"/>
    </row>
    <row r="38" spans="1:19" ht="15.75" customHeight="1" x14ac:dyDescent="0.25">
      <c r="A38" s="382"/>
      <c r="B38" s="383"/>
      <c r="C38" s="383"/>
      <c r="D38" s="384"/>
      <c r="E38" s="383"/>
      <c r="F38" s="383"/>
      <c r="G38" s="383"/>
      <c r="H38" s="383"/>
      <c r="I38" s="383"/>
      <c r="J38" s="385"/>
      <c r="K38" s="385"/>
      <c r="L38" s="386"/>
      <c r="M38" s="383"/>
      <c r="N38" s="387"/>
    </row>
    <row r="39" spans="1:19" ht="18" hidden="1" customHeight="1" x14ac:dyDescent="0.25">
      <c r="A39" s="382"/>
      <c r="B39" s="383"/>
      <c r="C39" s="383"/>
      <c r="D39" s="384"/>
      <c r="E39" s="383"/>
      <c r="F39" s="383"/>
      <c r="G39" s="383"/>
      <c r="H39" s="383"/>
      <c r="I39" s="383"/>
      <c r="J39" s="383"/>
      <c r="K39" s="385"/>
      <c r="L39" s="386"/>
      <c r="M39" s="383"/>
      <c r="N39" s="387"/>
    </row>
    <row r="40" spans="1:19" ht="15.75" hidden="1" customHeight="1" x14ac:dyDescent="0.25">
      <c r="A40" s="382"/>
      <c r="B40" s="383"/>
      <c r="C40" s="383"/>
      <c r="D40" s="384"/>
      <c r="E40" s="383"/>
      <c r="F40" s="383"/>
      <c r="G40" s="383"/>
      <c r="H40" s="383"/>
      <c r="I40" s="383"/>
      <c r="J40" s="383"/>
      <c r="K40" s="385"/>
      <c r="L40" s="388"/>
      <c r="M40" s="383"/>
      <c r="N40" s="387"/>
    </row>
    <row r="41" spans="1:19" ht="15.75" hidden="1" customHeight="1" x14ac:dyDescent="0.25">
      <c r="A41" s="382"/>
      <c r="B41" s="383"/>
      <c r="C41" s="383"/>
      <c r="D41" s="384"/>
      <c r="E41" s="383"/>
      <c r="F41" s="383"/>
      <c r="G41" s="383"/>
      <c r="H41" s="383"/>
      <c r="I41" s="385"/>
      <c r="J41" s="385"/>
      <c r="K41" s="383"/>
      <c r="L41" s="388"/>
      <c r="M41" s="383"/>
      <c r="N41" s="387"/>
    </row>
    <row r="42" spans="1:19" ht="15.75" hidden="1" customHeight="1" x14ac:dyDescent="0.25">
      <c r="A42" s="382"/>
      <c r="B42" s="383"/>
      <c r="C42" s="383"/>
      <c r="D42" s="384"/>
      <c r="E42" s="383"/>
      <c r="F42" s="383"/>
      <c r="G42" s="383"/>
      <c r="H42" s="385"/>
      <c r="I42" s="385"/>
      <c r="J42" s="385"/>
      <c r="K42" s="383"/>
      <c r="L42" s="386"/>
      <c r="M42" s="383"/>
      <c r="N42" s="387"/>
    </row>
    <row r="43" spans="1:19" ht="15.75" hidden="1" customHeight="1" x14ac:dyDescent="0.25">
      <c r="A43" s="382"/>
      <c r="B43" s="383"/>
      <c r="C43" s="383"/>
      <c r="D43" s="384"/>
      <c r="E43" s="383"/>
      <c r="F43" s="383"/>
      <c r="G43" s="383"/>
      <c r="H43" s="385"/>
      <c r="I43" s="385"/>
      <c r="J43" s="385"/>
      <c r="K43" s="383"/>
      <c r="L43" s="386"/>
      <c r="M43" s="383"/>
      <c r="N43" s="387"/>
    </row>
    <row r="44" spans="1:19" ht="15.75" hidden="1" customHeight="1" x14ac:dyDescent="0.25">
      <c r="A44" s="382"/>
      <c r="B44" s="383"/>
      <c r="C44" s="383"/>
      <c r="D44" s="384"/>
      <c r="E44" s="383"/>
      <c r="F44" s="383"/>
      <c r="G44" s="383"/>
      <c r="H44" s="385"/>
      <c r="I44" s="385"/>
      <c r="J44" s="385"/>
      <c r="K44" s="383"/>
      <c r="L44" s="386"/>
      <c r="M44" s="383"/>
      <c r="N44" s="387"/>
    </row>
    <row r="45" spans="1:19" ht="15.75" hidden="1" customHeight="1" x14ac:dyDescent="0.25">
      <c r="A45" s="382"/>
      <c r="B45" s="383"/>
      <c r="C45" s="383"/>
      <c r="D45" s="384"/>
      <c r="E45" s="383"/>
      <c r="F45" s="383"/>
      <c r="G45" s="383"/>
      <c r="H45" s="385"/>
      <c r="I45" s="385"/>
      <c r="J45" s="385"/>
      <c r="K45" s="383"/>
      <c r="L45" s="386"/>
      <c r="M45" s="383"/>
      <c r="N45" s="387"/>
    </row>
    <row r="46" spans="1:19" ht="15.75" hidden="1" customHeight="1" x14ac:dyDescent="0.25">
      <c r="A46" s="382"/>
      <c r="B46" s="383"/>
      <c r="C46" s="383"/>
      <c r="D46" s="384"/>
      <c r="E46" s="383"/>
      <c r="F46" s="383"/>
      <c r="G46" s="383"/>
      <c r="H46" s="385"/>
      <c r="I46" s="385"/>
      <c r="J46" s="385"/>
      <c r="K46" s="383"/>
      <c r="L46" s="386"/>
      <c r="M46" s="383"/>
      <c r="N46" s="387"/>
    </row>
    <row r="47" spans="1:19" ht="15.75" hidden="1" customHeight="1" x14ac:dyDescent="0.25">
      <c r="A47" s="382"/>
      <c r="B47" s="383"/>
      <c r="C47" s="383"/>
      <c r="D47" s="384"/>
      <c r="E47" s="383"/>
      <c r="F47" s="383"/>
      <c r="G47" s="383"/>
      <c r="H47" s="385"/>
      <c r="I47" s="385"/>
      <c r="J47" s="385"/>
      <c r="K47" s="383"/>
      <c r="L47" s="386"/>
      <c r="M47" s="383"/>
      <c r="N47" s="387"/>
    </row>
    <row r="48" spans="1:19" ht="15.75" hidden="1" customHeight="1" x14ac:dyDescent="0.25">
      <c r="A48" s="382"/>
      <c r="B48" s="383"/>
      <c r="C48" s="383"/>
      <c r="D48" s="384"/>
      <c r="E48" s="383"/>
      <c r="F48" s="383"/>
      <c r="G48" s="383"/>
      <c r="H48" s="383"/>
      <c r="I48" s="383"/>
      <c r="J48" s="383"/>
      <c r="K48" s="385"/>
      <c r="L48" s="386"/>
      <c r="M48" s="383"/>
      <c r="N48" s="387"/>
    </row>
    <row r="49" spans="1:14" ht="15.75" hidden="1" customHeight="1" x14ac:dyDescent="0.25">
      <c r="A49" s="382"/>
      <c r="B49" s="383"/>
      <c r="C49" s="383"/>
      <c r="D49" s="384"/>
      <c r="E49" s="383"/>
      <c r="F49" s="383"/>
      <c r="G49" s="383"/>
      <c r="H49" s="383"/>
      <c r="I49" s="383"/>
      <c r="J49" s="385"/>
      <c r="K49" s="385"/>
      <c r="L49" s="386"/>
      <c r="M49" s="385"/>
      <c r="N49" s="387"/>
    </row>
    <row r="50" spans="1:14" ht="15.75" hidden="1" customHeight="1" x14ac:dyDescent="0.25">
      <c r="A50" s="382"/>
      <c r="B50" s="383"/>
      <c r="C50" s="383"/>
      <c r="D50" s="384"/>
      <c r="E50" s="383"/>
      <c r="F50" s="383"/>
      <c r="G50" s="383"/>
      <c r="H50" s="383"/>
      <c r="I50" s="383"/>
      <c r="J50" s="383"/>
      <c r="K50" s="385"/>
      <c r="L50" s="388"/>
      <c r="M50" s="385"/>
      <c r="N50" s="387"/>
    </row>
    <row r="51" spans="1:14" ht="15.75" hidden="1" customHeight="1" x14ac:dyDescent="0.25">
      <c r="A51" s="382"/>
      <c r="B51" s="383"/>
      <c r="C51" s="383"/>
      <c r="D51" s="384"/>
      <c r="E51" s="383"/>
      <c r="F51" s="383"/>
      <c r="G51" s="383"/>
      <c r="H51" s="385"/>
      <c r="I51" s="385"/>
      <c r="J51" s="383"/>
      <c r="K51" s="383"/>
      <c r="L51" s="386"/>
      <c r="M51" s="385"/>
      <c r="N51" s="387"/>
    </row>
    <row r="52" spans="1:14" ht="15.75" hidden="1" customHeight="1" x14ac:dyDescent="0.25">
      <c r="A52" s="382"/>
      <c r="B52" s="383"/>
      <c r="C52" s="383"/>
      <c r="D52" s="384"/>
      <c r="E52" s="383"/>
      <c r="F52" s="383"/>
      <c r="G52" s="383"/>
      <c r="H52" s="383"/>
      <c r="I52" s="385"/>
      <c r="J52" s="385"/>
      <c r="K52" s="383"/>
      <c r="L52" s="388"/>
      <c r="M52" s="385"/>
      <c r="N52" s="387"/>
    </row>
    <row r="53" spans="1:14" ht="15.75" hidden="1" customHeight="1" x14ac:dyDescent="0.25">
      <c r="A53" s="382"/>
      <c r="B53" s="383"/>
      <c r="C53" s="383"/>
      <c r="D53" s="384"/>
      <c r="E53" s="383"/>
      <c r="F53" s="383"/>
      <c r="G53" s="383"/>
      <c r="H53" s="385"/>
      <c r="I53" s="385"/>
      <c r="J53" s="385"/>
      <c r="K53" s="383"/>
      <c r="L53" s="388"/>
      <c r="M53" s="385"/>
      <c r="N53" s="387"/>
    </row>
    <row r="54" spans="1:14" ht="15.75" hidden="1" customHeight="1" x14ac:dyDescent="0.25">
      <c r="A54" s="382"/>
      <c r="B54" s="383"/>
      <c r="C54" s="383"/>
      <c r="D54" s="384"/>
      <c r="E54" s="383"/>
      <c r="F54" s="383"/>
      <c r="G54" s="383"/>
      <c r="H54" s="383"/>
      <c r="I54" s="383"/>
      <c r="J54" s="385"/>
      <c r="K54" s="383"/>
      <c r="L54" s="388"/>
      <c r="M54" s="385"/>
      <c r="N54" s="387"/>
    </row>
    <row r="55" spans="1:14" ht="15.75" hidden="1" customHeight="1" x14ac:dyDescent="0.25">
      <c r="A55" s="382"/>
      <c r="B55" s="383"/>
      <c r="C55" s="383"/>
      <c r="D55" s="384"/>
      <c r="E55" s="383"/>
      <c r="F55" s="383"/>
      <c r="G55" s="383"/>
      <c r="H55" s="383"/>
      <c r="I55" s="385"/>
      <c r="J55" s="385"/>
      <c r="K55" s="383"/>
      <c r="L55" s="388"/>
      <c r="M55" s="385"/>
      <c r="N55" s="387"/>
    </row>
    <row r="56" spans="1:14" ht="15.75" hidden="1" customHeight="1" x14ac:dyDescent="0.25">
      <c r="A56" s="382"/>
      <c r="B56" s="383"/>
      <c r="C56" s="383"/>
      <c r="D56" s="384"/>
      <c r="E56" s="383"/>
      <c r="F56" s="383"/>
      <c r="G56" s="383"/>
      <c r="H56" s="385"/>
      <c r="I56" s="385"/>
      <c r="J56" s="383"/>
      <c r="K56" s="383"/>
      <c r="L56" s="388"/>
      <c r="M56" s="385"/>
      <c r="N56" s="387"/>
    </row>
    <row r="57" spans="1:14" ht="15.75" hidden="1" customHeight="1" x14ac:dyDescent="0.25">
      <c r="A57" s="382"/>
      <c r="B57" s="383"/>
      <c r="C57" s="383"/>
      <c r="D57" s="384"/>
      <c r="E57" s="383"/>
      <c r="F57" s="383"/>
      <c r="G57" s="383"/>
      <c r="H57" s="385"/>
      <c r="I57" s="383"/>
      <c r="J57" s="385"/>
      <c r="K57" s="383"/>
      <c r="L57" s="388"/>
      <c r="M57" s="385"/>
      <c r="N57" s="387"/>
    </row>
    <row r="58" spans="1:14" ht="15.75" hidden="1" customHeight="1" x14ac:dyDescent="0.25">
      <c r="A58" s="382"/>
      <c r="B58" s="383"/>
      <c r="C58" s="383"/>
      <c r="D58" s="384"/>
      <c r="E58" s="383"/>
      <c r="F58" s="383"/>
      <c r="G58" s="383"/>
      <c r="H58" s="383"/>
      <c r="I58" s="383"/>
      <c r="J58" s="385"/>
      <c r="K58" s="385"/>
      <c r="L58" s="388"/>
      <c r="M58" s="385"/>
      <c r="N58" s="387"/>
    </row>
    <row r="59" spans="1:14" ht="15.75" hidden="1" customHeight="1" x14ac:dyDescent="0.25">
      <c r="A59" s="382"/>
      <c r="B59" s="383"/>
      <c r="C59" s="383"/>
      <c r="D59" s="384"/>
      <c r="E59" s="383"/>
      <c r="F59" s="383"/>
      <c r="G59" s="383"/>
      <c r="H59" s="383"/>
      <c r="I59" s="385"/>
      <c r="J59" s="385"/>
      <c r="K59" s="385"/>
      <c r="L59" s="388"/>
      <c r="M59" s="385"/>
      <c r="N59" s="387"/>
    </row>
    <row r="60" spans="1:14" ht="15.75" hidden="1" customHeight="1" x14ac:dyDescent="0.25">
      <c r="A60" s="382"/>
      <c r="B60" s="383"/>
      <c r="C60" s="383"/>
      <c r="D60" s="384"/>
      <c r="E60" s="383"/>
      <c r="F60" s="383"/>
      <c r="G60" s="383"/>
      <c r="H60" s="383"/>
      <c r="I60" s="383"/>
      <c r="J60" s="385"/>
      <c r="K60" s="385"/>
      <c r="L60" s="388"/>
      <c r="M60" s="385"/>
      <c r="N60" s="387"/>
    </row>
    <row r="61" spans="1:14" ht="21" hidden="1" customHeight="1" x14ac:dyDescent="0.25">
      <c r="A61" s="382"/>
      <c r="B61" s="383"/>
      <c r="C61" s="383"/>
      <c r="D61" s="384"/>
      <c r="E61" s="383"/>
      <c r="F61" s="383"/>
      <c r="G61" s="383"/>
      <c r="H61" s="385"/>
      <c r="I61" s="383"/>
      <c r="J61" s="383"/>
      <c r="K61" s="385"/>
      <c r="L61" s="388"/>
      <c r="M61" s="385"/>
      <c r="N61" s="387"/>
    </row>
    <row r="62" spans="1:14" ht="15" hidden="1" customHeight="1" x14ac:dyDescent="0.25">
      <c r="A62" s="382"/>
      <c r="B62" s="383"/>
      <c r="C62" s="383"/>
      <c r="D62" s="384"/>
      <c r="E62" s="383"/>
      <c r="F62" s="383"/>
      <c r="G62" s="383"/>
      <c r="H62" s="383"/>
      <c r="I62" s="383"/>
      <c r="J62" s="385"/>
      <c r="K62" s="383"/>
      <c r="L62" s="388"/>
      <c r="M62" s="383"/>
      <c r="N62" s="387"/>
    </row>
    <row r="63" spans="1:14" ht="19.5" hidden="1" customHeight="1" x14ac:dyDescent="0.25">
      <c r="A63" s="382"/>
      <c r="B63" s="383"/>
      <c r="C63" s="383"/>
      <c r="D63" s="384"/>
      <c r="E63" s="383"/>
      <c r="F63" s="383"/>
      <c r="G63" s="383"/>
      <c r="H63" s="383"/>
      <c r="I63" s="385"/>
      <c r="J63" s="385"/>
      <c r="K63" s="383"/>
      <c r="L63" s="388"/>
      <c r="M63" s="241"/>
      <c r="N63" s="387"/>
    </row>
    <row r="64" spans="1:14" ht="30.95" hidden="1" customHeight="1" x14ac:dyDescent="0.25">
      <c r="A64" s="382"/>
      <c r="B64" s="383"/>
      <c r="C64" s="383"/>
      <c r="D64" s="384"/>
      <c r="E64" s="383"/>
      <c r="F64" s="383"/>
      <c r="G64" s="383"/>
      <c r="H64" s="385"/>
      <c r="I64" s="383"/>
      <c r="J64" s="385"/>
      <c r="K64" s="383"/>
      <c r="L64" s="388"/>
      <c r="M64" s="388"/>
      <c r="N64" s="387"/>
    </row>
    <row r="65" spans="1:15" ht="19.5" hidden="1" customHeight="1" x14ac:dyDescent="0.25">
      <c r="A65" s="382"/>
      <c r="B65" s="383"/>
      <c r="C65" s="383"/>
      <c r="D65" s="384"/>
      <c r="E65" s="383"/>
      <c r="F65" s="383"/>
      <c r="G65" s="383"/>
      <c r="H65" s="383"/>
      <c r="I65" s="385"/>
      <c r="J65" s="385"/>
      <c r="K65" s="383"/>
      <c r="L65" s="388"/>
      <c r="M65" s="388"/>
      <c r="N65" s="387"/>
    </row>
    <row r="66" spans="1:15" ht="19.5" hidden="1" customHeight="1" x14ac:dyDescent="0.25">
      <c r="A66" s="382"/>
      <c r="B66" s="383"/>
      <c r="C66" s="383"/>
      <c r="D66" s="384"/>
      <c r="E66" s="383"/>
      <c r="F66" s="383"/>
      <c r="G66" s="383"/>
      <c r="H66" s="385"/>
      <c r="I66" s="385"/>
      <c r="J66" s="383"/>
      <c r="K66" s="383"/>
      <c r="L66" s="388"/>
      <c r="M66" s="388"/>
      <c r="N66" s="387"/>
    </row>
    <row r="67" spans="1:15" ht="18.95" hidden="1" customHeight="1" x14ac:dyDescent="0.25">
      <c r="A67" s="382"/>
      <c r="B67" s="383"/>
      <c r="C67" s="383"/>
      <c r="D67" s="384"/>
      <c r="E67" s="383"/>
      <c r="F67" s="383"/>
      <c r="G67" s="383"/>
      <c r="H67" s="383"/>
      <c r="I67" s="385"/>
      <c r="J67" s="383"/>
      <c r="K67" s="383"/>
      <c r="L67" s="388"/>
      <c r="M67" s="388"/>
      <c r="N67" s="387"/>
    </row>
    <row r="68" spans="1:15" ht="20.100000000000001" hidden="1" customHeight="1" x14ac:dyDescent="0.25">
      <c r="A68" s="382"/>
      <c r="B68" s="383"/>
      <c r="C68" s="383"/>
      <c r="D68" s="384"/>
      <c r="E68" s="383"/>
      <c r="F68" s="383"/>
      <c r="G68" s="383"/>
      <c r="H68" s="383"/>
      <c r="I68" s="383"/>
      <c r="J68" s="385"/>
      <c r="K68" s="383"/>
      <c r="L68" s="388"/>
      <c r="M68" s="388"/>
      <c r="N68" s="387"/>
    </row>
    <row r="69" spans="1:15" ht="27.95" hidden="1" customHeight="1" x14ac:dyDescent="0.25">
      <c r="A69" s="382"/>
      <c r="B69" s="383"/>
      <c r="C69" s="383"/>
      <c r="D69" s="384"/>
      <c r="E69" s="383"/>
      <c r="F69" s="383"/>
      <c r="G69" s="383"/>
      <c r="H69" s="385"/>
      <c r="I69" s="383"/>
      <c r="J69" s="383"/>
      <c r="K69" s="383"/>
      <c r="L69" s="388"/>
      <c r="M69" s="383"/>
      <c r="N69" s="387"/>
    </row>
    <row r="70" spans="1:15" ht="29.1" hidden="1" customHeight="1" x14ac:dyDescent="0.25">
      <c r="A70" s="382"/>
      <c r="B70" s="383"/>
      <c r="C70" s="383"/>
      <c r="D70" s="384"/>
      <c r="E70" s="383"/>
      <c r="F70" s="383"/>
      <c r="G70" s="383"/>
      <c r="H70" s="385"/>
      <c r="I70" s="383"/>
      <c r="J70" s="383"/>
      <c r="K70" s="383"/>
      <c r="M70" s="383"/>
      <c r="N70" s="387"/>
    </row>
    <row r="71" spans="1:15" ht="18.95" hidden="1" customHeight="1" x14ac:dyDescent="0.25">
      <c r="A71" s="382"/>
      <c r="B71" s="383"/>
      <c r="C71" s="383"/>
      <c r="D71" s="384"/>
      <c r="E71" s="383"/>
      <c r="F71" s="383"/>
      <c r="G71" s="383"/>
      <c r="H71" s="383"/>
      <c r="I71" s="383"/>
      <c r="J71" s="383"/>
      <c r="K71" s="383"/>
      <c r="L71" s="388"/>
      <c r="M71" s="383"/>
      <c r="N71" s="387"/>
    </row>
    <row r="72" spans="1:15" ht="18.95" hidden="1" customHeight="1" x14ac:dyDescent="0.25">
      <c r="A72" s="382"/>
      <c r="B72" s="383"/>
      <c r="C72" s="383"/>
      <c r="D72" s="384"/>
      <c r="E72" s="383"/>
      <c r="F72" s="383"/>
      <c r="G72" s="383"/>
      <c r="H72" s="383"/>
      <c r="I72" s="383"/>
      <c r="J72" s="383"/>
      <c r="K72" s="383"/>
      <c r="M72" s="383"/>
      <c r="N72" s="387"/>
    </row>
    <row r="73" spans="1:15" ht="18.95" hidden="1" customHeight="1" x14ac:dyDescent="0.25">
      <c r="A73" s="382"/>
      <c r="B73" s="383"/>
      <c r="C73" s="383"/>
      <c r="D73" s="384"/>
      <c r="E73" s="383"/>
      <c r="F73" s="383"/>
      <c r="G73" s="383"/>
      <c r="H73" s="383"/>
      <c r="I73" s="383"/>
      <c r="J73" s="383"/>
      <c r="K73" s="383"/>
      <c r="L73" s="388"/>
      <c r="M73" s="383"/>
      <c r="N73" s="387"/>
    </row>
    <row r="74" spans="1:15" ht="19.5" hidden="1" customHeight="1" x14ac:dyDescent="0.25">
      <c r="A74" s="382"/>
      <c r="B74" s="383"/>
      <c r="C74" s="383"/>
      <c r="D74" s="384"/>
      <c r="E74" s="383"/>
      <c r="F74" s="383"/>
      <c r="G74" s="383"/>
      <c r="H74" s="383"/>
      <c r="I74" s="383"/>
      <c r="J74" s="383"/>
      <c r="K74" s="383"/>
      <c r="L74" s="388"/>
      <c r="M74" s="383"/>
      <c r="N74" s="387"/>
    </row>
    <row r="75" spans="1:15" ht="19.5" customHeight="1" x14ac:dyDescent="0.25">
      <c r="A75" s="382"/>
      <c r="B75" s="383"/>
      <c r="C75" s="383"/>
      <c r="D75" s="384"/>
      <c r="E75" s="383"/>
      <c r="F75" s="383"/>
      <c r="G75" s="383"/>
      <c r="H75" s="383"/>
      <c r="I75" s="383"/>
      <c r="J75" s="385"/>
      <c r="K75" s="383"/>
      <c r="L75" s="388"/>
      <c r="M75" s="383"/>
      <c r="N75" s="387"/>
    </row>
    <row r="76" spans="1:15" ht="19.5" hidden="1" customHeight="1" x14ac:dyDescent="0.25">
      <c r="A76" s="382"/>
      <c r="B76" s="383"/>
      <c r="C76" s="383"/>
      <c r="D76" s="384"/>
      <c r="E76" s="383"/>
      <c r="F76" s="383"/>
      <c r="G76" s="383"/>
      <c r="H76" s="383"/>
      <c r="I76" s="385"/>
      <c r="J76" s="383"/>
      <c r="K76" s="383"/>
      <c r="L76" s="388"/>
      <c r="M76" s="383"/>
      <c r="N76" s="387">
        <f t="shared" ref="N76:N84" si="3">L76*M76</f>
        <v>0</v>
      </c>
    </row>
    <row r="77" spans="1:15" ht="19.5" hidden="1" customHeight="1" thickBot="1" x14ac:dyDescent="0.3">
      <c r="A77" s="382"/>
      <c r="B77" s="383"/>
      <c r="C77" s="383"/>
      <c r="D77" s="384"/>
      <c r="E77" s="383"/>
      <c r="F77" s="383"/>
      <c r="G77" s="383"/>
      <c r="H77" s="383"/>
      <c r="I77" s="383"/>
      <c r="J77" s="385"/>
      <c r="K77" s="383"/>
      <c r="L77" s="388"/>
      <c r="M77" s="383"/>
      <c r="N77" s="387">
        <f t="shared" si="3"/>
        <v>0</v>
      </c>
      <c r="O77" s="389">
        <f>N79+N13</f>
        <v>9.6</v>
      </c>
    </row>
    <row r="78" spans="1:15" ht="19.5" hidden="1" customHeight="1" x14ac:dyDescent="0.25">
      <c r="A78" s="382"/>
      <c r="B78" s="383"/>
      <c r="C78" s="383"/>
      <c r="D78" s="384"/>
      <c r="E78" s="383"/>
      <c r="F78" s="383"/>
      <c r="G78" s="383"/>
      <c r="H78" s="383"/>
      <c r="I78" s="383"/>
      <c r="J78" s="385"/>
      <c r="K78" s="383"/>
      <c r="L78" s="388"/>
      <c r="M78" s="383"/>
      <c r="N78" s="387">
        <f t="shared" si="3"/>
        <v>0</v>
      </c>
    </row>
    <row r="79" spans="1:15" ht="19.5" hidden="1" customHeight="1" x14ac:dyDescent="0.25">
      <c r="A79" s="382"/>
      <c r="B79" s="383"/>
      <c r="C79" s="383"/>
      <c r="D79" s="384"/>
      <c r="E79" s="383"/>
      <c r="F79" s="383"/>
      <c r="G79" s="383"/>
      <c r="H79" s="383"/>
      <c r="I79" s="383"/>
      <c r="J79" s="383"/>
      <c r="K79" s="383"/>
      <c r="L79" s="388"/>
      <c r="M79" s="383"/>
      <c r="N79" s="387">
        <f t="shared" si="3"/>
        <v>0</v>
      </c>
      <c r="O79" s="389">
        <f>N77+N80</f>
        <v>0</v>
      </c>
    </row>
    <row r="80" spans="1:15" ht="19.5" hidden="1" customHeight="1" x14ac:dyDescent="0.25">
      <c r="A80" s="382"/>
      <c r="B80" s="383"/>
      <c r="C80" s="383"/>
      <c r="D80" s="384"/>
      <c r="E80" s="383"/>
      <c r="F80" s="383"/>
      <c r="G80" s="383"/>
      <c r="H80" s="383"/>
      <c r="I80" s="383"/>
      <c r="J80" s="383"/>
      <c r="K80" s="383"/>
      <c r="L80" s="388"/>
      <c r="M80" s="383"/>
      <c r="N80" s="387">
        <f t="shared" si="3"/>
        <v>0</v>
      </c>
    </row>
    <row r="81" spans="1:14" ht="19.5" hidden="1" customHeight="1" x14ac:dyDescent="0.25">
      <c r="A81" s="382"/>
      <c r="B81" s="383"/>
      <c r="C81" s="383"/>
      <c r="D81" s="384"/>
      <c r="E81" s="383"/>
      <c r="F81" s="383"/>
      <c r="G81" s="383"/>
      <c r="H81" s="383"/>
      <c r="I81" s="383"/>
      <c r="J81" s="385"/>
      <c r="K81" s="383"/>
      <c r="L81" s="388"/>
      <c r="M81" s="383"/>
      <c r="N81" s="387">
        <f t="shared" si="3"/>
        <v>0</v>
      </c>
    </row>
    <row r="82" spans="1:14" ht="19.5" hidden="1" customHeight="1" x14ac:dyDescent="0.25">
      <c r="A82" s="382"/>
      <c r="B82" s="383"/>
      <c r="C82" s="383"/>
      <c r="D82" s="384"/>
      <c r="E82" s="383"/>
      <c r="F82" s="383"/>
      <c r="G82" s="383"/>
      <c r="H82" s="383"/>
      <c r="I82" s="383"/>
      <c r="J82" s="385"/>
      <c r="K82" s="383"/>
      <c r="L82" s="388"/>
      <c r="M82" s="383"/>
      <c r="N82" s="387">
        <f t="shared" si="3"/>
        <v>0</v>
      </c>
    </row>
    <row r="83" spans="1:14" ht="19.5" hidden="1" customHeight="1" thickBot="1" x14ac:dyDescent="0.3">
      <c r="A83" s="382"/>
      <c r="B83" s="383"/>
      <c r="C83" s="383"/>
      <c r="D83" s="384"/>
      <c r="E83" s="383"/>
      <c r="F83" s="383"/>
      <c r="G83" s="383"/>
      <c r="H83" s="383"/>
      <c r="I83" s="383"/>
      <c r="J83" s="383"/>
      <c r="K83" s="385"/>
      <c r="L83" s="388"/>
      <c r="M83" s="383"/>
      <c r="N83" s="387">
        <f t="shared" si="3"/>
        <v>0</v>
      </c>
    </row>
    <row r="84" spans="1:14" ht="23.1" hidden="1" customHeight="1" x14ac:dyDescent="0.25">
      <c r="A84" s="382"/>
      <c r="B84" s="383"/>
      <c r="C84" s="383"/>
      <c r="D84" s="384"/>
      <c r="E84" s="383"/>
      <c r="F84" s="383"/>
      <c r="G84" s="383"/>
      <c r="H84" s="383"/>
      <c r="I84" s="383"/>
      <c r="J84" s="383"/>
      <c r="K84" s="383"/>
      <c r="L84" s="388"/>
      <c r="M84" s="383"/>
      <c r="N84" s="387">
        <f t="shared" si="3"/>
        <v>0</v>
      </c>
    </row>
    <row r="85" spans="1:14" ht="12.75" hidden="1" customHeight="1" thickBot="1" x14ac:dyDescent="0.3">
      <c r="A85" s="382"/>
      <c r="B85" s="383"/>
      <c r="C85" s="383"/>
      <c r="D85" s="384"/>
      <c r="E85" s="383"/>
      <c r="F85" s="383"/>
      <c r="G85" s="383"/>
      <c r="H85" s="383"/>
      <c r="I85" s="383"/>
      <c r="J85" s="383"/>
      <c r="K85" s="383"/>
      <c r="L85" s="388"/>
      <c r="M85" s="241"/>
      <c r="N85" s="383"/>
    </row>
    <row r="86" spans="1:14" ht="15.75" thickBot="1" x14ac:dyDescent="0.3">
      <c r="B86" s="390"/>
      <c r="F86" s="564" t="s">
        <v>551</v>
      </c>
      <c r="G86" s="565"/>
      <c r="H86" s="392">
        <f>SUM(H6:H85)</f>
        <v>1.8900000000000001</v>
      </c>
      <c r="I86" s="392">
        <f>SUM(I6:I85)</f>
        <v>9.6</v>
      </c>
      <c r="J86" s="387">
        <f>SUM(J6:J85)</f>
        <v>154.10000000000002</v>
      </c>
      <c r="K86" s="392">
        <f>SUM(K6:K85)</f>
        <v>7453.3899999999994</v>
      </c>
      <c r="L86" s="393"/>
      <c r="M86" s="374"/>
      <c r="N86" s="394">
        <f>SUM(N6:N85)</f>
        <v>7625.2800000000007</v>
      </c>
    </row>
    <row r="87" spans="1:14" ht="15.75" thickTop="1" x14ac:dyDescent="0.25"/>
    <row r="88" spans="1:14" x14ac:dyDescent="0.2">
      <c r="G88" s="395"/>
      <c r="H88" s="396"/>
      <c r="I88" s="563" t="s">
        <v>552</v>
      </c>
      <c r="J88" s="563"/>
      <c r="L88" s="397"/>
      <c r="M88" s="396"/>
    </row>
    <row r="89" spans="1:14" ht="27" customHeight="1" x14ac:dyDescent="0.25">
      <c r="B89" s="566" t="s">
        <v>553</v>
      </c>
      <c r="C89" s="566"/>
      <c r="D89" s="566"/>
      <c r="E89" s="566"/>
      <c r="F89" s="566"/>
      <c r="G89" s="566"/>
      <c r="H89" s="566"/>
      <c r="I89" s="567">
        <f>N86</f>
        <v>7625.2800000000007</v>
      </c>
      <c r="J89" s="563"/>
      <c r="K89" s="389">
        <f>N86-I89</f>
        <v>0</v>
      </c>
    </row>
    <row r="90" spans="1:14" x14ac:dyDescent="0.25">
      <c r="I90" s="398"/>
      <c r="J90" s="374"/>
      <c r="K90" s="389"/>
      <c r="L90" s="389">
        <f>I89</f>
        <v>7625.2800000000007</v>
      </c>
      <c r="M90" s="389">
        <f>L90-N86</f>
        <v>0</v>
      </c>
    </row>
    <row r="91" spans="1:14" x14ac:dyDescent="0.25">
      <c r="I91" s="398"/>
      <c r="J91" s="374"/>
      <c r="K91" s="389"/>
    </row>
    <row r="92" spans="1:14" ht="15.75" thickBot="1" x14ac:dyDescent="0.3">
      <c r="B92" s="559"/>
      <c r="C92" s="559"/>
      <c r="D92" s="559"/>
      <c r="I92" s="398"/>
      <c r="J92" s="374"/>
      <c r="K92" s="389"/>
    </row>
    <row r="93" spans="1:14" x14ac:dyDescent="0.2">
      <c r="B93" s="399" t="s">
        <v>554</v>
      </c>
      <c r="I93" s="560" t="s">
        <v>555</v>
      </c>
      <c r="J93" s="560"/>
      <c r="K93" s="389"/>
    </row>
    <row r="94" spans="1:14" ht="15.75" thickBot="1" x14ac:dyDescent="0.25">
      <c r="B94" s="561"/>
      <c r="C94" s="561"/>
      <c r="D94" s="561"/>
      <c r="I94" s="562"/>
      <c r="J94" s="562"/>
      <c r="K94" s="389"/>
    </row>
    <row r="95" spans="1:14" x14ac:dyDescent="0.25">
      <c r="B95" s="374" t="s">
        <v>556</v>
      </c>
      <c r="I95" s="563" t="s">
        <v>557</v>
      </c>
      <c r="J95" s="563"/>
      <c r="K95" s="389"/>
    </row>
    <row r="96" spans="1:14" x14ac:dyDescent="0.25">
      <c r="I96" s="398"/>
      <c r="J96" s="374"/>
      <c r="K96" s="389"/>
    </row>
    <row r="97" spans="9:11" x14ac:dyDescent="0.25">
      <c r="I97" s="398"/>
      <c r="J97" s="374"/>
      <c r="K97" s="389"/>
    </row>
    <row r="98" spans="9:11" x14ac:dyDescent="0.25">
      <c r="I98" s="398"/>
      <c r="J98" s="374"/>
      <c r="K98" s="389"/>
    </row>
    <row r="99" spans="9:11" x14ac:dyDescent="0.25">
      <c r="I99" s="398"/>
      <c r="J99" s="374"/>
      <c r="K99" s="389"/>
    </row>
    <row r="100" spans="9:11" x14ac:dyDescent="0.25">
      <c r="J100" s="389"/>
    </row>
  </sheetData>
  <mergeCells count="54">
    <mergeCell ref="F86:G86"/>
    <mergeCell ref="I88:J88"/>
    <mergeCell ref="B89:H89"/>
    <mergeCell ref="I89:J89"/>
    <mergeCell ref="A2:B2"/>
    <mergeCell ref="C2:F2"/>
    <mergeCell ref="A3:B3"/>
    <mergeCell ref="D3:G3"/>
    <mergeCell ref="B92:D92"/>
    <mergeCell ref="I93:J93"/>
    <mergeCell ref="B94:D94"/>
    <mergeCell ref="I94:J94"/>
    <mergeCell ref="I95:J95"/>
    <mergeCell ref="P6:S6"/>
    <mergeCell ref="P7:Q7"/>
    <mergeCell ref="R7:S7"/>
    <mergeCell ref="P8:Q8"/>
    <mergeCell ref="R8:S8"/>
    <mergeCell ref="P9:Q9"/>
    <mergeCell ref="R9:S9"/>
    <mergeCell ref="P10:Q10"/>
    <mergeCell ref="R10:S10"/>
    <mergeCell ref="P13:S13"/>
    <mergeCell ref="P14:Q14"/>
    <mergeCell ref="R14:S14"/>
    <mergeCell ref="P15:Q15"/>
    <mergeCell ref="R15:S15"/>
    <mergeCell ref="P16:Q16"/>
    <mergeCell ref="R16:S16"/>
    <mergeCell ref="P25:Q25"/>
    <mergeCell ref="R25:S25"/>
    <mergeCell ref="P26:Q26"/>
    <mergeCell ref="R26:S26"/>
    <mergeCell ref="P17:Q17"/>
    <mergeCell ref="R17:S17"/>
    <mergeCell ref="P18:Q18"/>
    <mergeCell ref="R18:S18"/>
    <mergeCell ref="P23:S23"/>
    <mergeCell ref="P35:Q35"/>
    <mergeCell ref="R35:S35"/>
    <mergeCell ref="P21:S21"/>
    <mergeCell ref="P32:Q32"/>
    <mergeCell ref="R32:S32"/>
    <mergeCell ref="P33:Q33"/>
    <mergeCell ref="R33:S33"/>
    <mergeCell ref="P34:Q34"/>
    <mergeCell ref="R34:S34"/>
    <mergeCell ref="P27:Q27"/>
    <mergeCell ref="R27:S27"/>
    <mergeCell ref="P30:S30"/>
    <mergeCell ref="P31:Q31"/>
    <mergeCell ref="R31:S31"/>
    <mergeCell ref="P24:Q24"/>
    <mergeCell ref="R24:S24"/>
  </mergeCells>
  <phoneticPr fontId="20"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B2:H75"/>
  <sheetViews>
    <sheetView topLeftCell="A2" workbookViewId="0">
      <selection activeCell="G26" sqref="G26"/>
    </sheetView>
  </sheetViews>
  <sheetFormatPr defaultColWidth="8.85546875" defaultRowHeight="15" x14ac:dyDescent="0.25"/>
  <cols>
    <col min="1" max="1" width="1.7109375" customWidth="1"/>
    <col min="2" max="2" width="9.85546875" customWidth="1"/>
    <col min="3" max="3" width="24.7109375" customWidth="1"/>
    <col min="4" max="6" width="15.7109375" customWidth="1"/>
    <col min="7" max="7" width="19.28515625" customWidth="1"/>
    <col min="8" max="8" width="10.7109375" style="191" customWidth="1"/>
    <col min="9" max="9" width="1.7109375" customWidth="1"/>
    <col min="257" max="257" width="1.7109375" customWidth="1"/>
    <col min="258" max="258" width="10.7109375" customWidth="1"/>
    <col min="259" max="259" width="20.7109375" customWidth="1"/>
    <col min="260" max="263" width="15.7109375" customWidth="1"/>
    <col min="264" max="264" width="10.7109375" customWidth="1"/>
    <col min="265" max="265" width="1.7109375" customWidth="1"/>
    <col min="513" max="513" width="1.7109375" customWidth="1"/>
    <col min="514" max="514" width="10.7109375" customWidth="1"/>
    <col min="515" max="515" width="20.7109375" customWidth="1"/>
    <col min="516" max="519" width="15.7109375" customWidth="1"/>
    <col min="520" max="520" width="10.7109375" customWidth="1"/>
    <col min="521" max="521" width="1.7109375" customWidth="1"/>
    <col min="769" max="769" width="1.7109375" customWidth="1"/>
    <col min="770" max="770" width="10.7109375" customWidth="1"/>
    <col min="771" max="771" width="20.7109375" customWidth="1"/>
    <col min="772" max="775" width="15.7109375" customWidth="1"/>
    <col min="776" max="776" width="10.7109375" customWidth="1"/>
    <col min="777" max="777" width="1.7109375" customWidth="1"/>
    <col min="1025" max="1025" width="1.7109375" customWidth="1"/>
    <col min="1026" max="1026" width="10.7109375" customWidth="1"/>
    <col min="1027" max="1027" width="20.7109375" customWidth="1"/>
    <col min="1028" max="1031" width="15.7109375" customWidth="1"/>
    <col min="1032" max="1032" width="10.7109375" customWidth="1"/>
    <col min="1033" max="1033" width="1.7109375" customWidth="1"/>
    <col min="1281" max="1281" width="1.7109375" customWidth="1"/>
    <col min="1282" max="1282" width="10.7109375" customWidth="1"/>
    <col min="1283" max="1283" width="20.7109375" customWidth="1"/>
    <col min="1284" max="1287" width="15.7109375" customWidth="1"/>
    <col min="1288" max="1288" width="10.7109375" customWidth="1"/>
    <col min="1289" max="1289" width="1.7109375" customWidth="1"/>
    <col min="1537" max="1537" width="1.7109375" customWidth="1"/>
    <col min="1538" max="1538" width="10.7109375" customWidth="1"/>
    <col min="1539" max="1539" width="20.7109375" customWidth="1"/>
    <col min="1540" max="1543" width="15.7109375" customWidth="1"/>
    <col min="1544" max="1544" width="10.7109375" customWidth="1"/>
    <col min="1545" max="1545" width="1.7109375" customWidth="1"/>
    <col min="1793" max="1793" width="1.7109375" customWidth="1"/>
    <col min="1794" max="1794" width="10.7109375" customWidth="1"/>
    <col min="1795" max="1795" width="20.7109375" customWidth="1"/>
    <col min="1796" max="1799" width="15.7109375" customWidth="1"/>
    <col min="1800" max="1800" width="10.7109375" customWidth="1"/>
    <col min="1801" max="1801" width="1.7109375" customWidth="1"/>
    <col min="2049" max="2049" width="1.7109375" customWidth="1"/>
    <col min="2050" max="2050" width="10.7109375" customWidth="1"/>
    <col min="2051" max="2051" width="20.7109375" customWidth="1"/>
    <col min="2052" max="2055" width="15.7109375" customWidth="1"/>
    <col min="2056" max="2056" width="10.7109375" customWidth="1"/>
    <col min="2057" max="2057" width="1.7109375" customWidth="1"/>
    <col min="2305" max="2305" width="1.7109375" customWidth="1"/>
    <col min="2306" max="2306" width="10.7109375" customWidth="1"/>
    <col min="2307" max="2307" width="20.7109375" customWidth="1"/>
    <col min="2308" max="2311" width="15.7109375" customWidth="1"/>
    <col min="2312" max="2312" width="10.7109375" customWidth="1"/>
    <col min="2313" max="2313" width="1.7109375" customWidth="1"/>
    <col min="2561" max="2561" width="1.7109375" customWidth="1"/>
    <col min="2562" max="2562" width="10.7109375" customWidth="1"/>
    <col min="2563" max="2563" width="20.7109375" customWidth="1"/>
    <col min="2564" max="2567" width="15.7109375" customWidth="1"/>
    <col min="2568" max="2568" width="10.7109375" customWidth="1"/>
    <col min="2569" max="2569" width="1.7109375" customWidth="1"/>
    <col min="2817" max="2817" width="1.7109375" customWidth="1"/>
    <col min="2818" max="2818" width="10.7109375" customWidth="1"/>
    <col min="2819" max="2819" width="20.7109375" customWidth="1"/>
    <col min="2820" max="2823" width="15.7109375" customWidth="1"/>
    <col min="2824" max="2824" width="10.7109375" customWidth="1"/>
    <col min="2825" max="2825" width="1.7109375" customWidth="1"/>
    <col min="3073" max="3073" width="1.7109375" customWidth="1"/>
    <col min="3074" max="3074" width="10.7109375" customWidth="1"/>
    <col min="3075" max="3075" width="20.7109375" customWidth="1"/>
    <col min="3076" max="3079" width="15.7109375" customWidth="1"/>
    <col min="3080" max="3080" width="10.7109375" customWidth="1"/>
    <col min="3081" max="3081" width="1.7109375" customWidth="1"/>
    <col min="3329" max="3329" width="1.7109375" customWidth="1"/>
    <col min="3330" max="3330" width="10.7109375" customWidth="1"/>
    <col min="3331" max="3331" width="20.7109375" customWidth="1"/>
    <col min="3332" max="3335" width="15.7109375" customWidth="1"/>
    <col min="3336" max="3336" width="10.7109375" customWidth="1"/>
    <col min="3337" max="3337" width="1.7109375" customWidth="1"/>
    <col min="3585" max="3585" width="1.7109375" customWidth="1"/>
    <col min="3586" max="3586" width="10.7109375" customWidth="1"/>
    <col min="3587" max="3587" width="20.7109375" customWidth="1"/>
    <col min="3588" max="3591" width="15.7109375" customWidth="1"/>
    <col min="3592" max="3592" width="10.7109375" customWidth="1"/>
    <col min="3593" max="3593" width="1.7109375" customWidth="1"/>
    <col min="3841" max="3841" width="1.7109375" customWidth="1"/>
    <col min="3842" max="3842" width="10.7109375" customWidth="1"/>
    <col min="3843" max="3843" width="20.7109375" customWidth="1"/>
    <col min="3844" max="3847" width="15.7109375" customWidth="1"/>
    <col min="3848" max="3848" width="10.7109375" customWidth="1"/>
    <col min="3849" max="3849" width="1.7109375" customWidth="1"/>
    <col min="4097" max="4097" width="1.7109375" customWidth="1"/>
    <col min="4098" max="4098" width="10.7109375" customWidth="1"/>
    <col min="4099" max="4099" width="20.7109375" customWidth="1"/>
    <col min="4100" max="4103" width="15.7109375" customWidth="1"/>
    <col min="4104" max="4104" width="10.7109375" customWidth="1"/>
    <col min="4105" max="4105" width="1.7109375" customWidth="1"/>
    <col min="4353" max="4353" width="1.7109375" customWidth="1"/>
    <col min="4354" max="4354" width="10.7109375" customWidth="1"/>
    <col min="4355" max="4355" width="20.7109375" customWidth="1"/>
    <col min="4356" max="4359" width="15.7109375" customWidth="1"/>
    <col min="4360" max="4360" width="10.7109375" customWidth="1"/>
    <col min="4361" max="4361" width="1.7109375" customWidth="1"/>
    <col min="4609" max="4609" width="1.7109375" customWidth="1"/>
    <col min="4610" max="4610" width="10.7109375" customWidth="1"/>
    <col min="4611" max="4611" width="20.7109375" customWidth="1"/>
    <col min="4612" max="4615" width="15.7109375" customWidth="1"/>
    <col min="4616" max="4616" width="10.7109375" customWidth="1"/>
    <col min="4617" max="4617" width="1.7109375" customWidth="1"/>
    <col min="4865" max="4865" width="1.7109375" customWidth="1"/>
    <col min="4866" max="4866" width="10.7109375" customWidth="1"/>
    <col min="4867" max="4867" width="20.7109375" customWidth="1"/>
    <col min="4868" max="4871" width="15.7109375" customWidth="1"/>
    <col min="4872" max="4872" width="10.7109375" customWidth="1"/>
    <col min="4873" max="4873" width="1.7109375" customWidth="1"/>
    <col min="5121" max="5121" width="1.7109375" customWidth="1"/>
    <col min="5122" max="5122" width="10.7109375" customWidth="1"/>
    <col min="5123" max="5123" width="20.7109375" customWidth="1"/>
    <col min="5124" max="5127" width="15.7109375" customWidth="1"/>
    <col min="5128" max="5128" width="10.7109375" customWidth="1"/>
    <col min="5129" max="5129" width="1.7109375" customWidth="1"/>
    <col min="5377" max="5377" width="1.7109375" customWidth="1"/>
    <col min="5378" max="5378" width="10.7109375" customWidth="1"/>
    <col min="5379" max="5379" width="20.7109375" customWidth="1"/>
    <col min="5380" max="5383" width="15.7109375" customWidth="1"/>
    <col min="5384" max="5384" width="10.7109375" customWidth="1"/>
    <col min="5385" max="5385" width="1.7109375" customWidth="1"/>
    <col min="5633" max="5633" width="1.7109375" customWidth="1"/>
    <col min="5634" max="5634" width="10.7109375" customWidth="1"/>
    <col min="5635" max="5635" width="20.7109375" customWidth="1"/>
    <col min="5636" max="5639" width="15.7109375" customWidth="1"/>
    <col min="5640" max="5640" width="10.7109375" customWidth="1"/>
    <col min="5641" max="5641" width="1.7109375" customWidth="1"/>
    <col min="5889" max="5889" width="1.7109375" customWidth="1"/>
    <col min="5890" max="5890" width="10.7109375" customWidth="1"/>
    <col min="5891" max="5891" width="20.7109375" customWidth="1"/>
    <col min="5892" max="5895" width="15.7109375" customWidth="1"/>
    <col min="5896" max="5896" width="10.7109375" customWidth="1"/>
    <col min="5897" max="5897" width="1.7109375" customWidth="1"/>
    <col min="6145" max="6145" width="1.7109375" customWidth="1"/>
    <col min="6146" max="6146" width="10.7109375" customWidth="1"/>
    <col min="6147" max="6147" width="20.7109375" customWidth="1"/>
    <col min="6148" max="6151" width="15.7109375" customWidth="1"/>
    <col min="6152" max="6152" width="10.7109375" customWidth="1"/>
    <col min="6153" max="6153" width="1.7109375" customWidth="1"/>
    <col min="6401" max="6401" width="1.7109375" customWidth="1"/>
    <col min="6402" max="6402" width="10.7109375" customWidth="1"/>
    <col min="6403" max="6403" width="20.7109375" customWidth="1"/>
    <col min="6404" max="6407" width="15.7109375" customWidth="1"/>
    <col min="6408" max="6408" width="10.7109375" customWidth="1"/>
    <col min="6409" max="6409" width="1.7109375" customWidth="1"/>
    <col min="6657" max="6657" width="1.7109375" customWidth="1"/>
    <col min="6658" max="6658" width="10.7109375" customWidth="1"/>
    <col min="6659" max="6659" width="20.7109375" customWidth="1"/>
    <col min="6660" max="6663" width="15.7109375" customWidth="1"/>
    <col min="6664" max="6664" width="10.7109375" customWidth="1"/>
    <col min="6665" max="6665" width="1.7109375" customWidth="1"/>
    <col min="6913" max="6913" width="1.7109375" customWidth="1"/>
    <col min="6914" max="6914" width="10.7109375" customWidth="1"/>
    <col min="6915" max="6915" width="20.7109375" customWidth="1"/>
    <col min="6916" max="6919" width="15.7109375" customWidth="1"/>
    <col min="6920" max="6920" width="10.7109375" customWidth="1"/>
    <col min="6921" max="6921" width="1.7109375" customWidth="1"/>
    <col min="7169" max="7169" width="1.7109375" customWidth="1"/>
    <col min="7170" max="7170" width="10.7109375" customWidth="1"/>
    <col min="7171" max="7171" width="20.7109375" customWidth="1"/>
    <col min="7172" max="7175" width="15.7109375" customWidth="1"/>
    <col min="7176" max="7176" width="10.7109375" customWidth="1"/>
    <col min="7177" max="7177" width="1.7109375" customWidth="1"/>
    <col min="7425" max="7425" width="1.7109375" customWidth="1"/>
    <col min="7426" max="7426" width="10.7109375" customWidth="1"/>
    <col min="7427" max="7427" width="20.7109375" customWidth="1"/>
    <col min="7428" max="7431" width="15.7109375" customWidth="1"/>
    <col min="7432" max="7432" width="10.7109375" customWidth="1"/>
    <col min="7433" max="7433" width="1.7109375" customWidth="1"/>
    <col min="7681" max="7681" width="1.7109375" customWidth="1"/>
    <col min="7682" max="7682" width="10.7109375" customWidth="1"/>
    <col min="7683" max="7683" width="20.7109375" customWidth="1"/>
    <col min="7684" max="7687" width="15.7109375" customWidth="1"/>
    <col min="7688" max="7688" width="10.7109375" customWidth="1"/>
    <col min="7689" max="7689" width="1.7109375" customWidth="1"/>
    <col min="7937" max="7937" width="1.7109375" customWidth="1"/>
    <col min="7938" max="7938" width="10.7109375" customWidth="1"/>
    <col min="7939" max="7939" width="20.7109375" customWidth="1"/>
    <col min="7940" max="7943" width="15.7109375" customWidth="1"/>
    <col min="7944" max="7944" width="10.7109375" customWidth="1"/>
    <col min="7945" max="7945" width="1.7109375" customWidth="1"/>
    <col min="8193" max="8193" width="1.7109375" customWidth="1"/>
    <col min="8194" max="8194" width="10.7109375" customWidth="1"/>
    <col min="8195" max="8195" width="20.7109375" customWidth="1"/>
    <col min="8196" max="8199" width="15.7109375" customWidth="1"/>
    <col min="8200" max="8200" width="10.7109375" customWidth="1"/>
    <col min="8201" max="8201" width="1.7109375" customWidth="1"/>
    <col min="8449" max="8449" width="1.7109375" customWidth="1"/>
    <col min="8450" max="8450" width="10.7109375" customWidth="1"/>
    <col min="8451" max="8451" width="20.7109375" customWidth="1"/>
    <col min="8452" max="8455" width="15.7109375" customWidth="1"/>
    <col min="8456" max="8456" width="10.7109375" customWidth="1"/>
    <col min="8457" max="8457" width="1.7109375" customWidth="1"/>
    <col min="8705" max="8705" width="1.7109375" customWidth="1"/>
    <col min="8706" max="8706" width="10.7109375" customWidth="1"/>
    <col min="8707" max="8707" width="20.7109375" customWidth="1"/>
    <col min="8708" max="8711" width="15.7109375" customWidth="1"/>
    <col min="8712" max="8712" width="10.7109375" customWidth="1"/>
    <col min="8713" max="8713" width="1.7109375" customWidth="1"/>
    <col min="8961" max="8961" width="1.7109375" customWidth="1"/>
    <col min="8962" max="8962" width="10.7109375" customWidth="1"/>
    <col min="8963" max="8963" width="20.7109375" customWidth="1"/>
    <col min="8964" max="8967" width="15.7109375" customWidth="1"/>
    <col min="8968" max="8968" width="10.7109375" customWidth="1"/>
    <col min="8969" max="8969" width="1.7109375" customWidth="1"/>
    <col min="9217" max="9217" width="1.7109375" customWidth="1"/>
    <col min="9218" max="9218" width="10.7109375" customWidth="1"/>
    <col min="9219" max="9219" width="20.7109375" customWidth="1"/>
    <col min="9220" max="9223" width="15.7109375" customWidth="1"/>
    <col min="9224" max="9224" width="10.7109375" customWidth="1"/>
    <col min="9225" max="9225" width="1.7109375" customWidth="1"/>
    <col min="9473" max="9473" width="1.7109375" customWidth="1"/>
    <col min="9474" max="9474" width="10.7109375" customWidth="1"/>
    <col min="9475" max="9475" width="20.7109375" customWidth="1"/>
    <col min="9476" max="9479" width="15.7109375" customWidth="1"/>
    <col min="9480" max="9480" width="10.7109375" customWidth="1"/>
    <col min="9481" max="9481" width="1.7109375" customWidth="1"/>
    <col min="9729" max="9729" width="1.7109375" customWidth="1"/>
    <col min="9730" max="9730" width="10.7109375" customWidth="1"/>
    <col min="9731" max="9731" width="20.7109375" customWidth="1"/>
    <col min="9732" max="9735" width="15.7109375" customWidth="1"/>
    <col min="9736" max="9736" width="10.7109375" customWidth="1"/>
    <col min="9737" max="9737" width="1.7109375" customWidth="1"/>
    <col min="9985" max="9985" width="1.7109375" customWidth="1"/>
    <col min="9986" max="9986" width="10.7109375" customWidth="1"/>
    <col min="9987" max="9987" width="20.7109375" customWidth="1"/>
    <col min="9988" max="9991" width="15.7109375" customWidth="1"/>
    <col min="9992" max="9992" width="10.7109375" customWidth="1"/>
    <col min="9993" max="9993" width="1.7109375" customWidth="1"/>
    <col min="10241" max="10241" width="1.7109375" customWidth="1"/>
    <col min="10242" max="10242" width="10.7109375" customWidth="1"/>
    <col min="10243" max="10243" width="20.7109375" customWidth="1"/>
    <col min="10244" max="10247" width="15.7109375" customWidth="1"/>
    <col min="10248" max="10248" width="10.7109375" customWidth="1"/>
    <col min="10249" max="10249" width="1.7109375" customWidth="1"/>
    <col min="10497" max="10497" width="1.7109375" customWidth="1"/>
    <col min="10498" max="10498" width="10.7109375" customWidth="1"/>
    <col min="10499" max="10499" width="20.7109375" customWidth="1"/>
    <col min="10500" max="10503" width="15.7109375" customWidth="1"/>
    <col min="10504" max="10504" width="10.7109375" customWidth="1"/>
    <col min="10505" max="10505" width="1.7109375" customWidth="1"/>
    <col min="10753" max="10753" width="1.7109375" customWidth="1"/>
    <col min="10754" max="10754" width="10.7109375" customWidth="1"/>
    <col min="10755" max="10755" width="20.7109375" customWidth="1"/>
    <col min="10756" max="10759" width="15.7109375" customWidth="1"/>
    <col min="10760" max="10760" width="10.7109375" customWidth="1"/>
    <col min="10761" max="10761" width="1.7109375" customWidth="1"/>
    <col min="11009" max="11009" width="1.7109375" customWidth="1"/>
    <col min="11010" max="11010" width="10.7109375" customWidth="1"/>
    <col min="11011" max="11011" width="20.7109375" customWidth="1"/>
    <col min="11012" max="11015" width="15.7109375" customWidth="1"/>
    <col min="11016" max="11016" width="10.7109375" customWidth="1"/>
    <col min="11017" max="11017" width="1.7109375" customWidth="1"/>
    <col min="11265" max="11265" width="1.7109375" customWidth="1"/>
    <col min="11266" max="11266" width="10.7109375" customWidth="1"/>
    <col min="11267" max="11267" width="20.7109375" customWidth="1"/>
    <col min="11268" max="11271" width="15.7109375" customWidth="1"/>
    <col min="11272" max="11272" width="10.7109375" customWidth="1"/>
    <col min="11273" max="11273" width="1.7109375" customWidth="1"/>
    <col min="11521" max="11521" width="1.7109375" customWidth="1"/>
    <col min="11522" max="11522" width="10.7109375" customWidth="1"/>
    <col min="11523" max="11523" width="20.7109375" customWidth="1"/>
    <col min="11524" max="11527" width="15.7109375" customWidth="1"/>
    <col min="11528" max="11528" width="10.7109375" customWidth="1"/>
    <col min="11529" max="11529" width="1.7109375" customWidth="1"/>
    <col min="11777" max="11777" width="1.7109375" customWidth="1"/>
    <col min="11778" max="11778" width="10.7109375" customWidth="1"/>
    <col min="11779" max="11779" width="20.7109375" customWidth="1"/>
    <col min="11780" max="11783" width="15.7109375" customWidth="1"/>
    <col min="11784" max="11784" width="10.7109375" customWidth="1"/>
    <col min="11785" max="11785" width="1.7109375" customWidth="1"/>
    <col min="12033" max="12033" width="1.7109375" customWidth="1"/>
    <col min="12034" max="12034" width="10.7109375" customWidth="1"/>
    <col min="12035" max="12035" width="20.7109375" customWidth="1"/>
    <col min="12036" max="12039" width="15.7109375" customWidth="1"/>
    <col min="12040" max="12040" width="10.7109375" customWidth="1"/>
    <col min="12041" max="12041" width="1.7109375" customWidth="1"/>
    <col min="12289" max="12289" width="1.7109375" customWidth="1"/>
    <col min="12290" max="12290" width="10.7109375" customWidth="1"/>
    <col min="12291" max="12291" width="20.7109375" customWidth="1"/>
    <col min="12292" max="12295" width="15.7109375" customWidth="1"/>
    <col min="12296" max="12296" width="10.7109375" customWidth="1"/>
    <col min="12297" max="12297" width="1.7109375" customWidth="1"/>
    <col min="12545" max="12545" width="1.7109375" customWidth="1"/>
    <col min="12546" max="12546" width="10.7109375" customWidth="1"/>
    <col min="12547" max="12547" width="20.7109375" customWidth="1"/>
    <col min="12548" max="12551" width="15.7109375" customWidth="1"/>
    <col min="12552" max="12552" width="10.7109375" customWidth="1"/>
    <col min="12553" max="12553" width="1.7109375" customWidth="1"/>
    <col min="12801" max="12801" width="1.7109375" customWidth="1"/>
    <col min="12802" max="12802" width="10.7109375" customWidth="1"/>
    <col min="12803" max="12803" width="20.7109375" customWidth="1"/>
    <col min="12804" max="12807" width="15.7109375" customWidth="1"/>
    <col min="12808" max="12808" width="10.7109375" customWidth="1"/>
    <col min="12809" max="12809" width="1.7109375" customWidth="1"/>
    <col min="13057" max="13057" width="1.7109375" customWidth="1"/>
    <col min="13058" max="13058" width="10.7109375" customWidth="1"/>
    <col min="13059" max="13059" width="20.7109375" customWidth="1"/>
    <col min="13060" max="13063" width="15.7109375" customWidth="1"/>
    <col min="13064" max="13064" width="10.7109375" customWidth="1"/>
    <col min="13065" max="13065" width="1.7109375" customWidth="1"/>
    <col min="13313" max="13313" width="1.7109375" customWidth="1"/>
    <col min="13314" max="13314" width="10.7109375" customWidth="1"/>
    <col min="13315" max="13315" width="20.7109375" customWidth="1"/>
    <col min="13316" max="13319" width="15.7109375" customWidth="1"/>
    <col min="13320" max="13320" width="10.7109375" customWidth="1"/>
    <col min="13321" max="13321" width="1.7109375" customWidth="1"/>
    <col min="13569" max="13569" width="1.7109375" customWidth="1"/>
    <col min="13570" max="13570" width="10.7109375" customWidth="1"/>
    <col min="13571" max="13571" width="20.7109375" customWidth="1"/>
    <col min="13572" max="13575" width="15.7109375" customWidth="1"/>
    <col min="13576" max="13576" width="10.7109375" customWidth="1"/>
    <col min="13577" max="13577" width="1.7109375" customWidth="1"/>
    <col min="13825" max="13825" width="1.7109375" customWidth="1"/>
    <col min="13826" max="13826" width="10.7109375" customWidth="1"/>
    <col min="13827" max="13827" width="20.7109375" customWidth="1"/>
    <col min="13828" max="13831" width="15.7109375" customWidth="1"/>
    <col min="13832" max="13832" width="10.7109375" customWidth="1"/>
    <col min="13833" max="13833" width="1.7109375" customWidth="1"/>
    <col min="14081" max="14081" width="1.7109375" customWidth="1"/>
    <col min="14082" max="14082" width="10.7109375" customWidth="1"/>
    <col min="14083" max="14083" width="20.7109375" customWidth="1"/>
    <col min="14084" max="14087" width="15.7109375" customWidth="1"/>
    <col min="14088" max="14088" width="10.7109375" customWidth="1"/>
    <col min="14089" max="14089" width="1.7109375" customWidth="1"/>
    <col min="14337" max="14337" width="1.7109375" customWidth="1"/>
    <col min="14338" max="14338" width="10.7109375" customWidth="1"/>
    <col min="14339" max="14339" width="20.7109375" customWidth="1"/>
    <col min="14340" max="14343" width="15.7109375" customWidth="1"/>
    <col min="14344" max="14344" width="10.7109375" customWidth="1"/>
    <col min="14345" max="14345" width="1.7109375" customWidth="1"/>
    <col min="14593" max="14593" width="1.7109375" customWidth="1"/>
    <col min="14594" max="14594" width="10.7109375" customWidth="1"/>
    <col min="14595" max="14595" width="20.7109375" customWidth="1"/>
    <col min="14596" max="14599" width="15.7109375" customWidth="1"/>
    <col min="14600" max="14600" width="10.7109375" customWidth="1"/>
    <col min="14601" max="14601" width="1.7109375" customWidth="1"/>
    <col min="14849" max="14849" width="1.7109375" customWidth="1"/>
    <col min="14850" max="14850" width="10.7109375" customWidth="1"/>
    <col min="14851" max="14851" width="20.7109375" customWidth="1"/>
    <col min="14852" max="14855" width="15.7109375" customWidth="1"/>
    <col min="14856" max="14856" width="10.7109375" customWidth="1"/>
    <col min="14857" max="14857" width="1.7109375" customWidth="1"/>
    <col min="15105" max="15105" width="1.7109375" customWidth="1"/>
    <col min="15106" max="15106" width="10.7109375" customWidth="1"/>
    <col min="15107" max="15107" width="20.7109375" customWidth="1"/>
    <col min="15108" max="15111" width="15.7109375" customWidth="1"/>
    <col min="15112" max="15112" width="10.7109375" customWidth="1"/>
    <col min="15113" max="15113" width="1.7109375" customWidth="1"/>
    <col min="15361" max="15361" width="1.7109375" customWidth="1"/>
    <col min="15362" max="15362" width="10.7109375" customWidth="1"/>
    <col min="15363" max="15363" width="20.7109375" customWidth="1"/>
    <col min="15364" max="15367" width="15.7109375" customWidth="1"/>
    <col min="15368" max="15368" width="10.7109375" customWidth="1"/>
    <col min="15369" max="15369" width="1.7109375" customWidth="1"/>
    <col min="15617" max="15617" width="1.7109375" customWidth="1"/>
    <col min="15618" max="15618" width="10.7109375" customWidth="1"/>
    <col min="15619" max="15619" width="20.7109375" customWidth="1"/>
    <col min="15620" max="15623" width="15.7109375" customWidth="1"/>
    <col min="15624" max="15624" width="10.7109375" customWidth="1"/>
    <col min="15625" max="15625" width="1.7109375" customWidth="1"/>
    <col min="15873" max="15873" width="1.7109375" customWidth="1"/>
    <col min="15874" max="15874" width="10.7109375" customWidth="1"/>
    <col min="15875" max="15875" width="20.7109375" customWidth="1"/>
    <col min="15876" max="15879" width="15.7109375" customWidth="1"/>
    <col min="15880" max="15880" width="10.7109375" customWidth="1"/>
    <col min="15881" max="15881" width="1.7109375" customWidth="1"/>
    <col min="16129" max="16129" width="1.7109375" customWidth="1"/>
    <col min="16130" max="16130" width="10.7109375" customWidth="1"/>
    <col min="16131" max="16131" width="20.7109375" customWidth="1"/>
    <col min="16132" max="16135" width="15.7109375" customWidth="1"/>
    <col min="16136" max="16136" width="10.7109375" customWidth="1"/>
    <col min="16137" max="16137" width="1.7109375" customWidth="1"/>
  </cols>
  <sheetData>
    <row r="2" spans="2:8" ht="15.75" thickBot="1" x14ac:dyDescent="0.3"/>
    <row r="3" spans="2:8" ht="30" customHeight="1" thickTop="1" thickBot="1" x14ac:dyDescent="0.3">
      <c r="B3" s="597" t="s">
        <v>274</v>
      </c>
      <c r="C3" s="598"/>
      <c r="D3" s="598"/>
      <c r="E3" s="598"/>
      <c r="F3" s="598"/>
      <c r="G3" s="598"/>
      <c r="H3" s="599"/>
    </row>
    <row r="4" spans="2:8" ht="30" customHeight="1" thickTop="1" x14ac:dyDescent="0.25">
      <c r="B4" s="192"/>
      <c r="C4" s="193"/>
      <c r="D4" s="194" t="s">
        <v>458</v>
      </c>
      <c r="E4" s="600" t="s">
        <v>579</v>
      </c>
      <c r="F4" s="601"/>
      <c r="G4" s="195" t="s">
        <v>459</v>
      </c>
      <c r="H4" s="196" t="s">
        <v>460</v>
      </c>
    </row>
    <row r="5" spans="2:8" ht="30" customHeight="1" x14ac:dyDescent="0.25">
      <c r="B5" s="197"/>
      <c r="C5" s="198"/>
      <c r="D5" s="199" t="s">
        <v>461</v>
      </c>
      <c r="E5" s="602" t="s">
        <v>591</v>
      </c>
      <c r="F5" s="603"/>
      <c r="G5" s="200" t="s">
        <v>462</v>
      </c>
      <c r="H5" s="201">
        <f ca="1">TODAY()</f>
        <v>44470</v>
      </c>
    </row>
    <row r="6" spans="2:8" ht="30" customHeight="1" thickBot="1" x14ac:dyDescent="0.3">
      <c r="B6" s="202"/>
      <c r="C6" s="203"/>
      <c r="D6" s="204" t="s">
        <v>463</v>
      </c>
      <c r="E6" s="604" t="s">
        <v>504</v>
      </c>
      <c r="F6" s="605"/>
      <c r="G6" s="205" t="s">
        <v>464</v>
      </c>
      <c r="H6" s="206">
        <v>4000</v>
      </c>
    </row>
    <row r="7" spans="2:8" ht="30" customHeight="1" thickTop="1" thickBot="1" x14ac:dyDescent="0.3">
      <c r="B7" s="207" t="s">
        <v>465</v>
      </c>
      <c r="C7" s="208" t="s">
        <v>466</v>
      </c>
      <c r="D7" s="597" t="s">
        <v>467</v>
      </c>
      <c r="E7" s="598"/>
      <c r="F7" s="599"/>
      <c r="G7" s="597" t="s">
        <v>468</v>
      </c>
      <c r="H7" s="599"/>
    </row>
    <row r="8" spans="2:8" s="213" customFormat="1" ht="15" customHeight="1" thickTop="1" x14ac:dyDescent="0.2">
      <c r="B8" s="209"/>
      <c r="C8" s="210"/>
      <c r="D8" s="585" t="s">
        <v>9</v>
      </c>
      <c r="E8" s="586"/>
      <c r="F8" s="587"/>
      <c r="G8" s="211"/>
      <c r="H8" s="212"/>
    </row>
    <row r="9" spans="2:8" s="186" customFormat="1" ht="38.25" hidden="1" x14ac:dyDescent="0.25">
      <c r="B9" s="214" t="s">
        <v>472</v>
      </c>
      <c r="C9" s="215" t="s">
        <v>473</v>
      </c>
      <c r="D9" s="216" t="s">
        <v>474</v>
      </c>
      <c r="E9" s="217">
        <v>10</v>
      </c>
      <c r="F9" s="218">
        <v>500</v>
      </c>
      <c r="G9" s="219">
        <f>E9*F9</f>
        <v>5000</v>
      </c>
      <c r="H9" s="220" t="s">
        <v>20</v>
      </c>
    </row>
    <row r="10" spans="2:8" s="213" customFormat="1" ht="15" customHeight="1" x14ac:dyDescent="0.2">
      <c r="B10" s="221"/>
      <c r="C10" s="210"/>
      <c r="D10" s="222" t="s">
        <v>475</v>
      </c>
      <c r="E10" s="223" t="s">
        <v>476</v>
      </c>
      <c r="F10" s="224" t="s">
        <v>477</v>
      </c>
      <c r="G10" s="225" t="s">
        <v>471</v>
      </c>
      <c r="H10" s="316" t="s">
        <v>470</v>
      </c>
    </row>
    <row r="11" spans="2:8" s="213" customFormat="1" ht="15" customHeight="1" x14ac:dyDescent="0.2">
      <c r="B11" s="298" t="s">
        <v>30</v>
      </c>
      <c r="C11" s="227" t="s">
        <v>31</v>
      </c>
      <c r="D11" s="228">
        <v>6</v>
      </c>
      <c r="E11" s="229">
        <v>2</v>
      </c>
      <c r="F11" s="230">
        <v>22</v>
      </c>
      <c r="G11" s="231">
        <f>D11*E11*F11</f>
        <v>264</v>
      </c>
      <c r="H11" s="317" t="s">
        <v>32</v>
      </c>
    </row>
    <row r="12" spans="2:8" s="213" customFormat="1" ht="15" customHeight="1" x14ac:dyDescent="0.2">
      <c r="B12" s="299"/>
      <c r="C12" s="232"/>
      <c r="D12" s="301"/>
      <c r="E12" s="302"/>
      <c r="F12" s="303"/>
      <c r="G12" s="240"/>
      <c r="H12" s="235"/>
    </row>
    <row r="13" spans="2:8" s="213" customFormat="1" ht="15" customHeight="1" x14ac:dyDescent="0.2">
      <c r="B13" s="299" t="s">
        <v>284</v>
      </c>
      <c r="C13" s="17" t="s">
        <v>285</v>
      </c>
      <c r="D13" s="304">
        <v>6</v>
      </c>
      <c r="E13" s="305">
        <v>2</v>
      </c>
      <c r="F13" s="296">
        <v>22</v>
      </c>
      <c r="G13" s="231">
        <f t="shared" ref="G13" si="0">D13*E13*F13</f>
        <v>264</v>
      </c>
      <c r="H13" s="310" t="s">
        <v>32</v>
      </c>
    </row>
    <row r="14" spans="2:8" s="213" customFormat="1" ht="15" customHeight="1" x14ac:dyDescent="0.2">
      <c r="B14" s="299"/>
      <c r="C14" s="184"/>
      <c r="D14" s="295" t="s">
        <v>469</v>
      </c>
      <c r="E14" s="306" t="s">
        <v>507</v>
      </c>
      <c r="F14" s="307" t="s">
        <v>505</v>
      </c>
      <c r="G14" s="234" t="s">
        <v>471</v>
      </c>
      <c r="H14" s="317" t="s">
        <v>470</v>
      </c>
    </row>
    <row r="15" spans="2:8" s="213" customFormat="1" ht="30.95" customHeight="1" x14ac:dyDescent="0.2">
      <c r="B15" s="299" t="s">
        <v>512</v>
      </c>
      <c r="C15" s="190" t="s">
        <v>288</v>
      </c>
      <c r="D15" s="237" t="s">
        <v>509</v>
      </c>
      <c r="E15" s="238" t="s">
        <v>506</v>
      </c>
      <c r="F15" s="239">
        <v>8</v>
      </c>
      <c r="G15" s="240">
        <v>8</v>
      </c>
      <c r="H15" s="310" t="s">
        <v>505</v>
      </c>
    </row>
    <row r="16" spans="2:8" s="213" customFormat="1" ht="24.95" customHeight="1" x14ac:dyDescent="0.2">
      <c r="B16" s="299" t="s">
        <v>35</v>
      </c>
      <c r="C16" s="190" t="s">
        <v>289</v>
      </c>
      <c r="D16" s="304" t="s">
        <v>510</v>
      </c>
      <c r="E16" s="305" t="s">
        <v>508</v>
      </c>
      <c r="F16" s="296">
        <v>8</v>
      </c>
      <c r="G16" s="309">
        <v>8</v>
      </c>
      <c r="H16" s="311" t="s">
        <v>505</v>
      </c>
    </row>
    <row r="17" spans="2:8" s="213" customFormat="1" ht="15" customHeight="1" x14ac:dyDescent="0.2">
      <c r="B17" s="299"/>
      <c r="C17" s="190"/>
      <c r="D17" s="588" t="s">
        <v>37</v>
      </c>
      <c r="E17" s="589"/>
      <c r="F17" s="590"/>
      <c r="G17" s="234"/>
      <c r="H17" s="317"/>
    </row>
    <row r="18" spans="2:8" s="213" customFormat="1" ht="15" customHeight="1" x14ac:dyDescent="0.2">
      <c r="B18" s="299"/>
      <c r="C18" s="190"/>
      <c r="D18" s="312" t="s">
        <v>469</v>
      </c>
      <c r="E18" s="313" t="s">
        <v>507</v>
      </c>
      <c r="F18" s="314" t="s">
        <v>29</v>
      </c>
      <c r="G18" s="315" t="s">
        <v>471</v>
      </c>
      <c r="H18" s="319" t="s">
        <v>470</v>
      </c>
    </row>
    <row r="19" spans="2:8" s="213" customFormat="1" ht="24.95" customHeight="1" x14ac:dyDescent="0.2">
      <c r="B19" s="299" t="s">
        <v>513</v>
      </c>
      <c r="C19" s="185" t="s">
        <v>143</v>
      </c>
      <c r="D19" s="237"/>
      <c r="E19" s="238">
        <v>1200</v>
      </c>
      <c r="F19" s="239">
        <v>6</v>
      </c>
      <c r="G19" s="240">
        <v>6</v>
      </c>
      <c r="H19" s="310" t="s">
        <v>511</v>
      </c>
    </row>
    <row r="20" spans="2:8" s="213" customFormat="1" ht="24.95" customHeight="1" x14ac:dyDescent="0.2">
      <c r="B20" s="299" t="s">
        <v>35</v>
      </c>
      <c r="C20" s="185" t="s">
        <v>289</v>
      </c>
      <c r="D20" s="304"/>
      <c r="E20" s="305">
        <v>1500</v>
      </c>
      <c r="F20" s="296">
        <v>6</v>
      </c>
      <c r="G20" s="309">
        <v>6</v>
      </c>
      <c r="H20" s="311" t="s">
        <v>511</v>
      </c>
    </row>
    <row r="21" spans="2:8" s="213" customFormat="1" ht="15" customHeight="1" x14ac:dyDescent="0.2">
      <c r="B21" s="299"/>
      <c r="C21" s="190"/>
      <c r="D21" s="588" t="s">
        <v>516</v>
      </c>
      <c r="E21" s="589"/>
      <c r="F21" s="590"/>
      <c r="G21" s="323"/>
      <c r="H21" s="324"/>
    </row>
    <row r="22" spans="2:8" s="213" customFormat="1" ht="12" customHeight="1" x14ac:dyDescent="0.2">
      <c r="B22" s="299"/>
      <c r="C22" s="190"/>
      <c r="D22" s="325" t="s">
        <v>469</v>
      </c>
      <c r="E22" s="326" t="s">
        <v>520</v>
      </c>
      <c r="F22" s="326" t="s">
        <v>519</v>
      </c>
      <c r="G22" s="327" t="s">
        <v>471</v>
      </c>
      <c r="H22" s="328" t="s">
        <v>470</v>
      </c>
    </row>
    <row r="23" spans="2:8" s="213" customFormat="1" ht="39.950000000000003" customHeight="1" x14ac:dyDescent="0.2">
      <c r="B23" s="299" t="s">
        <v>517</v>
      </c>
      <c r="C23" s="17" t="s">
        <v>518</v>
      </c>
      <c r="D23" s="246" t="s">
        <v>558</v>
      </c>
      <c r="E23" s="404">
        <v>2</v>
      </c>
      <c r="F23" s="403">
        <v>4000</v>
      </c>
      <c r="G23" s="404">
        <f>(E23*F23*1.1)/10000</f>
        <v>0.88</v>
      </c>
      <c r="H23" s="238" t="s">
        <v>521</v>
      </c>
    </row>
    <row r="24" spans="2:8" s="213" customFormat="1" ht="12" customHeight="1" thickBot="1" x14ac:dyDescent="0.25">
      <c r="B24" s="299"/>
      <c r="C24" s="190"/>
      <c r="D24" s="591" t="s">
        <v>45</v>
      </c>
      <c r="E24" s="592"/>
      <c r="F24" s="593"/>
      <c r="G24" s="308"/>
      <c r="H24" s="318"/>
    </row>
    <row r="25" spans="2:8" s="213" customFormat="1" ht="15" customHeight="1" thickBot="1" x14ac:dyDescent="0.25">
      <c r="B25" s="300"/>
      <c r="C25" s="334"/>
      <c r="D25" s="337" t="s">
        <v>469</v>
      </c>
      <c r="E25" s="338" t="s">
        <v>438</v>
      </c>
      <c r="F25" s="339" t="s">
        <v>478</v>
      </c>
      <c r="G25" s="340" t="s">
        <v>471</v>
      </c>
      <c r="H25" s="341" t="s">
        <v>470</v>
      </c>
    </row>
    <row r="26" spans="2:8" s="213" customFormat="1" ht="36.950000000000003" customHeight="1" x14ac:dyDescent="0.2">
      <c r="B26" s="320" t="s">
        <v>430</v>
      </c>
      <c r="C26" s="184" t="s">
        <v>431</v>
      </c>
      <c r="D26" s="335" t="s">
        <v>514</v>
      </c>
      <c r="E26" s="305">
        <f>'asessment sheet'!V24</f>
        <v>3494.337</v>
      </c>
      <c r="F26" s="296">
        <v>0.15</v>
      </c>
      <c r="G26" s="309">
        <f>E26*F26*1.7</f>
        <v>891.05593499999986</v>
      </c>
      <c r="H26" s="336" t="s">
        <v>515</v>
      </c>
    </row>
    <row r="27" spans="2:8" s="213" customFormat="1" ht="36.950000000000003" customHeight="1" x14ac:dyDescent="0.2">
      <c r="B27" s="299" t="s">
        <v>432</v>
      </c>
      <c r="C27" s="17" t="s">
        <v>433</v>
      </c>
      <c r="D27" s="301" t="s">
        <v>588</v>
      </c>
      <c r="E27" s="305">
        <f>E26</f>
        <v>3494.337</v>
      </c>
      <c r="F27" s="233">
        <v>0.15</v>
      </c>
      <c r="G27" s="308">
        <f>E27*F27*12</f>
        <v>6289.8065999999999</v>
      </c>
      <c r="H27" s="331" t="s">
        <v>479</v>
      </c>
    </row>
    <row r="28" spans="2:8" s="213" customFormat="1" ht="15" hidden="1" customHeight="1" thickBot="1" x14ac:dyDescent="0.25">
      <c r="B28" s="321"/>
      <c r="C28" s="322"/>
      <c r="D28" s="594" t="s">
        <v>443</v>
      </c>
      <c r="E28" s="595"/>
      <c r="F28" s="596"/>
      <c r="G28" s="332"/>
      <c r="H28" s="333"/>
    </row>
    <row r="29" spans="2:8" s="186" customFormat="1" ht="15" hidden="1" customHeight="1" x14ac:dyDescent="0.2">
      <c r="B29" s="330"/>
      <c r="C29" s="236"/>
      <c r="D29" s="570" t="s">
        <v>522</v>
      </c>
      <c r="E29" s="571"/>
      <c r="F29" s="571"/>
      <c r="G29" s="571"/>
      <c r="H29" s="572"/>
    </row>
    <row r="30" spans="2:8" s="186" customFormat="1" ht="12.75" hidden="1" x14ac:dyDescent="0.2">
      <c r="B30" s="242"/>
      <c r="C30" s="243"/>
      <c r="D30" s="225" t="s">
        <v>469</v>
      </c>
      <c r="E30" s="244" t="s">
        <v>523</v>
      </c>
      <c r="F30" s="224" t="s">
        <v>480</v>
      </c>
      <c r="G30" s="225" t="s">
        <v>471</v>
      </c>
      <c r="H30" s="226" t="s">
        <v>470</v>
      </c>
    </row>
    <row r="31" spans="2:8" s="186" customFormat="1" ht="25.5" hidden="1" x14ac:dyDescent="0.25">
      <c r="B31" s="351" t="s">
        <v>11</v>
      </c>
      <c r="C31" s="17" t="s">
        <v>455</v>
      </c>
      <c r="D31" s="246"/>
      <c r="E31" s="403">
        <v>1000</v>
      </c>
      <c r="F31" s="247">
        <v>6</v>
      </c>
      <c r="G31" s="405">
        <f>E31</f>
        <v>1000</v>
      </c>
      <c r="H31" s="220" t="s">
        <v>15</v>
      </c>
    </row>
    <row r="32" spans="2:8" s="186" customFormat="1" ht="12.75" hidden="1" x14ac:dyDescent="0.2">
      <c r="B32" s="242"/>
      <c r="C32" s="248"/>
      <c r="D32" s="225" t="s">
        <v>469</v>
      </c>
      <c r="E32" s="244" t="s">
        <v>482</v>
      </c>
      <c r="F32" s="224" t="s">
        <v>483</v>
      </c>
      <c r="G32" s="249" t="s">
        <v>471</v>
      </c>
      <c r="H32" s="224" t="s">
        <v>470</v>
      </c>
    </row>
    <row r="33" spans="2:8" s="186" customFormat="1" ht="51" hidden="1" x14ac:dyDescent="0.25">
      <c r="B33" s="250">
        <v>17.02</v>
      </c>
      <c r="C33" s="251" t="s">
        <v>484</v>
      </c>
      <c r="D33" s="252" t="s">
        <v>485</v>
      </c>
      <c r="E33" s="253">
        <v>4.5</v>
      </c>
      <c r="F33" s="254">
        <v>20</v>
      </c>
      <c r="G33" s="255">
        <f>E33*F33</f>
        <v>90</v>
      </c>
      <c r="H33" s="220" t="s">
        <v>481</v>
      </c>
    </row>
    <row r="34" spans="2:8" s="186" customFormat="1" ht="12.75" hidden="1" x14ac:dyDescent="0.25">
      <c r="B34" s="256"/>
      <c r="C34" s="245"/>
      <c r="D34" s="257"/>
      <c r="E34" s="258"/>
      <c r="F34" s="259"/>
      <c r="G34" s="260"/>
      <c r="H34" s="261"/>
    </row>
    <row r="35" spans="2:8" s="186" customFormat="1" ht="12.75" hidden="1" x14ac:dyDescent="0.2">
      <c r="B35" s="262"/>
      <c r="C35" s="263"/>
      <c r="D35" s="244" t="s">
        <v>464</v>
      </c>
      <c r="E35" s="223" t="s">
        <v>486</v>
      </c>
      <c r="F35" s="224" t="s">
        <v>480</v>
      </c>
      <c r="G35" s="249" t="s">
        <v>471</v>
      </c>
      <c r="H35" s="224" t="s">
        <v>470</v>
      </c>
    </row>
    <row r="36" spans="2:8" s="186" customFormat="1" ht="12.75" hidden="1" x14ac:dyDescent="0.25">
      <c r="B36" s="264">
        <v>22.01</v>
      </c>
      <c r="C36" s="265" t="s">
        <v>487</v>
      </c>
      <c r="D36" s="266">
        <f>G44</f>
        <v>0</v>
      </c>
      <c r="E36" s="267">
        <v>1.3</v>
      </c>
      <c r="F36" s="254">
        <v>0.75</v>
      </c>
      <c r="G36" s="268">
        <v>0</v>
      </c>
      <c r="H36" s="254" t="s">
        <v>488</v>
      </c>
    </row>
    <row r="37" spans="2:8" s="186" customFormat="1" ht="12.75" hidden="1" x14ac:dyDescent="0.2">
      <c r="B37" s="269"/>
      <c r="C37" s="270"/>
      <c r="D37" s="225" t="s">
        <v>469</v>
      </c>
      <c r="E37" s="244" t="s">
        <v>489</v>
      </c>
      <c r="F37" s="224" t="s">
        <v>21</v>
      </c>
      <c r="G37" s="225" t="s">
        <v>471</v>
      </c>
      <c r="H37" s="226" t="s">
        <v>470</v>
      </c>
    </row>
    <row r="38" spans="2:8" s="186" customFormat="1" ht="38.25" hidden="1" x14ac:dyDescent="0.25">
      <c r="B38" s="264" t="s">
        <v>490</v>
      </c>
      <c r="C38" s="265" t="s">
        <v>491</v>
      </c>
      <c r="D38" s="266" t="s">
        <v>492</v>
      </c>
      <c r="E38" s="271">
        <f>G36</f>
        <v>0</v>
      </c>
      <c r="F38" s="272">
        <v>0.4</v>
      </c>
      <c r="G38" s="268">
        <f>E38*F38</f>
        <v>0</v>
      </c>
      <c r="H38" s="254" t="s">
        <v>488</v>
      </c>
    </row>
    <row r="39" spans="2:8" s="186" customFormat="1" ht="12.75" hidden="1" x14ac:dyDescent="0.2">
      <c r="B39" s="269"/>
      <c r="C39" s="270"/>
      <c r="D39" s="244" t="s">
        <v>464</v>
      </c>
      <c r="E39" s="223" t="s">
        <v>486</v>
      </c>
      <c r="F39" s="224" t="s">
        <v>480</v>
      </c>
      <c r="G39" s="249" t="s">
        <v>471</v>
      </c>
      <c r="H39" s="224" t="s">
        <v>470</v>
      </c>
    </row>
    <row r="40" spans="2:8" s="186" customFormat="1" ht="12.75" hidden="1" x14ac:dyDescent="0.25">
      <c r="B40" s="273">
        <v>22.02</v>
      </c>
      <c r="C40" s="274" t="s">
        <v>493</v>
      </c>
      <c r="D40" s="266">
        <f>G44</f>
        <v>0</v>
      </c>
      <c r="E40" s="275">
        <v>0.7</v>
      </c>
      <c r="F40" s="254">
        <v>0.75</v>
      </c>
      <c r="G40" s="268">
        <v>0</v>
      </c>
      <c r="H40" s="254" t="s">
        <v>488</v>
      </c>
    </row>
    <row r="41" spans="2:8" s="186" customFormat="1" ht="12.75" hidden="1" x14ac:dyDescent="0.2">
      <c r="B41" s="273"/>
      <c r="C41" s="274"/>
      <c r="D41" s="225" t="s">
        <v>469</v>
      </c>
      <c r="E41" s="244" t="s">
        <v>489</v>
      </c>
      <c r="F41" s="224" t="s">
        <v>21</v>
      </c>
      <c r="G41" s="225" t="s">
        <v>471</v>
      </c>
      <c r="H41" s="226" t="s">
        <v>470</v>
      </c>
    </row>
    <row r="42" spans="2:8" s="186" customFormat="1" ht="25.5" hidden="1" x14ac:dyDescent="0.25">
      <c r="B42" s="273" t="s">
        <v>494</v>
      </c>
      <c r="C42" s="274" t="s">
        <v>495</v>
      </c>
      <c r="D42" s="266" t="s">
        <v>496</v>
      </c>
      <c r="E42" s="275">
        <f>G40</f>
        <v>0</v>
      </c>
      <c r="F42" s="272">
        <v>0.7</v>
      </c>
      <c r="G42" s="268">
        <f>E42*F42</f>
        <v>0</v>
      </c>
      <c r="H42" s="254" t="s">
        <v>488</v>
      </c>
    </row>
    <row r="43" spans="2:8" s="186" customFormat="1" ht="12.75" hidden="1" x14ac:dyDescent="0.2">
      <c r="B43" s="262"/>
      <c r="C43" s="263"/>
      <c r="D43" s="244" t="s">
        <v>469</v>
      </c>
      <c r="E43" s="223" t="s">
        <v>497</v>
      </c>
      <c r="F43" s="224" t="s">
        <v>498</v>
      </c>
      <c r="G43" s="249" t="s">
        <v>471</v>
      </c>
      <c r="H43" s="224" t="s">
        <v>470</v>
      </c>
    </row>
    <row r="44" spans="2:8" s="186" customFormat="1" ht="12.75" hidden="1" x14ac:dyDescent="0.25">
      <c r="B44" s="273"/>
      <c r="C44" s="276"/>
      <c r="D44" s="277"/>
      <c r="E44" s="278"/>
      <c r="F44" s="279"/>
      <c r="G44" s="280"/>
      <c r="H44" s="279"/>
    </row>
    <row r="45" spans="2:8" s="213" customFormat="1" ht="26.1" hidden="1" customHeight="1" x14ac:dyDescent="0.2">
      <c r="B45" s="342" t="s">
        <v>13</v>
      </c>
      <c r="C45" s="17" t="s">
        <v>456</v>
      </c>
      <c r="D45" s="343"/>
      <c r="E45" s="346">
        <v>0</v>
      </c>
      <c r="F45" s="344">
        <v>4</v>
      </c>
      <c r="G45" s="367">
        <v>0.28999999999999998</v>
      </c>
      <c r="H45" s="344" t="s">
        <v>15</v>
      </c>
    </row>
    <row r="46" spans="2:8" s="186" customFormat="1" ht="18.95" hidden="1" customHeight="1" x14ac:dyDescent="0.25">
      <c r="B46" s="345" t="s">
        <v>524</v>
      </c>
      <c r="C46" s="17" t="s">
        <v>444</v>
      </c>
      <c r="D46" s="354"/>
      <c r="E46" s="241">
        <v>0</v>
      </c>
      <c r="F46" s="350">
        <v>4</v>
      </c>
      <c r="G46" s="367">
        <v>0.46899999999999997</v>
      </c>
      <c r="H46" s="349" t="s">
        <v>15</v>
      </c>
    </row>
    <row r="47" spans="2:8" s="213" customFormat="1" ht="15" hidden="1" customHeight="1" x14ac:dyDescent="0.2">
      <c r="B47" s="358"/>
      <c r="C47" s="359"/>
      <c r="D47" s="225" t="s">
        <v>469</v>
      </c>
      <c r="E47" s="356" t="s">
        <v>525</v>
      </c>
      <c r="F47" s="355" t="s">
        <v>527</v>
      </c>
      <c r="G47" s="352" t="s">
        <v>471</v>
      </c>
      <c r="H47" s="353" t="s">
        <v>470</v>
      </c>
    </row>
    <row r="48" spans="2:8" s="213" customFormat="1" ht="38.1" hidden="1" customHeight="1" x14ac:dyDescent="0.2">
      <c r="B48" s="368" t="s">
        <v>445</v>
      </c>
      <c r="C48" s="360" t="s">
        <v>446</v>
      </c>
      <c r="D48" s="329" t="s">
        <v>526</v>
      </c>
      <c r="E48" s="297">
        <v>1000</v>
      </c>
      <c r="F48" s="235">
        <v>6</v>
      </c>
      <c r="G48" s="237">
        <f>E48*F48*0.214</f>
        <v>1284</v>
      </c>
      <c r="H48" s="357" t="s">
        <v>515</v>
      </c>
    </row>
    <row r="49" spans="2:8" s="213" customFormat="1" ht="15.95" hidden="1" customHeight="1" x14ac:dyDescent="0.2">
      <c r="B49" s="299"/>
      <c r="C49" s="364"/>
      <c r="D49" s="573" t="s">
        <v>447</v>
      </c>
      <c r="E49" s="574"/>
      <c r="F49" s="574"/>
      <c r="G49" s="574"/>
      <c r="H49" s="575"/>
    </row>
    <row r="50" spans="2:8" s="213" customFormat="1" ht="15" hidden="1" customHeight="1" x14ac:dyDescent="0.2">
      <c r="B50" s="352"/>
      <c r="C50" s="353"/>
      <c r="D50" s="362" t="s">
        <v>469</v>
      </c>
      <c r="E50" s="363" t="s">
        <v>525</v>
      </c>
      <c r="F50" s="314" t="s">
        <v>527</v>
      </c>
      <c r="G50" s="365" t="s">
        <v>471</v>
      </c>
      <c r="H50" s="366" t="s">
        <v>470</v>
      </c>
    </row>
    <row r="51" spans="2:8" s="213" customFormat="1" ht="21.95" hidden="1" customHeight="1" x14ac:dyDescent="0.2">
      <c r="B51" s="368" t="s">
        <v>448</v>
      </c>
      <c r="C51" s="360" t="s">
        <v>449</v>
      </c>
      <c r="D51" s="361"/>
      <c r="E51" s="297">
        <v>1000</v>
      </c>
      <c r="F51" s="235">
        <v>8</v>
      </c>
      <c r="G51" s="237">
        <f>E51*F51</f>
        <v>8000</v>
      </c>
      <c r="H51" s="235" t="s">
        <v>440</v>
      </c>
    </row>
    <row r="52" spans="2:8" s="186" customFormat="1" ht="25.5" hidden="1" x14ac:dyDescent="0.2">
      <c r="B52" s="370" t="s">
        <v>450</v>
      </c>
      <c r="C52" s="360" t="s">
        <v>451</v>
      </c>
      <c r="D52" s="369" t="s">
        <v>531</v>
      </c>
      <c r="E52" s="297">
        <v>1000</v>
      </c>
      <c r="F52" s="235">
        <v>8</v>
      </c>
      <c r="G52" s="237">
        <f>E52*F52*0.3</f>
        <v>2400</v>
      </c>
      <c r="H52" s="235" t="s">
        <v>530</v>
      </c>
    </row>
    <row r="53" spans="2:8" s="186" customFormat="1" ht="15" hidden="1" customHeight="1" x14ac:dyDescent="0.2">
      <c r="B53" s="347"/>
      <c r="C53" s="348"/>
      <c r="D53" s="576" t="s">
        <v>452</v>
      </c>
      <c r="E53" s="577"/>
      <c r="F53" s="578"/>
      <c r="G53" s="352"/>
      <c r="H53" s="348"/>
    </row>
    <row r="54" spans="2:8" s="213" customFormat="1" ht="15" hidden="1" customHeight="1" x14ac:dyDescent="0.2">
      <c r="B54" s="281"/>
      <c r="C54" s="282"/>
      <c r="D54" s="362" t="s">
        <v>469</v>
      </c>
      <c r="E54" s="363" t="s">
        <v>525</v>
      </c>
      <c r="F54" s="314" t="s">
        <v>527</v>
      </c>
      <c r="G54" s="365" t="s">
        <v>471</v>
      </c>
      <c r="H54" s="371" t="s">
        <v>470</v>
      </c>
    </row>
    <row r="55" spans="2:8" s="186" customFormat="1" ht="76.5" hidden="1" x14ac:dyDescent="0.2">
      <c r="B55" s="188" t="s">
        <v>453</v>
      </c>
      <c r="C55" s="187" t="s">
        <v>457</v>
      </c>
      <c r="D55" s="373" t="s">
        <v>533</v>
      </c>
      <c r="E55" s="297">
        <v>1000</v>
      </c>
      <c r="F55" s="235">
        <v>8</v>
      </c>
      <c r="G55" s="237">
        <f>E55*F55</f>
        <v>8000</v>
      </c>
      <c r="H55" s="372" t="s">
        <v>528</v>
      </c>
    </row>
    <row r="56" spans="2:8" s="213" customFormat="1" ht="42.95" hidden="1" customHeight="1" x14ac:dyDescent="0.2">
      <c r="B56" s="188" t="s">
        <v>454</v>
      </c>
      <c r="C56" s="187" t="s">
        <v>529</v>
      </c>
      <c r="D56" s="281" t="s">
        <v>532</v>
      </c>
      <c r="E56" s="297">
        <v>1000</v>
      </c>
      <c r="F56" s="372">
        <v>8</v>
      </c>
      <c r="G56" s="373">
        <f>(E56*F56*0.6)/1000</f>
        <v>4.8</v>
      </c>
      <c r="H56" s="372" t="s">
        <v>18</v>
      </c>
    </row>
    <row r="57" spans="2:8" s="213" customFormat="1" ht="11.1" customHeight="1" x14ac:dyDescent="0.2">
      <c r="B57" s="281"/>
      <c r="C57" s="281"/>
      <c r="D57" s="281"/>
      <c r="E57" s="281"/>
      <c r="F57" s="372"/>
      <c r="G57" s="373"/>
      <c r="H57" s="372"/>
    </row>
    <row r="58" spans="2:8" s="213" customFormat="1" ht="11.1" customHeight="1" x14ac:dyDescent="0.2">
      <c r="B58" s="281"/>
      <c r="C58" s="582" t="s">
        <v>587</v>
      </c>
      <c r="D58" s="583"/>
      <c r="E58" s="583"/>
      <c r="F58" s="584"/>
      <c r="G58" s="373"/>
      <c r="H58" s="372"/>
    </row>
    <row r="59" spans="2:8" s="213" customFormat="1" ht="11.1" customHeight="1" x14ac:dyDescent="0.2">
      <c r="B59" s="281"/>
      <c r="C59" s="281"/>
      <c r="D59" s="281"/>
      <c r="E59" s="281"/>
      <c r="F59" s="372"/>
      <c r="G59" s="373"/>
      <c r="H59" s="372"/>
    </row>
    <row r="60" spans="2:8" s="213" customFormat="1" ht="11.1" customHeight="1" x14ac:dyDescent="0.2">
      <c r="B60" s="281"/>
      <c r="C60" s="281"/>
      <c r="D60" s="281"/>
      <c r="E60" s="281"/>
      <c r="F60" s="372"/>
      <c r="G60" s="373"/>
      <c r="H60" s="372"/>
    </row>
    <row r="61" spans="2:8" s="213" customFormat="1" ht="11.1" customHeight="1" x14ac:dyDescent="0.2">
      <c r="B61" s="281"/>
      <c r="C61" s="281"/>
      <c r="D61" s="281"/>
      <c r="E61" s="281"/>
      <c r="F61" s="372"/>
      <c r="G61" s="373"/>
      <c r="H61" s="372"/>
    </row>
    <row r="62" spans="2:8" s="213" customFormat="1" ht="11.1" customHeight="1" x14ac:dyDescent="0.2">
      <c r="B62" s="281"/>
      <c r="C62" s="281"/>
      <c r="D62" s="281"/>
      <c r="E62" s="281"/>
      <c r="F62" s="372"/>
      <c r="G62" s="373"/>
      <c r="H62" s="372"/>
    </row>
    <row r="63" spans="2:8" s="186" customFormat="1" ht="12.75" x14ac:dyDescent="0.2">
      <c r="B63" s="281"/>
      <c r="C63" s="282"/>
      <c r="D63" s="281"/>
      <c r="E63" s="283"/>
      <c r="F63" s="282"/>
      <c r="G63" s="281"/>
      <c r="H63" s="282"/>
    </row>
    <row r="64" spans="2:8" x14ac:dyDescent="0.25">
      <c r="B64" s="281"/>
      <c r="C64" s="282"/>
      <c r="D64" s="281"/>
      <c r="E64" s="283"/>
      <c r="F64" s="282"/>
      <c r="G64" s="281"/>
      <c r="H64" s="282"/>
    </row>
    <row r="65" spans="2:8" s="287" customFormat="1" ht="15" customHeight="1" thickBot="1" x14ac:dyDescent="0.25">
      <c r="B65" s="284"/>
      <c r="C65" s="285"/>
      <c r="D65" s="284"/>
      <c r="E65" s="286"/>
      <c r="F65" s="285"/>
      <c r="G65" s="284"/>
      <c r="H65" s="285"/>
    </row>
    <row r="66" spans="2:8" ht="15" customHeight="1" thickTop="1" thickBot="1" x14ac:dyDescent="0.3"/>
    <row r="67" spans="2:8" ht="15" customHeight="1" thickTop="1" x14ac:dyDescent="0.25">
      <c r="B67" s="579" t="s">
        <v>499</v>
      </c>
      <c r="C67" s="580"/>
      <c r="D67" s="581"/>
      <c r="E67" s="287"/>
      <c r="F67" s="579" t="s">
        <v>463</v>
      </c>
      <c r="G67" s="580"/>
      <c r="H67" s="581"/>
    </row>
    <row r="68" spans="2:8" ht="15" customHeight="1" x14ac:dyDescent="0.25">
      <c r="B68" s="288"/>
      <c r="D68" s="289"/>
      <c r="F68" s="288"/>
      <c r="H68" s="290"/>
    </row>
    <row r="69" spans="2:8" ht="15" customHeight="1" x14ac:dyDescent="0.25">
      <c r="B69" s="288" t="s">
        <v>500</v>
      </c>
      <c r="C69" s="213" t="s">
        <v>590</v>
      </c>
      <c r="D69" s="289"/>
      <c r="F69" s="288" t="s">
        <v>500</v>
      </c>
      <c r="G69" s="213" t="s">
        <v>589</v>
      </c>
      <c r="H69" s="290"/>
    </row>
    <row r="70" spans="2:8" ht="15" customHeight="1" x14ac:dyDescent="0.25">
      <c r="B70" s="288"/>
      <c r="D70" s="289"/>
      <c r="F70" s="288"/>
      <c r="H70" s="290"/>
    </row>
    <row r="71" spans="2:8" ht="15" customHeight="1" x14ac:dyDescent="0.25">
      <c r="B71" s="288" t="s">
        <v>503</v>
      </c>
      <c r="C71" s="213" t="s">
        <v>501</v>
      </c>
      <c r="D71" s="289"/>
      <c r="F71" s="288" t="s">
        <v>503</v>
      </c>
      <c r="G71" s="213" t="s">
        <v>502</v>
      </c>
      <c r="H71" s="290"/>
    </row>
    <row r="72" spans="2:8" ht="15" customHeight="1" x14ac:dyDescent="0.25">
      <c r="B72" s="288"/>
      <c r="D72" s="289"/>
      <c r="F72" s="288"/>
      <c r="H72" s="290"/>
    </row>
    <row r="73" spans="2:8" x14ac:dyDescent="0.25">
      <c r="B73" s="288" t="s">
        <v>462</v>
      </c>
      <c r="C73" s="408">
        <v>44305</v>
      </c>
      <c r="D73" s="289"/>
      <c r="F73" s="288" t="s">
        <v>462</v>
      </c>
      <c r="G73" s="408">
        <v>44305</v>
      </c>
      <c r="H73" s="290"/>
    </row>
    <row r="74" spans="2:8" ht="12.75" customHeight="1" thickBot="1" x14ac:dyDescent="0.3">
      <c r="B74" s="291"/>
      <c r="C74" s="292"/>
      <c r="D74" s="293"/>
      <c r="F74" s="291"/>
      <c r="G74" s="292"/>
      <c r="H74" s="294"/>
    </row>
    <row r="75" spans="2:8" ht="15.75" thickTop="1" x14ac:dyDescent="0.25"/>
  </sheetData>
  <mergeCells count="17">
    <mergeCell ref="B3:H3"/>
    <mergeCell ref="E4:F4"/>
    <mergeCell ref="E5:F5"/>
    <mergeCell ref="E6:F6"/>
    <mergeCell ref="D7:F7"/>
    <mergeCell ref="G7:H7"/>
    <mergeCell ref="D8:F8"/>
    <mergeCell ref="D17:F17"/>
    <mergeCell ref="D24:F24"/>
    <mergeCell ref="D21:F21"/>
    <mergeCell ref="D28:F28"/>
    <mergeCell ref="D29:H29"/>
    <mergeCell ref="D49:H49"/>
    <mergeCell ref="D53:F53"/>
    <mergeCell ref="B67:D67"/>
    <mergeCell ref="F67:H67"/>
    <mergeCell ref="C58:F5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D26" sqref="D26"/>
    </sheetView>
  </sheetViews>
  <sheetFormatPr defaultColWidth="8.85546875" defaultRowHeight="15" x14ac:dyDescent="0.25"/>
  <cols>
    <col min="2" max="2" width="38.42578125" customWidth="1"/>
    <col min="3" max="3" width="14.140625" customWidth="1"/>
    <col min="4" max="4" width="53.28515625" customWidth="1"/>
    <col min="5" max="5" width="16.7109375" customWidth="1"/>
  </cols>
  <sheetData>
    <row r="1" spans="1:6" ht="24" customHeight="1" x14ac:dyDescent="0.25">
      <c r="A1" s="606" t="s">
        <v>274</v>
      </c>
      <c r="B1" s="607"/>
      <c r="C1" s="607"/>
      <c r="D1" s="607"/>
    </row>
    <row r="2" spans="1:6" x14ac:dyDescent="0.25">
      <c r="A2" s="608" t="s">
        <v>275</v>
      </c>
      <c r="B2" s="609"/>
      <c r="C2" s="609"/>
      <c r="D2" s="610"/>
    </row>
    <row r="3" spans="1:6" x14ac:dyDescent="0.25">
      <c r="A3" s="608" t="s">
        <v>276</v>
      </c>
      <c r="B3" s="609"/>
      <c r="C3" s="611"/>
      <c r="D3" s="101"/>
    </row>
    <row r="4" spans="1:6" x14ac:dyDescent="0.25">
      <c r="A4" s="608" t="s">
        <v>277</v>
      </c>
      <c r="B4" s="609"/>
      <c r="C4" s="611"/>
      <c r="D4" s="101"/>
    </row>
    <row r="5" spans="1:6" x14ac:dyDescent="0.25">
      <c r="A5" s="608" t="s">
        <v>278</v>
      </c>
      <c r="B5" s="609"/>
      <c r="C5" s="611"/>
      <c r="D5" s="101"/>
    </row>
    <row r="7" spans="1:6" x14ac:dyDescent="0.25">
      <c r="A7" s="50" t="s">
        <v>1</v>
      </c>
      <c r="B7" s="13" t="s">
        <v>2</v>
      </c>
      <c r="C7" s="13" t="s">
        <v>3</v>
      </c>
      <c r="D7" s="13" t="s">
        <v>279</v>
      </c>
      <c r="E7" s="103" t="s">
        <v>282</v>
      </c>
      <c r="F7" s="102"/>
    </row>
    <row r="8" spans="1:6" x14ac:dyDescent="0.25">
      <c r="A8" s="22" t="s">
        <v>8</v>
      </c>
      <c r="B8" s="23" t="s">
        <v>9</v>
      </c>
      <c r="C8" s="24"/>
    </row>
    <row r="9" spans="1:6" x14ac:dyDescent="0.25">
      <c r="A9" s="27"/>
      <c r="B9" s="17"/>
      <c r="C9" s="24"/>
    </row>
    <row r="10" spans="1:6" x14ac:dyDescent="0.25">
      <c r="A10" s="27" t="s">
        <v>22</v>
      </c>
      <c r="B10" s="17" t="s">
        <v>23</v>
      </c>
      <c r="C10" s="24"/>
    </row>
    <row r="11" spans="1:6" x14ac:dyDescent="0.25">
      <c r="A11" s="27"/>
      <c r="B11" s="17"/>
      <c r="C11" s="24"/>
    </row>
    <row r="12" spans="1:6" ht="25.5" x14ac:dyDescent="0.25">
      <c r="A12" s="27" t="s">
        <v>26</v>
      </c>
      <c r="B12" s="17" t="s">
        <v>27</v>
      </c>
      <c r="C12" s="24"/>
    </row>
    <row r="13" spans="1:6" x14ac:dyDescent="0.25">
      <c r="A13" s="27"/>
      <c r="B13" s="17"/>
      <c r="C13" s="24"/>
    </row>
    <row r="14" spans="1:6" ht="25.5" x14ac:dyDescent="0.25">
      <c r="A14" s="27" t="s">
        <v>11</v>
      </c>
      <c r="B14" s="17" t="s">
        <v>28</v>
      </c>
      <c r="C14" s="24" t="s">
        <v>29</v>
      </c>
    </row>
    <row r="15" spans="1:6" x14ac:dyDescent="0.25">
      <c r="A15" s="27"/>
      <c r="B15" s="17"/>
      <c r="C15" s="24"/>
    </row>
    <row r="16" spans="1:6" x14ac:dyDescent="0.25">
      <c r="A16" s="27" t="s">
        <v>30</v>
      </c>
      <c r="B16" s="17" t="s">
        <v>31</v>
      </c>
      <c r="C16" s="24" t="s">
        <v>32</v>
      </c>
      <c r="D16" t="s">
        <v>280</v>
      </c>
      <c r="E16" t="s">
        <v>281</v>
      </c>
    </row>
    <row r="17" spans="1:3" x14ac:dyDescent="0.25">
      <c r="A17" s="27"/>
      <c r="B17" s="17"/>
      <c r="C17" s="24"/>
    </row>
    <row r="18" spans="1:3" x14ac:dyDescent="0.25">
      <c r="A18" s="27"/>
      <c r="B18" s="17"/>
      <c r="C18" s="24"/>
    </row>
    <row r="19" spans="1:3" x14ac:dyDescent="0.25">
      <c r="A19" s="27"/>
      <c r="B19" s="17"/>
      <c r="C19" s="24"/>
    </row>
    <row r="20" spans="1:3" x14ac:dyDescent="0.25">
      <c r="A20" s="27"/>
      <c r="B20" s="52"/>
      <c r="C20" s="24"/>
    </row>
    <row r="21" spans="1:3" x14ac:dyDescent="0.25">
      <c r="A21" s="27"/>
      <c r="B21" s="52"/>
      <c r="C21" s="24"/>
    </row>
    <row r="22" spans="1:3" x14ac:dyDescent="0.25">
      <c r="A22" s="27"/>
      <c r="B22" s="52"/>
      <c r="C22" s="24"/>
    </row>
    <row r="23" spans="1:3" x14ac:dyDescent="0.25">
      <c r="A23" s="27"/>
      <c r="B23" s="17"/>
      <c r="C23" s="24"/>
    </row>
    <row r="24" spans="1:3" x14ac:dyDescent="0.25">
      <c r="A24" s="27"/>
      <c r="B24" s="17"/>
      <c r="C24" s="24"/>
    </row>
    <row r="25" spans="1:3" x14ac:dyDescent="0.25">
      <c r="A25" s="27"/>
      <c r="B25" s="17"/>
      <c r="C25" s="24"/>
    </row>
    <row r="26" spans="1:3" x14ac:dyDescent="0.25">
      <c r="A26" s="27"/>
      <c r="B26" s="17"/>
      <c r="C26" s="24"/>
    </row>
    <row r="27" spans="1:3" x14ac:dyDescent="0.25">
      <c r="A27" s="27"/>
      <c r="B27" s="17"/>
      <c r="C27" s="24"/>
    </row>
  </sheetData>
  <mergeCells count="5">
    <mergeCell ref="A1:D1"/>
    <mergeCell ref="A2:D2"/>
    <mergeCell ref="A3:C3"/>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C1.2</vt:lpstr>
      <vt:lpstr>C1.3</vt:lpstr>
      <vt:lpstr>C1.5</vt:lpstr>
      <vt:lpstr>C1.7</vt:lpstr>
      <vt:lpstr>C8.8</vt:lpstr>
      <vt:lpstr>C9.1</vt:lpstr>
      <vt:lpstr>C11.6</vt:lpstr>
      <vt:lpstr>A</vt:lpstr>
      <vt:lpstr>Section F</vt:lpstr>
      <vt:lpstr>F</vt:lpstr>
      <vt:lpstr>Summary</vt:lpstr>
      <vt:lpstr>asessment sheet</vt:lpstr>
      <vt:lpstr>Calculations Sum</vt:lpstr>
      <vt:lpstr>Calculations</vt:lpstr>
      <vt:lpstr>A!Print_Area</vt:lpstr>
      <vt:lpstr>C1.3!Print_Area</vt:lpstr>
      <vt:lpstr>C1.5!Print_Area</vt:lpstr>
      <vt:lpstr>C11.6!Print_Area</vt:lpstr>
      <vt:lpstr>C8.8!Print_Area</vt:lpstr>
      <vt:lpstr>F!Print_Area</vt:lpstr>
      <vt:lpstr>'Section F'!Print_Area</vt:lpstr>
      <vt:lpstr>Summary!Print_Area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2021-10-01T07:40:00Z</dcterms:modified>
</cp:coreProperties>
</file>