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C:\Users\Goodmanm\Desktop\Desktop\C00-01 approved docs\New Folder\construction\Approved documents\RTD06-2025-26\advert\"/>
    </mc:Choice>
  </mc:AlternateContent>
  <xr:revisionPtr revIDLastSave="0" documentId="13_ncr:1_{420422C3-FE2C-496C-B035-102BDB696233}" xr6:coauthVersionLast="47" xr6:coauthVersionMax="47" xr10:uidLastSave="{00000000-0000-0000-0000-000000000000}"/>
  <bookViews>
    <workbookView xWindow="-120" yWindow="-120" windowWidth="20730" windowHeight="11160" tabRatio="823" firstSheet="24" activeTab="33" xr2:uid="{00000000-000D-0000-FFFF-FFFF00000000}"/>
  </bookViews>
  <sheets>
    <sheet name="Sheet1" sheetId="45" state="hidden" r:id="rId1"/>
    <sheet name="Earthworks" sheetId="47" state="hidden" r:id="rId2"/>
    <sheet name="Kerbs" sheetId="48" state="hidden" r:id="rId3"/>
    <sheet name="Layerworks" sheetId="46" state="hidden" r:id="rId4"/>
    <sheet name="NMT and Stormwater" sheetId="50" state="hidden" r:id="rId5"/>
    <sheet name="Section 001" sheetId="2" r:id="rId6"/>
    <sheet name="Section 002" sheetId="4" r:id="rId7"/>
    <sheet name="Section 101" sheetId="5" r:id="rId8"/>
    <sheet name="Section 102" sheetId="6" r:id="rId9"/>
    <sheet name="Section 103" sheetId="7" r:id="rId10"/>
    <sheet name="Section 104" sheetId="8" r:id="rId11"/>
    <sheet name="Section 105" sheetId="9" state="hidden" r:id="rId12"/>
    <sheet name="Section B107" sheetId="37" r:id="rId13"/>
    <sheet name="Section 201" sheetId="52" r:id="rId14"/>
    <sheet name="Section 202" sheetId="12" r:id="rId15"/>
    <sheet name="Section 203" sheetId="13" r:id="rId16"/>
    <sheet name="Section 501" sheetId="14" r:id="rId17"/>
    <sheet name="Section 502" sheetId="15" r:id="rId18"/>
    <sheet name="Section 503" sheetId="16" r:id="rId19"/>
    <sheet name="Section 504" sheetId="17" r:id="rId20"/>
    <sheet name="Section 505" sheetId="18" r:id="rId21"/>
    <sheet name="Section 601" sheetId="19" r:id="rId22"/>
    <sheet name="Section 602" sheetId="53" r:id="rId23"/>
    <sheet name="Section 603" sheetId="21" r:id="rId24"/>
    <sheet name="Section 604" sheetId="22" r:id="rId25"/>
    <sheet name="Section 605" sheetId="23" r:id="rId26"/>
    <sheet name="Section 606" sheetId="24" r:id="rId27"/>
    <sheet name="Section 607" sheetId="25" state="hidden" r:id="rId28"/>
    <sheet name="Section 608" sheetId="38" state="hidden" r:id="rId29"/>
    <sheet name="Section 609" sheetId="26" r:id="rId30"/>
    <sheet name="Section 610" sheetId="27" state="hidden" r:id="rId31"/>
    <sheet name="Section 612" sheetId="29" r:id="rId32"/>
    <sheet name="Section 613" sheetId="30" r:id="rId33"/>
    <sheet name="Section 903" sheetId="36" r:id="rId34"/>
    <sheet name="Summary" sheetId="3" r:id="rId35"/>
    <sheet name="Sheet2" sheetId="51" r:id="rId36"/>
    <sheet name="Master Section" sheetId="39" state="hidden" r:id="rId37"/>
  </sheets>
  <definedNames>
    <definedName name="_xlnm.Print_Area" localSheetId="1">Earthworks!$A$3:$L$28</definedName>
    <definedName name="_xlnm.Print_Area" localSheetId="2">Kerbs!$E$2</definedName>
    <definedName name="_xlnm.Print_Area" localSheetId="36">'Master Section'!$A$1:$F$105</definedName>
    <definedName name="_xlnm.Print_Area" localSheetId="5">'Section 001'!$A$1:$F$69</definedName>
    <definedName name="_xlnm.Print_Area" localSheetId="6">'Section 002'!$A$1:$F$27</definedName>
    <definedName name="_xlnm.Print_Area" localSheetId="7">'Section 101'!$A$1:$F$60</definedName>
    <definedName name="_xlnm.Print_Area" localSheetId="8">'Section 102'!$A$1:$F$73</definedName>
    <definedName name="_xlnm.Print_Area" localSheetId="9">'Section 103'!$A$1:$F$25</definedName>
    <definedName name="_xlnm.Print_Area" localSheetId="10">'Section 104'!$A$1:$F$53</definedName>
    <definedName name="_xlnm.Print_Area" localSheetId="11">'Section 105'!$A$1:$F$156</definedName>
    <definedName name="_xlnm.Print_Area" localSheetId="13">'Section 201'!$A$1:$F$31</definedName>
    <definedName name="_xlnm.Print_Area" localSheetId="14">'Section 202'!$A$1:$F$97</definedName>
    <definedName name="_xlnm.Print_Area" localSheetId="15">'Section 203'!$A$1:$F$102</definedName>
    <definedName name="_xlnm.Print_Area" localSheetId="16">'Section 501'!$A$1:$F$36</definedName>
    <definedName name="_xlnm.Print_Area" localSheetId="17">'Section 502'!$A$1:$F$148</definedName>
    <definedName name="_xlnm.Print_Area" localSheetId="18">'Section 503'!$A$1:$F$32</definedName>
    <definedName name="_xlnm.Print_Area" localSheetId="19">'Section 504'!$A$1:$F$91</definedName>
    <definedName name="_xlnm.Print_Area" localSheetId="20">'Section 505'!$A$1:$F$67</definedName>
    <definedName name="_xlnm.Print_Area" localSheetId="21">'Section 601'!$A$1:$F$55</definedName>
    <definedName name="_xlnm.Print_Area" localSheetId="22">'Section 602'!$A$1:$F$41</definedName>
    <definedName name="_xlnm.Print_Area" localSheetId="23">'Section 603'!$A$1:$F$28</definedName>
    <definedName name="_xlnm.Print_Area" localSheetId="24">'Section 604'!$A$1:$F$25</definedName>
    <definedName name="_xlnm.Print_Area" localSheetId="25">'Section 605'!$A$1:$F$28</definedName>
    <definedName name="_xlnm.Print_Area" localSheetId="26">'Section 606'!$A$1:$F$53</definedName>
    <definedName name="_xlnm.Print_Area" localSheetId="27">'Section 607'!$A$1:$F$156</definedName>
    <definedName name="_xlnm.Print_Area" localSheetId="28">'Section 608'!$A$1:$F$208</definedName>
    <definedName name="_xlnm.Print_Area" localSheetId="29">'Section 609'!$A$1:$F$26</definedName>
    <definedName name="_xlnm.Print_Area" localSheetId="30">'Section 610'!$A$1:$F$104</definedName>
    <definedName name="_xlnm.Print_Area" localSheetId="31">'Section 612'!$A$1:$F$39</definedName>
    <definedName name="_xlnm.Print_Area" localSheetId="32">'Section 613'!$A$1:$F$45</definedName>
    <definedName name="_xlnm.Print_Area" localSheetId="33">'Section 903'!$A$1:$F$80</definedName>
    <definedName name="_xlnm.Print_Area" localSheetId="12">'Section B107'!$A$1:$F$61</definedName>
    <definedName name="_xlnm.Print_Area" localSheetId="0">Sheet1!$F$30</definedName>
    <definedName name="_xlnm.Print_Area" localSheetId="34">Summary!$A$1:$C$53</definedName>
    <definedName name="Z_6E976D1B_D514_43BC_BF97_F8F4E0A9D2D4_.wvu.PrintArea" localSheetId="13" hidden="1">'Section 201'!$A$1:$F$31</definedName>
    <definedName name="Z_6E976D1B_D514_43BC_BF97_F8F4E0A9D2D4_.wvu.PrintArea" localSheetId="22" hidden="1">'Section 602'!$A$1:$F$41</definedName>
    <definedName name="Z_99D0DA8F_D882_4982_9C86_4D84CF4EFD0B_.wvu.PrintArea" localSheetId="13" hidden="1">'Section 201'!$A$1:$F$31</definedName>
    <definedName name="Z_99D0DA8F_D882_4982_9C86_4D84CF4EFD0B_.wvu.PrintArea" localSheetId="22" hidden="1">'Section 602'!$A$1:$F$41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6" l="1"/>
  <c r="D58" i="17"/>
  <c r="F58" i="17" s="1"/>
  <c r="D55" i="17"/>
  <c r="F55" i="17" s="1"/>
  <c r="A47" i="3"/>
  <c r="D11" i="5" l="1"/>
  <c r="D10" i="13"/>
  <c r="D7" i="52"/>
  <c r="D8" i="7"/>
  <c r="D7" i="6"/>
  <c r="D10" i="6" s="1"/>
  <c r="F40" i="30" l="1"/>
  <c r="D36" i="30"/>
  <c r="F36" i="30" s="1"/>
  <c r="F29" i="37"/>
  <c r="D14" i="26"/>
  <c r="F56" i="2" l="1"/>
  <c r="A45" i="3"/>
  <c r="D51" i="15"/>
  <c r="D49" i="15"/>
  <c r="D47" i="15"/>
  <c r="D75" i="17"/>
  <c r="B12" i="3" l="1"/>
  <c r="F26" i="8"/>
  <c r="F40" i="8"/>
  <c r="D21" i="8"/>
  <c r="F21" i="8" s="1"/>
  <c r="D9" i="8"/>
  <c r="D15" i="8" s="1"/>
  <c r="D38" i="8" s="1"/>
  <c r="D16" i="2"/>
  <c r="D10" i="22"/>
  <c r="D38" i="19"/>
  <c r="E17" i="19"/>
  <c r="D17" i="19"/>
  <c r="D25" i="19"/>
  <c r="F25" i="19" s="1"/>
  <c r="D14" i="19"/>
  <c r="D49" i="19"/>
  <c r="D58" i="13"/>
  <c r="D74" i="13" s="1"/>
  <c r="D140" i="15"/>
  <c r="F140" i="15" s="1"/>
  <c r="F64" i="15"/>
  <c r="F62" i="15"/>
  <c r="F60" i="15"/>
  <c r="D11" i="15"/>
  <c r="D18" i="15"/>
  <c r="D54" i="13"/>
  <c r="D11" i="17"/>
  <c r="D33" i="14"/>
  <c r="D21" i="14"/>
  <c r="D17" i="14"/>
  <c r="D13" i="14"/>
  <c r="D65" i="6"/>
  <c r="D54" i="6"/>
  <c r="D37" i="6"/>
  <c r="D60" i="13" l="1"/>
  <c r="F17" i="19"/>
  <c r="D25" i="30" l="1"/>
  <c r="D28" i="29"/>
  <c r="D56" i="18"/>
  <c r="D20" i="26"/>
  <c r="D31" i="24"/>
  <c r="D11" i="26"/>
  <c r="D9" i="23"/>
  <c r="D8" i="24"/>
  <c r="D11" i="21"/>
  <c r="D15" i="21" s="1"/>
  <c r="F49" i="19"/>
  <c r="D13" i="53"/>
  <c r="D51" i="18"/>
  <c r="D47" i="18"/>
  <c r="D22" i="18"/>
  <c r="D43" i="18" s="1"/>
  <c r="D27" i="18"/>
  <c r="F27" i="18"/>
  <c r="D15" i="18"/>
  <c r="D11" i="18"/>
  <c r="D64" i="17"/>
  <c r="F64" i="17"/>
  <c r="D62" i="17"/>
  <c r="F62" i="17" s="1"/>
  <c r="D60" i="17"/>
  <c r="F60" i="17" s="1"/>
  <c r="D52" i="17"/>
  <c r="D78" i="17"/>
  <c r="D37" i="17"/>
  <c r="D85" i="17" s="1"/>
  <c r="D40" i="17"/>
  <c r="D44" i="17"/>
  <c r="E24" i="16"/>
  <c r="F24" i="16"/>
  <c r="D19" i="16"/>
  <c r="D12" i="16"/>
  <c r="D102" i="15"/>
  <c r="D90" i="15"/>
  <c r="D13" i="12"/>
  <c r="D37" i="12" s="1"/>
  <c r="D42" i="12" s="1"/>
  <c r="D83" i="15"/>
  <c r="D32" i="15"/>
  <c r="F32" i="15" s="1"/>
  <c r="F51" i="15"/>
  <c r="F49" i="15"/>
  <c r="F47" i="15"/>
  <c r="D45" i="12"/>
  <c r="D30" i="15"/>
  <c r="D26" i="15"/>
  <c r="D24" i="15"/>
  <c r="D22" i="15"/>
  <c r="D28" i="15"/>
  <c r="F33" i="14"/>
  <c r="F29" i="14"/>
  <c r="F15" i="14"/>
  <c r="D50" i="13"/>
  <c r="D12" i="13"/>
  <c r="F10" i="6"/>
  <c r="D55" i="5"/>
  <c r="F11" i="4"/>
  <c r="D82" i="17" l="1"/>
  <c r="F74" i="13"/>
  <c r="F12" i="6"/>
  <c r="D31" i="13"/>
  <c r="D91" i="13" s="1"/>
  <c r="F91" i="13" s="1"/>
  <c r="D29" i="12"/>
  <c r="D27" i="12" l="1"/>
  <c r="D66" i="12"/>
  <c r="F56" i="18" l="1"/>
  <c r="F136" i="15"/>
  <c r="F132" i="15"/>
  <c r="F127" i="15"/>
  <c r="D13" i="30"/>
  <c r="D14" i="13"/>
  <c r="F17" i="14"/>
  <c r="D21" i="13"/>
  <c r="D19" i="13"/>
  <c r="D32" i="12" l="1"/>
  <c r="D26" i="24" l="1"/>
  <c r="F26" i="24" s="1"/>
  <c r="D14" i="22"/>
  <c r="F13" i="53"/>
  <c r="D17" i="53"/>
  <c r="F17" i="53" s="1"/>
  <c r="F30" i="15"/>
  <c r="F28" i="15"/>
  <c r="F26" i="15"/>
  <c r="F24" i="15"/>
  <c r="F37" i="53" l="1"/>
  <c r="C29" i="3" s="1"/>
  <c r="F7" i="52"/>
  <c r="F28" i="52" s="1"/>
  <c r="C16" i="3" s="1"/>
  <c r="F22" i="15"/>
  <c r="F18" i="15"/>
  <c r="F11" i="15" l="1"/>
  <c r="F34" i="15" l="1"/>
  <c r="F40" i="15" s="1"/>
  <c r="F67" i="15" s="1"/>
  <c r="F36" i="2"/>
  <c r="D38" i="2" s="1"/>
  <c r="F8" i="36"/>
  <c r="F45" i="12"/>
  <c r="F18" i="2"/>
  <c r="F52" i="2" l="1"/>
  <c r="F49" i="2"/>
  <c r="F32" i="2"/>
  <c r="F34" i="24"/>
  <c r="C27" i="47" l="1"/>
  <c r="D27" i="47"/>
  <c r="E27" i="47"/>
  <c r="F27" i="47"/>
  <c r="B27" i="47"/>
  <c r="F9" i="2" l="1"/>
  <c r="F11" i="2"/>
  <c r="F13" i="2"/>
  <c r="F16" i="2"/>
  <c r="F24" i="2"/>
  <c r="F26" i="2"/>
  <c r="L27" i="47"/>
  <c r="K27" i="47"/>
  <c r="I27" i="47"/>
  <c r="F8" i="7" l="1"/>
  <c r="F22" i="7" s="1"/>
  <c r="C11" i="3" s="1"/>
  <c r="F52" i="6"/>
  <c r="F21" i="4" l="1"/>
  <c r="F18" i="4"/>
  <c r="F16" i="4"/>
  <c r="F9" i="4"/>
  <c r="F24" i="4" l="1"/>
  <c r="C6" i="3" s="1"/>
  <c r="J27" i="47"/>
  <c r="G27" i="47"/>
  <c r="H27" i="47"/>
  <c r="D27" i="30"/>
  <c r="D31" i="30" s="1"/>
  <c r="F31" i="30" s="1"/>
  <c r="E12" i="50"/>
  <c r="D59" i="6"/>
  <c r="D29" i="30" l="1"/>
  <c r="D50" i="37"/>
  <c r="D36" i="37"/>
  <c r="D33" i="37"/>
  <c r="P18" i="45" l="1"/>
  <c r="O18" i="45"/>
  <c r="N18" i="45"/>
  <c r="M18" i="45"/>
  <c r="L15" i="45"/>
  <c r="K15" i="45"/>
  <c r="K18" i="45" s="1"/>
  <c r="J15" i="45"/>
  <c r="J18" i="45" s="1"/>
  <c r="I15" i="45"/>
  <c r="H15" i="45"/>
  <c r="G15" i="45"/>
  <c r="F15" i="45"/>
  <c r="E15" i="45"/>
  <c r="D15" i="45"/>
  <c r="C15" i="45"/>
  <c r="L8" i="45"/>
  <c r="I8" i="45"/>
  <c r="I18" i="45" s="1"/>
  <c r="H8" i="45"/>
  <c r="G8" i="45"/>
  <c r="F8" i="45"/>
  <c r="E8" i="45"/>
  <c r="D8" i="45"/>
  <c r="C8" i="45"/>
  <c r="C18" i="45" l="1"/>
  <c r="D18" i="45"/>
  <c r="G18" i="45"/>
  <c r="E18" i="45"/>
  <c r="F18" i="45"/>
  <c r="H18" i="45"/>
  <c r="L18" i="45"/>
  <c r="F9" i="39" l="1"/>
  <c r="F49" i="39" s="1"/>
  <c r="F55" i="39" s="1"/>
  <c r="F101" i="39" s="1"/>
  <c r="F10" i="30"/>
  <c r="F15" i="29"/>
  <c r="F10" i="27"/>
  <c r="F11" i="26"/>
  <c r="F10" i="38"/>
  <c r="F11" i="25"/>
  <c r="F9" i="23"/>
  <c r="F11" i="21"/>
  <c r="F11" i="17"/>
  <c r="F12" i="16"/>
  <c r="F10" i="13" l="1"/>
  <c r="F9" i="37" l="1"/>
  <c r="F13" i="9"/>
  <c r="D19" i="37" l="1"/>
  <c r="F67" i="6"/>
  <c r="F65" i="6"/>
  <c r="F63" i="6"/>
  <c r="F61" i="6"/>
  <c r="F59" i="6"/>
  <c r="F54" i="6"/>
  <c r="F50" i="6"/>
  <c r="F37" i="6"/>
  <c r="F35" i="6"/>
  <c r="F33" i="6"/>
  <c r="F30" i="6"/>
  <c r="F26" i="6"/>
  <c r="F24" i="6"/>
  <c r="F22" i="6"/>
  <c r="F55" i="5"/>
  <c r="F52" i="5"/>
  <c r="F50" i="5"/>
  <c r="F44" i="5"/>
  <c r="F41" i="5"/>
  <c r="F39" i="5"/>
  <c r="F23" i="5"/>
  <c r="F16" i="5"/>
  <c r="F11" i="5"/>
  <c r="F62" i="2"/>
  <c r="F30" i="2"/>
  <c r="F26" i="5" l="1"/>
  <c r="F46" i="2"/>
  <c r="A43" i="3"/>
  <c r="F29" i="12"/>
  <c r="F27" i="12"/>
  <c r="F66" i="12"/>
  <c r="F15" i="30" l="1"/>
  <c r="F13" i="30"/>
  <c r="F24" i="29"/>
  <c r="F19" i="29"/>
  <c r="F61" i="27"/>
  <c r="F65" i="27"/>
  <c r="F178" i="38" l="1"/>
  <c r="F174" i="38"/>
  <c r="F172" i="38"/>
  <c r="F167" i="38"/>
  <c r="F165" i="38"/>
  <c r="F163" i="38"/>
  <c r="F144" i="38"/>
  <c r="F142" i="38"/>
  <c r="F140" i="38"/>
  <c r="F138" i="38"/>
  <c r="F136" i="38"/>
  <c r="F134" i="38"/>
  <c r="F130" i="38"/>
  <c r="F125" i="38"/>
  <c r="F123" i="38"/>
  <c r="F121" i="38"/>
  <c r="F114" i="38"/>
  <c r="F111" i="38"/>
  <c r="F109" i="38"/>
  <c r="F97" i="38"/>
  <c r="F94" i="38"/>
  <c r="F89" i="38"/>
  <c r="F83" i="38" l="1"/>
  <c r="F80" i="38"/>
  <c r="F75" i="38"/>
  <c r="F73" i="38"/>
  <c r="F68" i="38"/>
  <c r="F63" i="38"/>
  <c r="F61" i="38"/>
  <c r="F59" i="38"/>
  <c r="F41" i="38"/>
  <c r="F38" i="38"/>
  <c r="F32" i="38"/>
  <c r="F30" i="38"/>
  <c r="F26" i="38"/>
  <c r="F22" i="38"/>
  <c r="F20" i="38"/>
  <c r="F18" i="38"/>
  <c r="F16" i="38"/>
  <c r="F12" i="38"/>
  <c r="F130" i="25"/>
  <c r="F128" i="25"/>
  <c r="F121" i="25"/>
  <c r="F97" i="25"/>
  <c r="F93" i="25"/>
  <c r="F88" i="25"/>
  <c r="F85" i="25"/>
  <c r="F113" i="25"/>
  <c r="F111" i="25"/>
  <c r="F77" i="25"/>
  <c r="F63" i="25"/>
  <c r="F67" i="25"/>
  <c r="F35" i="25"/>
  <c r="F49" i="38" l="1"/>
  <c r="F55" i="38" s="1"/>
  <c r="F101" i="38" s="1"/>
  <c r="F31" i="25"/>
  <c r="F28" i="25"/>
  <c r="F18" i="25"/>
  <c r="F83" i="25"/>
  <c r="F81" i="25"/>
  <c r="F79" i="25"/>
  <c r="F99" i="25"/>
  <c r="F95" i="25"/>
  <c r="F146" i="25"/>
  <c r="F144" i="25"/>
  <c r="F141" i="25"/>
  <c r="F139" i="25"/>
  <c r="F137" i="25"/>
  <c r="F117" i="25"/>
  <c r="F28" i="24"/>
  <c r="F31" i="24"/>
  <c r="F85" i="17"/>
  <c r="F78" i="17"/>
  <c r="F82" i="17"/>
  <c r="F75" i="17"/>
  <c r="F52" i="17"/>
  <c r="F44" i="17"/>
  <c r="F107" i="38" l="1"/>
  <c r="F153" i="38" s="1"/>
  <c r="F159" i="38" s="1"/>
  <c r="F205" i="38" s="1"/>
  <c r="F40" i="17"/>
  <c r="F37" i="17"/>
  <c r="F15" i="17"/>
  <c r="F25" i="17" s="1"/>
  <c r="F31" i="17" s="1"/>
  <c r="F66" i="17" l="1"/>
  <c r="F111" i="15"/>
  <c r="F90" i="15"/>
  <c r="F83" i="15"/>
  <c r="F25" i="14"/>
  <c r="F83" i="13"/>
  <c r="F60" i="13"/>
  <c r="F58" i="13"/>
  <c r="F14" i="13"/>
  <c r="F12" i="13"/>
  <c r="F50" i="13"/>
  <c r="F87" i="13"/>
  <c r="F80" i="13"/>
  <c r="F78" i="13"/>
  <c r="F53" i="12"/>
  <c r="F51" i="12"/>
  <c r="F68" i="12"/>
  <c r="F32" i="12"/>
  <c r="F131" i="9"/>
  <c r="F47" i="9"/>
  <c r="F97" i="9"/>
  <c r="F95" i="9"/>
  <c r="F93" i="9"/>
  <c r="F45" i="9"/>
  <c r="F43" i="9"/>
  <c r="F57" i="9"/>
  <c r="D59" i="2" l="1"/>
  <c r="F59" i="2" s="1"/>
  <c r="C5" i="3" s="1"/>
  <c r="F41" i="36"/>
  <c r="F39" i="36"/>
  <c r="F36" i="36"/>
  <c r="F29" i="30"/>
  <c r="F27" i="30"/>
  <c r="F25" i="30"/>
  <c r="F22" i="30"/>
  <c r="F17" i="30"/>
  <c r="F34" i="29"/>
  <c r="F28" i="29"/>
  <c r="F99" i="27"/>
  <c r="F95" i="27"/>
  <c r="F92" i="27"/>
  <c r="F87" i="27"/>
  <c r="F84" i="27"/>
  <c r="F79" i="27"/>
  <c r="F75" i="27"/>
  <c r="F72" i="27"/>
  <c r="F70" i="27"/>
  <c r="F67" i="27"/>
  <c r="F42" i="27"/>
  <c r="F40" i="27"/>
  <c r="F35" i="27"/>
  <c r="F31" i="27"/>
  <c r="F27" i="27"/>
  <c r="F25" i="27"/>
  <c r="F14" i="27"/>
  <c r="F20" i="26"/>
  <c r="F14" i="26"/>
  <c r="F49" i="25"/>
  <c r="F55" i="25" s="1"/>
  <c r="F101" i="25" s="1"/>
  <c r="F12" i="24"/>
  <c r="F8" i="24"/>
  <c r="F5" i="24"/>
  <c r="F11" i="23"/>
  <c r="F25" i="23" s="1"/>
  <c r="C32" i="3" s="1"/>
  <c r="F14" i="22"/>
  <c r="F10" i="22"/>
  <c r="F15" i="21"/>
  <c r="F25" i="21" s="1"/>
  <c r="C30" i="3" s="1"/>
  <c r="F40" i="19"/>
  <c r="F38" i="19"/>
  <c r="F14" i="19"/>
  <c r="F27" i="19" s="1"/>
  <c r="F51" i="18"/>
  <c r="F47" i="18"/>
  <c r="F43" i="18"/>
  <c r="F22" i="18"/>
  <c r="F15" i="18"/>
  <c r="F11" i="18"/>
  <c r="F19" i="16"/>
  <c r="F29" i="16" s="1"/>
  <c r="C23" i="3" s="1"/>
  <c r="F102" i="15"/>
  <c r="F21" i="14"/>
  <c r="F13" i="14"/>
  <c r="F54" i="13"/>
  <c r="F31" i="13"/>
  <c r="F21" i="13"/>
  <c r="F19" i="13"/>
  <c r="F42" i="12"/>
  <c r="F37" i="12"/>
  <c r="F13" i="12"/>
  <c r="F11" i="12"/>
  <c r="F56" i="37"/>
  <c r="F53" i="37"/>
  <c r="F50" i="37"/>
  <c r="F38" i="37"/>
  <c r="F36" i="37"/>
  <c r="F33" i="37"/>
  <c r="F31" i="37"/>
  <c r="F19" i="37"/>
  <c r="F13" i="37"/>
  <c r="F11" i="37"/>
  <c r="F127" i="9"/>
  <c r="F125" i="9"/>
  <c r="F121" i="9"/>
  <c r="F118" i="9"/>
  <c r="F115" i="9"/>
  <c r="F113" i="9"/>
  <c r="F87" i="9"/>
  <c r="F85" i="9"/>
  <c r="F83" i="9"/>
  <c r="F81" i="9"/>
  <c r="F79" i="9"/>
  <c r="F77" i="9"/>
  <c r="F70" i="9"/>
  <c r="F68" i="9"/>
  <c r="F66" i="9"/>
  <c r="F61" i="9"/>
  <c r="F59" i="9"/>
  <c r="F38" i="9"/>
  <c r="F36" i="9"/>
  <c r="F34" i="9"/>
  <c r="F32" i="9"/>
  <c r="F30" i="9"/>
  <c r="F28" i="9"/>
  <c r="F21" i="9"/>
  <c r="F18" i="9"/>
  <c r="F38" i="8"/>
  <c r="F15" i="8"/>
  <c r="F9" i="8"/>
  <c r="F32" i="5"/>
  <c r="F16" i="12" l="1"/>
  <c r="F36" i="14"/>
  <c r="C21" i="3" s="1"/>
  <c r="F42" i="30"/>
  <c r="C36" i="3" s="1"/>
  <c r="F33" i="19"/>
  <c r="F52" i="19" s="1"/>
  <c r="C28" i="3" s="1"/>
  <c r="F31" i="18"/>
  <c r="F37" i="18" s="1"/>
  <c r="F22" i="22"/>
  <c r="C31" i="3" s="1"/>
  <c r="F36" i="29"/>
  <c r="C35" i="3" s="1"/>
  <c r="F18" i="24"/>
  <c r="F24" i="24" s="1"/>
  <c r="F50" i="24" s="1"/>
  <c r="C33" i="3" s="1"/>
  <c r="F22" i="12"/>
  <c r="F57" i="5"/>
  <c r="C9" i="3" s="1"/>
  <c r="F23" i="26"/>
  <c r="C34" i="3" s="1"/>
  <c r="D21" i="37"/>
  <c r="F21" i="37" s="1"/>
  <c r="D23" i="37"/>
  <c r="F23" i="37" s="1"/>
  <c r="F31" i="36"/>
  <c r="F77" i="36" s="1"/>
  <c r="C39" i="3" s="1"/>
  <c r="C41" i="3" s="1"/>
  <c r="F49" i="27"/>
  <c r="F55" i="27" s="1"/>
  <c r="F101" i="27" s="1"/>
  <c r="F49" i="9"/>
  <c r="F55" i="9" s="1"/>
  <c r="F101" i="9" s="1"/>
  <c r="F107" i="9" s="1"/>
  <c r="F153" i="9" s="1"/>
  <c r="F28" i="8"/>
  <c r="F34" i="8" s="1"/>
  <c r="F18" i="6"/>
  <c r="F41" i="6" s="1"/>
  <c r="F55" i="12" l="1"/>
  <c r="F61" i="12" s="1"/>
  <c r="F40" i="37"/>
  <c r="F46" i="37" s="1"/>
  <c r="F58" i="37" s="1"/>
  <c r="C13" i="3" s="1"/>
  <c r="F71" i="17"/>
  <c r="F50" i="8"/>
  <c r="C12" i="3" s="1"/>
  <c r="F107" i="25"/>
  <c r="F153" i="25" s="1"/>
  <c r="F73" i="15"/>
  <c r="F92" i="15" s="1"/>
  <c r="F47" i="6"/>
  <c r="F70" i="6" s="1"/>
  <c r="C10" i="3" s="1"/>
  <c r="F94" i="12" l="1"/>
  <c r="C17" i="3" s="1"/>
  <c r="F98" i="15"/>
  <c r="F88" i="17"/>
  <c r="C24" i="3" s="1"/>
  <c r="F64" i="18" l="1"/>
  <c r="C25" i="3" s="1"/>
  <c r="F117" i="15"/>
  <c r="F123" i="15" s="1"/>
  <c r="F145" i="15" l="1"/>
  <c r="C22" i="3" s="1"/>
  <c r="F7" i="3"/>
  <c r="F27" i="13"/>
  <c r="F25" i="13"/>
  <c r="F29" i="13"/>
  <c r="F38" i="13" l="1"/>
  <c r="F44" i="13" s="1"/>
  <c r="F63" i="13" s="1"/>
  <c r="F69" i="13" s="1"/>
  <c r="F99" i="13" s="1"/>
  <c r="C1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A11" authorId="0" shapeId="0" xr:uid="{00000000-0006-0000-0700-000001000000}">
      <text>
        <r>
          <rPr>
            <b/>
            <sz val="9"/>
            <color indexed="81"/>
            <rFont val="Tahoma"/>
            <family val="2"/>
          </rPr>
          <t>JJ Wessels Pr Eng:</t>
        </r>
        <r>
          <rPr>
            <sz val="9"/>
            <color indexed="81"/>
            <rFont val="Tahoma"/>
            <family val="2"/>
          </rPr>
          <t xml:space="preserve">
Possible LI pay item</t>
        </r>
      </text>
    </comment>
    <comment ref="A16" authorId="0" shapeId="0" xr:uid="{00000000-0006-0000-0700-000003000000}">
      <text>
        <r>
          <rPr>
            <b/>
            <sz val="9"/>
            <color indexed="81"/>
            <rFont val="Tahoma"/>
            <family val="2"/>
          </rPr>
          <t>JJ Wessels Pr Eng:</t>
        </r>
        <r>
          <rPr>
            <sz val="9"/>
            <color indexed="81"/>
            <rFont val="Tahoma"/>
            <family val="2"/>
          </rPr>
          <t xml:space="preserve">
Possible LI pay item</t>
        </r>
      </text>
    </comment>
    <comment ref="A23" authorId="0" shapeId="0" xr:uid="{00000000-0006-0000-0700-000004000000}">
      <text>
        <r>
          <rPr>
            <b/>
            <sz val="9"/>
            <color indexed="81"/>
            <rFont val="Tahoma"/>
            <family val="2"/>
          </rPr>
          <t>JJ Wessels Pr Eng:</t>
        </r>
        <r>
          <rPr>
            <sz val="9"/>
            <color indexed="81"/>
            <rFont val="Tahoma"/>
            <family val="2"/>
          </rPr>
          <t xml:space="preserve">
Possible LI pay item</t>
        </r>
      </text>
    </comment>
    <comment ref="A39" authorId="0" shapeId="0" xr:uid="{00000000-0006-0000-0700-000005000000}">
      <text>
        <r>
          <rPr>
            <b/>
            <sz val="9"/>
            <color indexed="81"/>
            <rFont val="Tahoma"/>
            <family val="2"/>
          </rPr>
          <t>JJ Wessels Pr Eng:</t>
        </r>
        <r>
          <rPr>
            <sz val="9"/>
            <color indexed="81"/>
            <rFont val="Tahoma"/>
            <family val="2"/>
          </rPr>
          <t xml:space="preserve">
Possible LI pay item</t>
        </r>
      </text>
    </comment>
    <comment ref="A44" authorId="0" shapeId="0" xr:uid="{00000000-0006-0000-0700-000006000000}">
      <text>
        <r>
          <rPr>
            <b/>
            <sz val="9"/>
            <color indexed="81"/>
            <rFont val="Tahoma"/>
            <family val="2"/>
          </rPr>
          <t>JJ Wessels Pr Eng:</t>
        </r>
        <r>
          <rPr>
            <sz val="9"/>
            <color indexed="81"/>
            <rFont val="Tahoma"/>
            <family val="2"/>
          </rPr>
          <t xml:space="preserve">
Possible LI pay item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A22" authorId="0" shapeId="0" xr:uid="{00000000-0006-0000-0800-000003000000}">
      <text>
        <r>
          <rPr>
            <b/>
            <sz val="9"/>
            <color indexed="81"/>
            <rFont val="Tahoma"/>
            <family val="2"/>
          </rPr>
          <t>JJ Wessels Pr Eng:</t>
        </r>
        <r>
          <rPr>
            <sz val="9"/>
            <color indexed="81"/>
            <rFont val="Tahoma"/>
            <family val="2"/>
          </rPr>
          <t xml:space="preserve">
Possible LI pay item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B9" authorId="0" shapeId="0" xr:uid="{00000000-0006-0000-0900-000001000000}">
      <text>
        <r>
          <rPr>
            <b/>
            <sz val="9"/>
            <color indexed="81"/>
            <rFont val="Tahoma"/>
            <family val="2"/>
          </rPr>
          <t>JJ Wessels Pr Eng:</t>
        </r>
        <r>
          <rPr>
            <sz val="9"/>
            <color indexed="81"/>
            <rFont val="Tahoma"/>
            <family val="2"/>
          </rPr>
          <t xml:space="preserve">
Site boundaries must clearly be shown on the drawings. Drawing reference can also be included 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A10" authorId="0" shapeId="0" xr:uid="{00000000-0006-0000-0B00-000001000000}">
      <text>
        <r>
          <rPr>
            <b/>
            <sz val="9"/>
            <color indexed="81"/>
            <rFont val="Tahoma"/>
            <family val="2"/>
          </rPr>
          <t>JJ Wessels Pr Eng:</t>
        </r>
        <r>
          <rPr>
            <sz val="9"/>
            <color indexed="81"/>
            <rFont val="Tahoma"/>
            <family val="2"/>
          </rPr>
          <t xml:space="preserve">
Possible LI pay item</t>
        </r>
      </text>
    </comment>
    <comment ref="A17" authorId="0" shapeId="0" xr:uid="{00000000-0006-0000-0B00-000002000000}">
      <text>
        <r>
          <rPr>
            <b/>
            <sz val="9"/>
            <color indexed="81"/>
            <rFont val="Tahoma"/>
            <family val="2"/>
          </rPr>
          <t>JJ Wessels Pr Eng:</t>
        </r>
        <r>
          <rPr>
            <sz val="9"/>
            <color indexed="81"/>
            <rFont val="Tahoma"/>
            <family val="2"/>
          </rPr>
          <t xml:space="preserve">
Possible LI pay item</t>
        </r>
      </text>
    </comment>
    <comment ref="A20" authorId="0" shapeId="0" xr:uid="{00000000-0006-0000-0B00-000003000000}">
      <text>
        <r>
          <rPr>
            <b/>
            <sz val="9"/>
            <color indexed="81"/>
            <rFont val="Tahoma"/>
            <family val="2"/>
          </rPr>
          <t>JJ Wessels Pr Eng:</t>
        </r>
        <r>
          <rPr>
            <sz val="9"/>
            <color indexed="81"/>
            <rFont val="Tahoma"/>
            <family val="2"/>
          </rPr>
          <t xml:space="preserve">
Possible LI pay item</t>
        </r>
      </text>
    </comment>
    <comment ref="A28" authorId="0" shapeId="0" xr:uid="{00000000-0006-0000-0B00-000004000000}">
      <text>
        <r>
          <rPr>
            <b/>
            <sz val="9"/>
            <color indexed="81"/>
            <rFont val="Tahoma"/>
            <family val="2"/>
          </rPr>
          <t>JJ Wessels Pr Eng:</t>
        </r>
        <r>
          <rPr>
            <sz val="9"/>
            <color indexed="81"/>
            <rFont val="Tahoma"/>
            <family val="2"/>
          </rPr>
          <t xml:space="preserve">
Possible LI pay item</t>
        </r>
      </text>
    </comment>
    <comment ref="A30" authorId="0" shapeId="0" xr:uid="{00000000-0006-0000-0B00-000005000000}">
      <text>
        <r>
          <rPr>
            <b/>
            <sz val="9"/>
            <color indexed="81"/>
            <rFont val="Tahoma"/>
            <family val="2"/>
          </rPr>
          <t>JJ Wessels Pr Eng:</t>
        </r>
        <r>
          <rPr>
            <sz val="9"/>
            <color indexed="81"/>
            <rFont val="Tahoma"/>
            <family val="2"/>
          </rPr>
          <t xml:space="preserve">
Possible LI pay item</t>
        </r>
      </text>
    </comment>
    <comment ref="A32" authorId="0" shapeId="0" xr:uid="{00000000-0006-0000-0B00-000006000000}">
      <text>
        <r>
          <rPr>
            <b/>
            <sz val="9"/>
            <color indexed="81"/>
            <rFont val="Tahoma"/>
            <family val="2"/>
          </rPr>
          <t>JJ Wessels Pr Eng:</t>
        </r>
        <r>
          <rPr>
            <sz val="9"/>
            <color indexed="81"/>
            <rFont val="Tahoma"/>
            <family val="2"/>
          </rPr>
          <t xml:space="preserve">
Possible LI pay item</t>
        </r>
      </text>
    </comment>
    <comment ref="A34" authorId="0" shapeId="0" xr:uid="{00000000-0006-0000-0B00-000007000000}">
      <text>
        <r>
          <rPr>
            <b/>
            <sz val="9"/>
            <color indexed="81"/>
            <rFont val="Tahoma"/>
            <family val="2"/>
          </rPr>
          <t>JJ Wessels Pr Eng:</t>
        </r>
        <r>
          <rPr>
            <sz val="9"/>
            <color indexed="81"/>
            <rFont val="Tahoma"/>
            <family val="2"/>
          </rPr>
          <t xml:space="preserve">
Possible LI pay item</t>
        </r>
      </text>
    </comment>
    <comment ref="A36" authorId="0" shapeId="0" xr:uid="{00000000-0006-0000-0B00-000008000000}">
      <text>
        <r>
          <rPr>
            <b/>
            <sz val="9"/>
            <color indexed="81"/>
            <rFont val="Tahoma"/>
            <family val="2"/>
          </rPr>
          <t>JJ Wessels Pr Eng:</t>
        </r>
        <r>
          <rPr>
            <sz val="9"/>
            <color indexed="81"/>
            <rFont val="Tahoma"/>
            <family val="2"/>
          </rPr>
          <t xml:space="preserve">
Possible LI pay item</t>
        </r>
      </text>
    </comment>
    <comment ref="A38" authorId="0" shapeId="0" xr:uid="{00000000-0006-0000-0B00-000009000000}">
      <text>
        <r>
          <rPr>
            <b/>
            <sz val="9"/>
            <color indexed="81"/>
            <rFont val="Tahoma"/>
            <family val="2"/>
          </rPr>
          <t>JJ Wessels Pr Eng:</t>
        </r>
        <r>
          <rPr>
            <sz val="9"/>
            <color indexed="81"/>
            <rFont val="Tahoma"/>
            <family val="2"/>
          </rPr>
          <t xml:space="preserve">
Possible LI pay item</t>
        </r>
      </text>
    </comment>
    <comment ref="A43" authorId="0" shapeId="0" xr:uid="{00000000-0006-0000-0B00-00000A000000}">
      <text>
        <r>
          <rPr>
            <b/>
            <sz val="9"/>
            <color indexed="81"/>
            <rFont val="Tahoma"/>
            <family val="2"/>
          </rPr>
          <t>JJ Wessels Pr Eng:</t>
        </r>
        <r>
          <rPr>
            <sz val="9"/>
            <color indexed="81"/>
            <rFont val="Tahoma"/>
            <family val="2"/>
          </rPr>
          <t xml:space="preserve">
Possible LI pay item</t>
        </r>
      </text>
    </comment>
    <comment ref="A45" authorId="0" shapeId="0" xr:uid="{00000000-0006-0000-0B00-00000B000000}">
      <text>
        <r>
          <rPr>
            <b/>
            <sz val="9"/>
            <color indexed="81"/>
            <rFont val="Tahoma"/>
            <family val="2"/>
          </rPr>
          <t>JJ Wessels Pr Eng:</t>
        </r>
        <r>
          <rPr>
            <sz val="9"/>
            <color indexed="81"/>
            <rFont val="Tahoma"/>
            <family val="2"/>
          </rPr>
          <t xml:space="preserve">
Possible LI pay item</t>
        </r>
      </text>
    </comment>
    <comment ref="A47" authorId="0" shapeId="0" xr:uid="{00000000-0006-0000-0B00-00000C000000}">
      <text>
        <r>
          <rPr>
            <b/>
            <sz val="9"/>
            <color indexed="81"/>
            <rFont val="Tahoma"/>
            <family val="2"/>
          </rPr>
          <t>JJ Wessels Pr Eng:</t>
        </r>
        <r>
          <rPr>
            <sz val="9"/>
            <color indexed="81"/>
            <rFont val="Tahoma"/>
            <family val="2"/>
          </rPr>
          <t xml:space="preserve">
Possible LI pay item</t>
        </r>
      </text>
    </comment>
    <comment ref="A57" authorId="0" shapeId="0" xr:uid="{00000000-0006-0000-0B00-00000D000000}">
      <text>
        <r>
          <rPr>
            <b/>
            <sz val="9"/>
            <color indexed="81"/>
            <rFont val="Tahoma"/>
            <family val="2"/>
          </rPr>
          <t>JJ Wessels Pr Eng:</t>
        </r>
        <r>
          <rPr>
            <sz val="9"/>
            <color indexed="81"/>
            <rFont val="Tahoma"/>
            <family val="2"/>
          </rPr>
          <t xml:space="preserve">
Possible LI pay item</t>
        </r>
      </text>
    </comment>
    <comment ref="A59" authorId="0" shapeId="0" xr:uid="{00000000-0006-0000-0B00-00000E000000}">
      <text>
        <r>
          <rPr>
            <b/>
            <sz val="9"/>
            <color indexed="81"/>
            <rFont val="Tahoma"/>
            <family val="2"/>
          </rPr>
          <t>JJ Wessels Pr Eng:</t>
        </r>
        <r>
          <rPr>
            <sz val="9"/>
            <color indexed="81"/>
            <rFont val="Tahoma"/>
            <family val="2"/>
          </rPr>
          <t xml:space="preserve">
Possible LI pay item</t>
        </r>
      </text>
    </comment>
    <comment ref="A61" authorId="0" shapeId="0" xr:uid="{00000000-0006-0000-0B00-00000F000000}">
      <text>
        <r>
          <rPr>
            <b/>
            <sz val="9"/>
            <color indexed="81"/>
            <rFont val="Tahoma"/>
            <family val="2"/>
          </rPr>
          <t>JJ Wessels Pr Eng:</t>
        </r>
        <r>
          <rPr>
            <sz val="9"/>
            <color indexed="81"/>
            <rFont val="Tahoma"/>
            <family val="2"/>
          </rPr>
          <t xml:space="preserve">
Possible LI pay item</t>
        </r>
      </text>
    </comment>
    <comment ref="A66" authorId="0" shapeId="0" xr:uid="{00000000-0006-0000-0B00-000010000000}">
      <text>
        <r>
          <rPr>
            <b/>
            <sz val="9"/>
            <color indexed="81"/>
            <rFont val="Tahoma"/>
            <family val="2"/>
          </rPr>
          <t>JJ Wessels Pr Eng:</t>
        </r>
        <r>
          <rPr>
            <sz val="9"/>
            <color indexed="81"/>
            <rFont val="Tahoma"/>
            <family val="2"/>
          </rPr>
          <t xml:space="preserve">
Possible LI pay item</t>
        </r>
      </text>
    </comment>
    <comment ref="A68" authorId="0" shapeId="0" xr:uid="{00000000-0006-0000-0B00-000011000000}">
      <text>
        <r>
          <rPr>
            <b/>
            <sz val="9"/>
            <color indexed="81"/>
            <rFont val="Tahoma"/>
            <family val="2"/>
          </rPr>
          <t>JJ Wessels Pr Eng:</t>
        </r>
        <r>
          <rPr>
            <sz val="9"/>
            <color indexed="81"/>
            <rFont val="Tahoma"/>
            <family val="2"/>
          </rPr>
          <t xml:space="preserve">
Possible LI pay item</t>
        </r>
      </text>
    </comment>
    <comment ref="A70" authorId="0" shapeId="0" xr:uid="{00000000-0006-0000-0B00-000012000000}">
      <text>
        <r>
          <rPr>
            <b/>
            <sz val="9"/>
            <color indexed="81"/>
            <rFont val="Tahoma"/>
            <family val="2"/>
          </rPr>
          <t>JJ Wessels Pr Eng:</t>
        </r>
        <r>
          <rPr>
            <sz val="9"/>
            <color indexed="81"/>
            <rFont val="Tahoma"/>
            <family val="2"/>
          </rPr>
          <t xml:space="preserve">
Possible LI pay item</t>
        </r>
      </text>
    </comment>
    <comment ref="A79" authorId="0" shapeId="0" xr:uid="{00000000-0006-0000-0B00-000013000000}">
      <text>
        <r>
          <rPr>
            <b/>
            <sz val="9"/>
            <color indexed="81"/>
            <rFont val="Tahoma"/>
            <family val="2"/>
          </rPr>
          <t>JJ Wessels Pr Eng:</t>
        </r>
        <r>
          <rPr>
            <sz val="9"/>
            <color indexed="81"/>
            <rFont val="Tahoma"/>
            <family val="2"/>
          </rPr>
          <t xml:space="preserve">
Possible LI pay item</t>
        </r>
      </text>
    </comment>
    <comment ref="A81" authorId="0" shapeId="0" xr:uid="{00000000-0006-0000-0B00-000014000000}">
      <text>
        <r>
          <rPr>
            <b/>
            <sz val="9"/>
            <color indexed="81"/>
            <rFont val="Tahoma"/>
            <family val="2"/>
          </rPr>
          <t>JJ Wessels Pr Eng:</t>
        </r>
        <r>
          <rPr>
            <sz val="9"/>
            <color indexed="81"/>
            <rFont val="Tahoma"/>
            <family val="2"/>
          </rPr>
          <t xml:space="preserve">
Possible LI pay item</t>
        </r>
      </text>
    </comment>
    <comment ref="A83" authorId="0" shapeId="0" xr:uid="{00000000-0006-0000-0B00-000015000000}">
      <text>
        <r>
          <rPr>
            <b/>
            <sz val="9"/>
            <color indexed="81"/>
            <rFont val="Tahoma"/>
            <family val="2"/>
          </rPr>
          <t>JJ Wessels Pr Eng:</t>
        </r>
        <r>
          <rPr>
            <sz val="9"/>
            <color indexed="81"/>
            <rFont val="Tahoma"/>
            <family val="2"/>
          </rPr>
          <t xml:space="preserve">
Possible LI pay item</t>
        </r>
      </text>
    </comment>
    <comment ref="A85" authorId="0" shapeId="0" xr:uid="{00000000-0006-0000-0B00-000016000000}">
      <text>
        <r>
          <rPr>
            <b/>
            <sz val="9"/>
            <color indexed="81"/>
            <rFont val="Tahoma"/>
            <family val="2"/>
          </rPr>
          <t>JJ Wessels Pr Eng:</t>
        </r>
        <r>
          <rPr>
            <sz val="9"/>
            <color indexed="81"/>
            <rFont val="Tahoma"/>
            <family val="2"/>
          </rPr>
          <t xml:space="preserve">
Possible LI pay item</t>
        </r>
      </text>
    </comment>
    <comment ref="A87" authorId="0" shapeId="0" xr:uid="{00000000-0006-0000-0B00-000017000000}">
      <text>
        <r>
          <rPr>
            <b/>
            <sz val="9"/>
            <color indexed="81"/>
            <rFont val="Tahoma"/>
            <family val="2"/>
          </rPr>
          <t>JJ Wessels Pr Eng:</t>
        </r>
        <r>
          <rPr>
            <sz val="9"/>
            <color indexed="81"/>
            <rFont val="Tahoma"/>
            <family val="2"/>
          </rPr>
          <t xml:space="preserve">
Possible LI pay item</t>
        </r>
      </text>
    </comment>
    <comment ref="A93" authorId="0" shapeId="0" xr:uid="{00000000-0006-0000-0B00-000018000000}">
      <text>
        <r>
          <rPr>
            <b/>
            <sz val="9"/>
            <color indexed="81"/>
            <rFont val="Tahoma"/>
            <family val="2"/>
          </rPr>
          <t>JJ Wessels Pr Eng:</t>
        </r>
        <r>
          <rPr>
            <sz val="9"/>
            <color indexed="81"/>
            <rFont val="Tahoma"/>
            <family val="2"/>
          </rPr>
          <t xml:space="preserve">
Possible LI pay item</t>
        </r>
      </text>
    </comment>
    <comment ref="A95" authorId="0" shapeId="0" xr:uid="{00000000-0006-0000-0B00-000019000000}">
      <text>
        <r>
          <rPr>
            <b/>
            <sz val="9"/>
            <color indexed="81"/>
            <rFont val="Tahoma"/>
            <family val="2"/>
          </rPr>
          <t>JJ Wessels Pr Eng:</t>
        </r>
        <r>
          <rPr>
            <sz val="9"/>
            <color indexed="81"/>
            <rFont val="Tahoma"/>
            <family val="2"/>
          </rPr>
          <t xml:space="preserve">
Possible LI pay item</t>
        </r>
      </text>
    </comment>
    <comment ref="A97" authorId="0" shapeId="0" xr:uid="{00000000-0006-0000-0B00-00001A000000}">
      <text>
        <r>
          <rPr>
            <b/>
            <sz val="9"/>
            <color indexed="81"/>
            <rFont val="Tahoma"/>
            <family val="2"/>
          </rPr>
          <t>JJ Wessels Pr Eng:</t>
        </r>
        <r>
          <rPr>
            <sz val="9"/>
            <color indexed="81"/>
            <rFont val="Tahoma"/>
            <family val="2"/>
          </rPr>
          <t xml:space="preserve">
Possible LI pay item</t>
        </r>
      </text>
    </comment>
    <comment ref="A113" authorId="0" shapeId="0" xr:uid="{00000000-0006-0000-0B00-00001B000000}">
      <text>
        <r>
          <rPr>
            <b/>
            <sz val="9"/>
            <color indexed="81"/>
            <rFont val="Tahoma"/>
            <family val="2"/>
          </rPr>
          <t>JJ Wessels Pr Eng:</t>
        </r>
        <r>
          <rPr>
            <sz val="9"/>
            <color indexed="81"/>
            <rFont val="Tahoma"/>
            <family val="2"/>
          </rPr>
          <t xml:space="preserve">
Possible LI pay item</t>
        </r>
      </text>
    </comment>
    <comment ref="A115" authorId="0" shapeId="0" xr:uid="{00000000-0006-0000-0B00-00001C000000}">
      <text>
        <r>
          <rPr>
            <b/>
            <sz val="9"/>
            <color indexed="81"/>
            <rFont val="Tahoma"/>
            <family val="2"/>
          </rPr>
          <t>JJ Wessels Pr Eng:</t>
        </r>
        <r>
          <rPr>
            <sz val="9"/>
            <color indexed="81"/>
            <rFont val="Tahoma"/>
            <family val="2"/>
          </rPr>
          <t xml:space="preserve">
Possible LI pay item</t>
        </r>
      </text>
    </comment>
    <comment ref="A118" authorId="0" shapeId="0" xr:uid="{00000000-0006-0000-0B00-00001D000000}">
      <text>
        <r>
          <rPr>
            <b/>
            <sz val="9"/>
            <color indexed="81"/>
            <rFont val="Tahoma"/>
            <family val="2"/>
          </rPr>
          <t>JJ Wessels Pr Eng:</t>
        </r>
        <r>
          <rPr>
            <sz val="9"/>
            <color indexed="81"/>
            <rFont val="Tahoma"/>
            <family val="2"/>
          </rPr>
          <t xml:space="preserve">
Possible LI pay item</t>
        </r>
      </text>
    </comment>
    <comment ref="A125" authorId="0" shapeId="0" xr:uid="{00000000-0006-0000-0B00-00001E000000}">
      <text>
        <r>
          <rPr>
            <b/>
            <sz val="9"/>
            <color indexed="81"/>
            <rFont val="Tahoma"/>
            <family val="2"/>
          </rPr>
          <t>JJ Wessels Pr Eng:</t>
        </r>
        <r>
          <rPr>
            <sz val="9"/>
            <color indexed="81"/>
            <rFont val="Tahoma"/>
            <family val="2"/>
          </rPr>
          <t xml:space="preserve">
Possible LI pay item</t>
        </r>
      </text>
    </comment>
    <comment ref="A127" authorId="0" shapeId="0" xr:uid="{00000000-0006-0000-0B00-00001F000000}">
      <text>
        <r>
          <rPr>
            <b/>
            <sz val="9"/>
            <color indexed="81"/>
            <rFont val="Tahoma"/>
            <family val="2"/>
          </rPr>
          <t>JJ Wessels Pr Eng:</t>
        </r>
        <r>
          <rPr>
            <sz val="9"/>
            <color indexed="81"/>
            <rFont val="Tahoma"/>
            <family val="2"/>
          </rPr>
          <t xml:space="preserve">
Possible LI pay item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A78" authorId="0" shapeId="0" xr:uid="{00000000-0006-0000-1000-000001000000}">
      <text>
        <r>
          <rPr>
            <b/>
            <sz val="9"/>
            <color indexed="81"/>
            <rFont val="Tahoma"/>
            <family val="2"/>
          </rPr>
          <t>JJ Wessels Pr Eng:</t>
        </r>
        <r>
          <rPr>
            <sz val="9"/>
            <color indexed="81"/>
            <rFont val="Tahoma"/>
            <family val="2"/>
          </rPr>
          <t xml:space="preserve">
Possible LI pay item</t>
        </r>
      </text>
    </comment>
    <comment ref="A80" authorId="0" shapeId="0" xr:uid="{00000000-0006-0000-1000-000002000000}">
      <text>
        <r>
          <rPr>
            <b/>
            <sz val="9"/>
            <color indexed="81"/>
            <rFont val="Tahoma"/>
            <family val="2"/>
          </rPr>
          <t>JJ Wessels Pr Eng:</t>
        </r>
        <r>
          <rPr>
            <sz val="9"/>
            <color indexed="81"/>
            <rFont val="Tahoma"/>
            <family val="2"/>
          </rPr>
          <t xml:space="preserve">
Possible LI pay item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B12" authorId="0" shapeId="0" xr:uid="{00000000-0006-0000-1300-000001000000}">
      <text>
        <r>
          <rPr>
            <b/>
            <sz val="9"/>
            <color indexed="81"/>
            <rFont val="Tahoma"/>
            <family val="2"/>
          </rPr>
          <t>JJ Wessels Pr Eng:</t>
        </r>
        <r>
          <rPr>
            <sz val="9"/>
            <color indexed="81"/>
            <rFont val="Tahoma"/>
            <family val="2"/>
          </rPr>
          <t xml:space="preserve">
State standard dimension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JJ Wessels Pr Eng</author>
  </authors>
  <commentList>
    <comment ref="A10" authorId="0" shapeId="0" xr:uid="{00000000-0006-0000-1E00-000001000000}">
      <text>
        <r>
          <rPr>
            <b/>
            <sz val="9"/>
            <color indexed="81"/>
            <rFont val="Tahoma"/>
            <family val="2"/>
          </rPr>
          <t>JJ Wessels Pr Eng:</t>
        </r>
        <r>
          <rPr>
            <sz val="9"/>
            <color indexed="81"/>
            <rFont val="Tahoma"/>
            <family val="2"/>
          </rPr>
          <t xml:space="preserve">
Possible LI pay item</t>
        </r>
      </text>
    </comment>
    <comment ref="A13" authorId="0" shapeId="0" xr:uid="{00000000-0006-0000-1E00-000003000000}">
      <text>
        <r>
          <rPr>
            <b/>
            <sz val="9"/>
            <color indexed="81"/>
            <rFont val="Tahoma"/>
            <family val="2"/>
          </rPr>
          <t>JJ Wessels Pr Eng:</t>
        </r>
        <r>
          <rPr>
            <sz val="9"/>
            <color indexed="81"/>
            <rFont val="Tahoma"/>
            <family val="2"/>
          </rPr>
          <t xml:space="preserve">
Possible LI pay item</t>
        </r>
      </text>
    </comment>
  </commentList>
</comments>
</file>

<file path=xl/sharedStrings.xml><?xml version="1.0" encoding="utf-8"?>
<sst xmlns="http://schemas.openxmlformats.org/spreadsheetml/2006/main" count="2422" uniqueCount="1288">
  <si>
    <t>month</t>
  </si>
  <si>
    <t>pm</t>
  </si>
  <si>
    <t>Health and safety training</t>
  </si>
  <si>
    <t>Provision of personal protective</t>
  </si>
  <si>
    <t>clothing and equipment</t>
  </si>
  <si>
    <t>Provision of safety fences, signs and</t>
  </si>
  <si>
    <t>barricades</t>
  </si>
  <si>
    <t>Moving of existing fences and gates</t>
  </si>
  <si>
    <t>105.03.01</t>
  </si>
  <si>
    <t>Fences:</t>
  </si>
  <si>
    <t>Ordinary Fences</t>
  </si>
  <si>
    <t>Security Fences</t>
  </si>
  <si>
    <t>Gates</t>
  </si>
  <si>
    <t>Dismanteling of existing fences</t>
  </si>
  <si>
    <t>105.06</t>
  </si>
  <si>
    <t>Provision of temporary fencing</t>
  </si>
  <si>
    <t>Ordinary</t>
  </si>
  <si>
    <t>Security</t>
  </si>
  <si>
    <t>SUMMARY OF PRICING SCHEDULE</t>
  </si>
  <si>
    <t>Section 202</t>
  </si>
  <si>
    <t>202.01</t>
  </si>
  <si>
    <t>Trench excavation</t>
  </si>
  <si>
    <t>Over 1,0m deep and up to 1,5m deep</t>
  </si>
  <si>
    <t>Over 1,5m deep and up to 2,0m deep</t>
  </si>
  <si>
    <t>Section 201</t>
  </si>
  <si>
    <t>201.02</t>
  </si>
  <si>
    <t>Temporary stockpiling of material</t>
  </si>
  <si>
    <t>202.02</t>
  </si>
  <si>
    <t>Treatment and maintenance of areas</t>
  </si>
  <si>
    <t>(Free-haul boundaries will be defined</t>
  </si>
  <si>
    <t>boundaries)</t>
  </si>
  <si>
    <t>Extra over items 202.01, 202.03 and</t>
  </si>
  <si>
    <t>Intermediate material</t>
  </si>
  <si>
    <t>Hard material</t>
  </si>
  <si>
    <t>Hand excavation (extra over item</t>
  </si>
  <si>
    <t>202.01)</t>
  </si>
  <si>
    <t>202.02.01</t>
  </si>
  <si>
    <t>202.02.02</t>
  </si>
  <si>
    <t>202.04</t>
  </si>
  <si>
    <t>202.06</t>
  </si>
  <si>
    <t>The backfilling of trenches (excluding</t>
  </si>
  <si>
    <t>the backfill around the pipe barrel)</t>
  </si>
  <si>
    <t>with material obtained from</t>
  </si>
  <si>
    <t>excavations</t>
  </si>
  <si>
    <t>202.07</t>
  </si>
  <si>
    <t>Extra over items 202.06 and 202.13</t>
  </si>
  <si>
    <t>for using backfill material obtained -</t>
  </si>
  <si>
    <t>From borrow areas</t>
  </si>
  <si>
    <t>From sources provided by the</t>
  </si>
  <si>
    <t>contractor</t>
  </si>
  <si>
    <t>202.07.01</t>
  </si>
  <si>
    <t>202.07.02</t>
  </si>
  <si>
    <t>To dumping areas to be provided by</t>
  </si>
  <si>
    <t>Contractor</t>
  </si>
  <si>
    <t>202.10.02</t>
  </si>
  <si>
    <t>65% spray-grade emulsion</t>
  </si>
  <si>
    <t>60% spray-grade emulsion</t>
  </si>
  <si>
    <t>607.04</t>
  </si>
  <si>
    <t>607.04.02</t>
  </si>
  <si>
    <t>607.04.03</t>
  </si>
  <si>
    <t>607.04.04</t>
  </si>
  <si>
    <t>607.05</t>
  </si>
  <si>
    <t>Aggregate variations</t>
  </si>
  <si>
    <t>607.05.02</t>
  </si>
  <si>
    <t>607.05.04</t>
  </si>
  <si>
    <t>607.06</t>
  </si>
  <si>
    <t>30% spray-grade emulsion</t>
  </si>
  <si>
    <t>607.06.01</t>
  </si>
  <si>
    <t>607.06.02</t>
  </si>
  <si>
    <t>607.07</t>
  </si>
  <si>
    <t>of slurry seal</t>
  </si>
  <si>
    <t>607.10</t>
  </si>
  <si>
    <t>Correction for bleeding</t>
  </si>
  <si>
    <t>Aggregate</t>
  </si>
  <si>
    <t>607.10.01</t>
  </si>
  <si>
    <t>607.10.02</t>
  </si>
  <si>
    <t>607.10.01.01</t>
  </si>
  <si>
    <t>607.10.01.02</t>
  </si>
  <si>
    <t>607.10.01.03</t>
  </si>
  <si>
    <t>Precoating of aggregate</t>
  </si>
  <si>
    <t>607.10.03</t>
  </si>
  <si>
    <t>Treatment of surface for bleeding</t>
  </si>
  <si>
    <t>Backfilling trenches with soilcrete</t>
  </si>
  <si>
    <t>202.13</t>
  </si>
  <si>
    <t>Section 203</t>
  </si>
  <si>
    <t>203.01</t>
  </si>
  <si>
    <t>Excavation and borrow to fill</t>
  </si>
  <si>
    <t>203.01.01</t>
  </si>
  <si>
    <t>Compaction to 90% of modified</t>
  </si>
  <si>
    <t>AASHTO density</t>
  </si>
  <si>
    <t>Extra over item 203.01 for excavating</t>
  </si>
  <si>
    <t>203.02</t>
  </si>
  <si>
    <t>203.02.01</t>
  </si>
  <si>
    <t>203.02.02</t>
  </si>
  <si>
    <t>Soft material</t>
  </si>
  <si>
    <t>203.04</t>
  </si>
  <si>
    <t>Removal of oversize material</t>
  </si>
  <si>
    <t>203.05</t>
  </si>
  <si>
    <t>Variations in compactive effort</t>
  </si>
  <si>
    <t>and item 203.07)</t>
  </si>
  <si>
    <t>Vibratory rollers</t>
  </si>
  <si>
    <t>m².pass</t>
  </si>
  <si>
    <t>203.05.01</t>
  </si>
  <si>
    <t>203.07</t>
  </si>
  <si>
    <t>Three-pass roller compaction</t>
  </si>
  <si>
    <t>Vibratory roller</t>
  </si>
  <si>
    <t>203.07.01</t>
  </si>
  <si>
    <t>203.08</t>
  </si>
  <si>
    <t>Preparation and compaction of</t>
  </si>
  <si>
    <t>modified AASHTO density</t>
  </si>
  <si>
    <t>203.11</t>
  </si>
  <si>
    <t>Finishing off slopes</t>
  </si>
  <si>
    <t>Excavation slopes</t>
  </si>
  <si>
    <t>Fill slopes</t>
  </si>
  <si>
    <t>203.14</t>
  </si>
  <si>
    <t>Extra over item 203.01 for borrow</t>
  </si>
  <si>
    <t>material from sources to be</t>
  </si>
  <si>
    <t>supplied by the Contractor</t>
  </si>
  <si>
    <t>Section 501</t>
  </si>
  <si>
    <t>Subsurface Drains and Drainage</t>
  </si>
  <si>
    <t>PROTECTION</t>
  </si>
  <si>
    <t>DRAINAGE AND EROSION</t>
  </si>
  <si>
    <t>Blankets</t>
  </si>
  <si>
    <t>501.01</t>
  </si>
  <si>
    <t>Crushed stone</t>
  </si>
  <si>
    <t>Single-sized crushed stone:</t>
  </si>
  <si>
    <t>19mm nominal aggregate size</t>
  </si>
  <si>
    <t>501.01.02</t>
  </si>
  <si>
    <t>501.01.02.02</t>
  </si>
  <si>
    <t>501.04</t>
  </si>
  <si>
    <t>Geotextiles</t>
  </si>
  <si>
    <t>501.04.02</t>
  </si>
  <si>
    <t>501.05</t>
  </si>
  <si>
    <t>Pipes in subsurface drains</t>
  </si>
  <si>
    <t>501.05.01</t>
  </si>
  <si>
    <t>Construction Plant</t>
  </si>
  <si>
    <t>Backfilling with selected excavated</t>
  </si>
  <si>
    <t>material compacted to -</t>
  </si>
  <si>
    <t>93% of modified AASHTO density</t>
  </si>
  <si>
    <t>502.02</t>
  </si>
  <si>
    <t>502.02.01</t>
  </si>
  <si>
    <t>502.02.01.01</t>
  </si>
  <si>
    <t>Class B bedding / Class 75D</t>
  </si>
  <si>
    <t>502.02.02</t>
  </si>
  <si>
    <t>502.02.02.02</t>
  </si>
  <si>
    <t>502.02.02.03</t>
  </si>
  <si>
    <t>502.02.02.04</t>
  </si>
  <si>
    <t>502.02.02.05</t>
  </si>
  <si>
    <t>502.02.02.06</t>
  </si>
  <si>
    <t>502.02.02.07</t>
  </si>
  <si>
    <t>Single sided road stud</t>
  </si>
  <si>
    <t>Class B bedding / Class 100D</t>
  </si>
  <si>
    <t>502.06</t>
  </si>
  <si>
    <t>606.02.01</t>
  </si>
  <si>
    <t>tensile strength, bright galvanized)</t>
  </si>
  <si>
    <t>105.01.02</t>
  </si>
  <si>
    <t>Smooth wire</t>
  </si>
  <si>
    <t>1.90mm barb diameter, min 1050 Mpa</t>
  </si>
  <si>
    <t>High strain wire, 2.24mm diameter,</t>
  </si>
  <si>
    <t>105.01.03</t>
  </si>
  <si>
    <t>Barbed tape security barriers</t>
  </si>
  <si>
    <t>105.01.03.01</t>
  </si>
  <si>
    <t>Short barb, 730mm coil, galvanised</t>
  </si>
  <si>
    <t>Medium barb, 730mm coil, galvanised</t>
  </si>
  <si>
    <t>fully galvanised</t>
  </si>
  <si>
    <t>Flat wrap -</t>
  </si>
  <si>
    <t>Concertina coil -</t>
  </si>
  <si>
    <t>105.01.03.02</t>
  </si>
  <si>
    <t>105.01.04</t>
  </si>
  <si>
    <t>Diamond mesh</t>
  </si>
  <si>
    <t>Short barb, 900mm coil, galvanised</t>
  </si>
  <si>
    <t>Short barb, 450mm coil, galvanised</t>
  </si>
  <si>
    <t>Medium barb, 900mm coil, galvanised</t>
  </si>
  <si>
    <t>Medium barb, 450mm coil, galvanised</t>
  </si>
  <si>
    <t>37mm x 2.5mm</t>
  </si>
  <si>
    <t>50mm x 2.5mm</t>
  </si>
  <si>
    <t>64mm x 2.5mm</t>
  </si>
  <si>
    <t>105.01.06</t>
  </si>
  <si>
    <t>Corner, end, straining and gate posts,</t>
  </si>
  <si>
    <t>including anchors</t>
  </si>
  <si>
    <t>606.06</t>
  </si>
  <si>
    <t>Binder variations</t>
  </si>
  <si>
    <t>606.06.01</t>
  </si>
  <si>
    <t>Penetration grade bitumens</t>
  </si>
  <si>
    <t>606.10</t>
  </si>
  <si>
    <t>Section 607</t>
  </si>
  <si>
    <t>607.01</t>
  </si>
  <si>
    <t>Double-seal surface treatment using -</t>
  </si>
  <si>
    <t>607.01.02</t>
  </si>
  <si>
    <t>13.2mm and 6.7mm aggregate</t>
  </si>
  <si>
    <t>607.03</t>
  </si>
  <si>
    <t>Bituminous surface treatment with</t>
  </si>
  <si>
    <t>13.2mm aggregate and slurry-seal</t>
  </si>
  <si>
    <t>using-</t>
  </si>
  <si>
    <t>150/200 penetration-grade bitumen</t>
  </si>
  <si>
    <t>in the tack coat and 60% or 65%</t>
  </si>
  <si>
    <t>emulsion in the penetration spray</t>
  </si>
  <si>
    <t>(See Drawing STD-014 Sheet 1 of 3)</t>
  </si>
  <si>
    <t>105.01.06.01</t>
  </si>
  <si>
    <t>Standard Post</t>
  </si>
  <si>
    <t>Straining Post</t>
  </si>
  <si>
    <t>Corner Post</t>
  </si>
  <si>
    <t>Gate Post (Double Leaf Gate)</t>
  </si>
  <si>
    <t>Gate Post (Single Leaf Gate)</t>
  </si>
  <si>
    <t>Gate Post (Pedestrian Gate)</t>
  </si>
  <si>
    <t>105.02</t>
  </si>
  <si>
    <t>New gates</t>
  </si>
  <si>
    <t>Single Leaf</t>
  </si>
  <si>
    <t>Double Leaf</t>
  </si>
  <si>
    <t>Pedistrian</t>
  </si>
  <si>
    <t>105.03</t>
  </si>
  <si>
    <t>607.03.02</t>
  </si>
  <si>
    <t>Bituminous binder variations</t>
  </si>
  <si>
    <t>Cast in situ concrete</t>
  </si>
  <si>
    <t>formwork to provide Class F1 surface</t>
  </si>
  <si>
    <t>finish and Class U2 surface finish</t>
  </si>
  <si>
    <t>for unformed surfaces</t>
  </si>
  <si>
    <t>Class 25/19</t>
  </si>
  <si>
    <t>502.10.03</t>
  </si>
  <si>
    <t>Inlet and outlet structures, catchpits,</t>
  </si>
  <si>
    <t>manholes and junction boxes</t>
  </si>
  <si>
    <t>excluding formwork, but including</t>
  </si>
  <si>
    <t>U2 surface finish</t>
  </si>
  <si>
    <t>502.10.03.02</t>
  </si>
  <si>
    <t>502.13.03</t>
  </si>
  <si>
    <t>Welded-steel fabric</t>
  </si>
  <si>
    <t>Reference 888</t>
  </si>
  <si>
    <t>Reference 395</t>
  </si>
  <si>
    <t>Application of fog spray consisting of</t>
  </si>
  <si>
    <t>By grouting and sealing with cold-</t>
  </si>
  <si>
    <t>Section 502</t>
  </si>
  <si>
    <t>Prefabricated Culverts and</t>
  </si>
  <si>
    <t>Stormwater Sewers</t>
  </si>
  <si>
    <t>Section 503</t>
  </si>
  <si>
    <t>503.01</t>
  </si>
  <si>
    <t>Concrete kerbing Class 20/19</t>
  </si>
  <si>
    <t xml:space="preserve">concrete  </t>
  </si>
  <si>
    <t>Concrete kerbing-channelling</t>
  </si>
  <si>
    <t>503.01.01</t>
  </si>
  <si>
    <t>503.02</t>
  </si>
  <si>
    <t>503.02.02</t>
  </si>
  <si>
    <t>Dayworks</t>
  </si>
  <si>
    <t>B107.01</t>
  </si>
  <si>
    <t>B107.01.01</t>
  </si>
  <si>
    <t>B107.01.02</t>
  </si>
  <si>
    <t>B107.02</t>
  </si>
  <si>
    <t>B107.03</t>
  </si>
  <si>
    <t>B107.03.01</t>
  </si>
  <si>
    <t>B107.02.01</t>
  </si>
  <si>
    <t>B107.02.02</t>
  </si>
  <si>
    <t>Section 504</t>
  </si>
  <si>
    <t>504.07</t>
  </si>
  <si>
    <t>Excavation in hard material</t>
  </si>
  <si>
    <t>(Extra over items 504.01, 504.02</t>
  </si>
  <si>
    <t>504.03, 504.04 and 504.05)</t>
  </si>
  <si>
    <t>Section 505</t>
  </si>
  <si>
    <t>505.01</t>
  </si>
  <si>
    <t>Foundation trench excavation and</t>
  </si>
  <si>
    <t>backfilling</t>
  </si>
  <si>
    <t>In all other classes of material</t>
  </si>
  <si>
    <t>505.01.02</t>
  </si>
  <si>
    <t>Surface preparation for the bedding</t>
  </si>
  <si>
    <t>of gabions</t>
  </si>
  <si>
    <t>505.03</t>
  </si>
  <si>
    <t>Gabions</t>
  </si>
  <si>
    <t>Gabion boxes, mesh type 80 with</t>
  </si>
  <si>
    <t>2.7mm Class A galvanised wire -</t>
  </si>
  <si>
    <t>505.03.01</t>
  </si>
  <si>
    <t>505.03.01.01</t>
  </si>
  <si>
    <t xml:space="preserve">1.0m x 1.0m x 1.0m </t>
  </si>
  <si>
    <t>Engineers Accommodation</t>
  </si>
  <si>
    <t>505.04</t>
  </si>
  <si>
    <t>Extra over item 505.03 for supplying</t>
  </si>
  <si>
    <t>gabions with PVC-coated wire</t>
  </si>
  <si>
    <t>3.7mm PVC thickness</t>
  </si>
  <si>
    <t>505.04.01</t>
  </si>
  <si>
    <t>505.05</t>
  </si>
  <si>
    <t>Filter fabric for gabions and riprap</t>
  </si>
  <si>
    <t>505.05.01</t>
  </si>
  <si>
    <t>505.06</t>
  </si>
  <si>
    <t>Stone pitching</t>
  </si>
  <si>
    <t>Grouted pitching</t>
  </si>
  <si>
    <t>505.10</t>
  </si>
  <si>
    <t>Concrete in edge beams and</t>
  </si>
  <si>
    <t>foundation trenches</t>
  </si>
  <si>
    <t>Class 25/19 concrete</t>
  </si>
  <si>
    <t>505.10.02</t>
  </si>
  <si>
    <t>Section 601</t>
  </si>
  <si>
    <t>Gravel layers constructed from</t>
  </si>
  <si>
    <t>Subgrade</t>
  </si>
  <si>
    <t>Compacted to 95% of modified</t>
  </si>
  <si>
    <t>Subbase</t>
  </si>
  <si>
    <t>Compacted to 97% of modified</t>
  </si>
  <si>
    <t>material obtained from excavations</t>
  </si>
  <si>
    <t>601.03.02</t>
  </si>
  <si>
    <t>601.03.02.02</t>
  </si>
  <si>
    <t>601.04</t>
  </si>
  <si>
    <t>material from</t>
  </si>
  <si>
    <t>Intermediate excavations</t>
  </si>
  <si>
    <t>Hard excavations</t>
  </si>
  <si>
    <t>601.04.01</t>
  </si>
  <si>
    <t>601.04.02</t>
  </si>
  <si>
    <t>Crushed-stone Pavement Layers</t>
  </si>
  <si>
    <t>Section 602</t>
  </si>
  <si>
    <t>602.01</t>
  </si>
  <si>
    <t>Commercial sources</t>
  </si>
  <si>
    <t>G1 material compacted to 86% of</t>
  </si>
  <si>
    <t>602.01.01</t>
  </si>
  <si>
    <t>602.01.01.01</t>
  </si>
  <si>
    <t>202.09 for excavating in -</t>
  </si>
  <si>
    <t>(applicable to sub item 203.01.03</t>
  </si>
  <si>
    <t>502.13</t>
  </si>
  <si>
    <t>Section 605</t>
  </si>
  <si>
    <t>903</t>
  </si>
  <si>
    <t>construction bed material to 90% of</t>
  </si>
  <si>
    <t>502.01</t>
  </si>
  <si>
    <t>502.01.02</t>
  </si>
  <si>
    <t>rectangular culverts, including</t>
  </si>
  <si>
    <t>Crushed-stone base constructed</t>
  </si>
  <si>
    <t>Shoulder</t>
  </si>
  <si>
    <t>Chemical stabilization extra over</t>
  </si>
  <si>
    <t>Saw-cutting of asphalt, asphalt base</t>
  </si>
  <si>
    <t>in bus bays and roads</t>
  </si>
  <si>
    <t>Transverse contraction joints</t>
  </si>
  <si>
    <t>602.04</t>
  </si>
  <si>
    <t>Additional compaction</t>
  </si>
  <si>
    <t>602.04.01</t>
  </si>
  <si>
    <t>Extra over sub items 602.01.01.01</t>
  </si>
  <si>
    <t>602.01.02.01, 602.02.01.01 and</t>
  </si>
  <si>
    <t>602.02.02.01 for compaction to</t>
  </si>
  <si>
    <t>88% of apparent density</t>
  </si>
  <si>
    <t>Section 603</t>
  </si>
  <si>
    <t>Unpaved areas</t>
  </si>
  <si>
    <t>603.01</t>
  </si>
  <si>
    <t>603.01.01</t>
  </si>
  <si>
    <t>Compacted gravel shoulder or gravel</t>
  </si>
  <si>
    <t>wearing course to 93% of modified</t>
  </si>
  <si>
    <t>Extra over Item 603.01 for borrow</t>
  </si>
  <si>
    <t>Section 604</t>
  </si>
  <si>
    <t>604.01</t>
  </si>
  <si>
    <t>unstabilized compacted layers</t>
  </si>
  <si>
    <t>Chemical stabilizing agent</t>
  </si>
  <si>
    <t>Cement</t>
  </si>
  <si>
    <t>ℓ</t>
  </si>
  <si>
    <t>604.01.03</t>
  </si>
  <si>
    <t>604.02</t>
  </si>
  <si>
    <t>604.02.01</t>
  </si>
  <si>
    <t>605.01</t>
  </si>
  <si>
    <t>Prime coat</t>
  </si>
  <si>
    <t>MC-30 cut-back bitumen</t>
  </si>
  <si>
    <t>Aggregate for blinding</t>
  </si>
  <si>
    <t>605.01.02</t>
  </si>
  <si>
    <t>605.02</t>
  </si>
  <si>
    <t>606.02</t>
  </si>
  <si>
    <t>606.05</t>
  </si>
  <si>
    <t>B107.03.02</t>
  </si>
  <si>
    <t>B107.03.04</t>
  </si>
  <si>
    <t>B107.03.06</t>
  </si>
  <si>
    <t>B107.03.09</t>
  </si>
  <si>
    <t>Tipper trucks</t>
  </si>
  <si>
    <t>6m³ capacity</t>
  </si>
  <si>
    <t>10m³ capacity</t>
  </si>
  <si>
    <t>B107.03.01.01</t>
  </si>
  <si>
    <t>B107.03.01.02</t>
  </si>
  <si>
    <t>Backhoe loaders (Mass 7 - 8 ton)</t>
  </si>
  <si>
    <t>Tracked Excavator (Mass 18 - 22 ton,</t>
  </si>
  <si>
    <t>Power 70 - 105 kW)</t>
  </si>
  <si>
    <t>Grader (Mass 16 - 20 ton)</t>
  </si>
  <si>
    <t>Rollers</t>
  </si>
  <si>
    <t>B107.03.09.01</t>
  </si>
  <si>
    <t>Pneumatic Roller (14 - 21 ton)</t>
  </si>
  <si>
    <t>Single drum vibratory padfoot roller</t>
  </si>
  <si>
    <t>(10 - 14 ton)</t>
  </si>
  <si>
    <t>B107.03.09.03</t>
  </si>
  <si>
    <t>Single drum vibratory smooth roller</t>
  </si>
  <si>
    <t>B107.03.09.05</t>
  </si>
  <si>
    <t>Tack coat of 30% stable grade</t>
  </si>
  <si>
    <t>emulsion</t>
  </si>
  <si>
    <t>Section 609</t>
  </si>
  <si>
    <t>609.01</t>
  </si>
  <si>
    <t>Construction of segmental block</t>
  </si>
  <si>
    <t>paving made from -</t>
  </si>
  <si>
    <t xml:space="preserve">60mm Type S-A, Class 25 gray </t>
  </si>
  <si>
    <t>80mm Type S-A, Class 25 gray</t>
  </si>
  <si>
    <t>609.03.02</t>
  </si>
  <si>
    <t>(See Drawing STD-001)</t>
  </si>
  <si>
    <t>Section 610</t>
  </si>
  <si>
    <t>Concrete Pavements</t>
  </si>
  <si>
    <t>610.01</t>
  </si>
  <si>
    <t>Concrete pavement</t>
  </si>
  <si>
    <t>Class 30/19, 150mm - 180mm thick</t>
  </si>
  <si>
    <t>610.01.01</t>
  </si>
  <si>
    <t>610.02</t>
  </si>
  <si>
    <t>Texturing and curing of concrete</t>
  </si>
  <si>
    <t>pavement</t>
  </si>
  <si>
    <t>Wire-brush texturing</t>
  </si>
  <si>
    <t>Curing</t>
  </si>
  <si>
    <t>610.02.01</t>
  </si>
  <si>
    <t>610.02.02</t>
  </si>
  <si>
    <t>610.03</t>
  </si>
  <si>
    <t>of the curing compound</t>
  </si>
  <si>
    <t>610.04</t>
  </si>
  <si>
    <t>Joints</t>
  </si>
  <si>
    <t>610.04.02</t>
  </si>
  <si>
    <t>Longitudinal hinge joints</t>
  </si>
  <si>
    <t>Sawn hinge joints (unsealed)</t>
  </si>
  <si>
    <t>Sawn hinge joints (sealed)</t>
  </si>
  <si>
    <t>Sawn contraction joints (sealed)</t>
  </si>
  <si>
    <t>completed in two separate operations</t>
  </si>
  <si>
    <t>(width as shown on drawing STD010)</t>
  </si>
  <si>
    <t>completed in a single operation</t>
  </si>
  <si>
    <t>Sawn contraction joints (unsealed)</t>
  </si>
  <si>
    <t>Tie bars</t>
  </si>
  <si>
    <t>End caps for dowels at expansion</t>
  </si>
  <si>
    <t>joints</t>
  </si>
  <si>
    <t>Variation in the rate of application</t>
  </si>
  <si>
    <t>903.03</t>
  </si>
  <si>
    <t>Special tests on concrete and asphalt</t>
  </si>
  <si>
    <t>Section 105</t>
  </si>
  <si>
    <t>105.01</t>
  </si>
  <si>
    <t>Supply and erection of new fencing</t>
  </si>
  <si>
    <t>material</t>
  </si>
  <si>
    <t>concrete cubes</t>
  </si>
  <si>
    <t>Compressive-strength tests on</t>
  </si>
  <si>
    <t>concrete cores</t>
  </si>
  <si>
    <t>Asphalt tests on cores</t>
  </si>
  <si>
    <t>903.03.01</t>
  </si>
  <si>
    <t>903.03.03</t>
  </si>
  <si>
    <t>903.03.04</t>
  </si>
  <si>
    <t xml:space="preserve">Forming and sealing of joints </t>
  </si>
  <si>
    <t>between asphalt and concrete</t>
  </si>
  <si>
    <t>610.04.02.01</t>
  </si>
  <si>
    <t>610.04.02.02</t>
  </si>
  <si>
    <t>610.04.03</t>
  </si>
  <si>
    <t>610.04.01</t>
  </si>
  <si>
    <t>Expansion joints complete (excluding</t>
  </si>
  <si>
    <t>dowels)</t>
  </si>
  <si>
    <t>Dowel bars (R12 mild steel)</t>
  </si>
  <si>
    <t>610.04.03.01</t>
  </si>
  <si>
    <t>610.04.03.02</t>
  </si>
  <si>
    <t>610.04.03.03</t>
  </si>
  <si>
    <t>610.04.04</t>
  </si>
  <si>
    <t>610.04.05</t>
  </si>
  <si>
    <t>610.04.06</t>
  </si>
  <si>
    <t>610.05</t>
  </si>
  <si>
    <t>Coring and testing of cores</t>
  </si>
  <si>
    <t>100mm cores drilled from pavement</t>
  </si>
  <si>
    <t>150mm cores drilled from pavement</t>
  </si>
  <si>
    <t>and tested for compressive strength</t>
  </si>
  <si>
    <t>610.05.01</t>
  </si>
  <si>
    <t>610.05.02</t>
  </si>
  <si>
    <t>610.06</t>
  </si>
  <si>
    <t>Repairing cracks</t>
  </si>
  <si>
    <t>610.06.01</t>
  </si>
  <si>
    <t>By injection of epoxy resin</t>
  </si>
  <si>
    <t>applied liquid sealant</t>
  </si>
  <si>
    <t>610.06.02</t>
  </si>
  <si>
    <t>610.07</t>
  </si>
  <si>
    <t>Breaking up, removing and</t>
  </si>
  <si>
    <t>replacing defective slabs</t>
  </si>
  <si>
    <t>610.04.07</t>
  </si>
  <si>
    <t>Class 25/19, 100mm - 125mm thick</t>
  </si>
  <si>
    <t>in walkways and cycle tracks</t>
  </si>
  <si>
    <t>(including Class U2 concrete finish)</t>
  </si>
  <si>
    <t>610.01.02</t>
  </si>
  <si>
    <t>Sign boards with painted back-</t>
  </si>
  <si>
    <t>ground, symbols, lettering and</t>
  </si>
  <si>
    <t>borders in engineering-grade retro-</t>
  </si>
  <si>
    <t>reflective material with sign boards</t>
  </si>
  <si>
    <t>constructed from -</t>
  </si>
  <si>
    <t>Area not exceeding 2m²</t>
  </si>
  <si>
    <t>Steel tubing</t>
  </si>
  <si>
    <t>Extra over Items 612.03.01 and</t>
  </si>
  <si>
    <t>612.03.02 for providing</t>
  </si>
  <si>
    <t>Section 903</t>
  </si>
  <si>
    <t>612.05</t>
  </si>
  <si>
    <t>Excavation and backfilling for</t>
  </si>
  <si>
    <t>sign supports</t>
  </si>
  <si>
    <t>612.06</t>
  </si>
  <si>
    <t>Dismantling, storing and re-erecting</t>
  </si>
  <si>
    <t>613.01</t>
  </si>
  <si>
    <t>Road-marking paint</t>
  </si>
  <si>
    <t>White lines (broken or unbroken)</t>
  </si>
  <si>
    <t>Yellow lines (broken or unbroken)</t>
  </si>
  <si>
    <t>White lettering and symbols</t>
  </si>
  <si>
    <t>Yellow lettering and symbols</t>
  </si>
  <si>
    <t>Traffic-island markings (any colour)</t>
  </si>
  <si>
    <t>100mm wide</t>
  </si>
  <si>
    <t>km</t>
  </si>
  <si>
    <t>613.01.06</t>
  </si>
  <si>
    <t>traffic signs with a surface area of -</t>
  </si>
  <si>
    <t>Up to 2m²</t>
  </si>
  <si>
    <t>612.06.01</t>
  </si>
  <si>
    <t>B001.06</t>
  </si>
  <si>
    <t>Contract Notice Board</t>
  </si>
  <si>
    <t xml:space="preserve">Labour during normal working hours </t>
  </si>
  <si>
    <t>Unskilled labour</t>
  </si>
  <si>
    <t>Semi-skilled labour</t>
  </si>
  <si>
    <t>B107.01.03</t>
  </si>
  <si>
    <t>Skilled labour</t>
  </si>
  <si>
    <t>Extra-over item B107.02 for charges</t>
  </si>
  <si>
    <t>and overheads</t>
  </si>
  <si>
    <t>B107.02.03</t>
  </si>
  <si>
    <t>Kerb markings (any colour)</t>
  </si>
  <si>
    <t>613.05</t>
  </si>
  <si>
    <t>613.06</t>
  </si>
  <si>
    <t xml:space="preserve">Setting out and the premarking of </t>
  </si>
  <si>
    <t>lines (excluding traffic-island</t>
  </si>
  <si>
    <t>markings, lettering and symbols)</t>
  </si>
  <si>
    <t>613.05.01</t>
  </si>
  <si>
    <t>Concrete elements (unreinforced)</t>
  </si>
  <si>
    <t>Concrete elements (reinforced)</t>
  </si>
  <si>
    <t>101.05.02.05</t>
  </si>
  <si>
    <t>Community liaison officer</t>
  </si>
  <si>
    <t>B001.05.02</t>
  </si>
  <si>
    <t>Supplying and laying of concrete</t>
  </si>
  <si>
    <t>pipe culverts (type SC-pipes)</t>
  </si>
  <si>
    <t>Office and laboratory accommodation</t>
  </si>
  <si>
    <t>exceeding 1m and up to and</t>
  </si>
  <si>
    <t>Moveable barricade / road sign</t>
  </si>
  <si>
    <t xml:space="preserve">Preparing areas for grassing and </t>
  </si>
  <si>
    <t>Top soiling on the Site with -</t>
  </si>
  <si>
    <t>%</t>
  </si>
  <si>
    <t>001</t>
  </si>
  <si>
    <t>002</t>
  </si>
  <si>
    <t>101</t>
  </si>
  <si>
    <t>102</t>
  </si>
  <si>
    <t>103</t>
  </si>
  <si>
    <t>202</t>
  </si>
  <si>
    <t>203</t>
  </si>
  <si>
    <t>501</t>
  </si>
  <si>
    <t>502</t>
  </si>
  <si>
    <t>503</t>
  </si>
  <si>
    <t>504</t>
  </si>
  <si>
    <t>505</t>
  </si>
  <si>
    <t>601</t>
  </si>
  <si>
    <t>602</t>
  </si>
  <si>
    <t>603</t>
  </si>
  <si>
    <t>604</t>
  </si>
  <si>
    <t>605</t>
  </si>
  <si>
    <t>606</t>
  </si>
  <si>
    <t>609</t>
  </si>
  <si>
    <t>612</t>
  </si>
  <si>
    <t>613</t>
  </si>
  <si>
    <t>General Requirements and Charges</t>
  </si>
  <si>
    <t>Site Clearing and Grubbing</t>
  </si>
  <si>
    <t>Overhaul</t>
  </si>
  <si>
    <t>Landscaping and Grassing</t>
  </si>
  <si>
    <t>Trenching</t>
  </si>
  <si>
    <t>Mass Earthworks</t>
  </si>
  <si>
    <t>Subsurface Drains and Drainage Blankets</t>
  </si>
  <si>
    <t>Prefabricated Culverts and Stormwater Drainage</t>
  </si>
  <si>
    <t>Kerbing and Channelling</t>
  </si>
  <si>
    <t>Open Drains</t>
  </si>
  <si>
    <t>Erosion Protection</t>
  </si>
  <si>
    <t>Gravel Pavement Layers</t>
  </si>
  <si>
    <t>Unpaved Areas</t>
  </si>
  <si>
    <t>Stabilization</t>
  </si>
  <si>
    <t>Prime Coat</t>
  </si>
  <si>
    <t>Asphalt Base and Surfacing</t>
  </si>
  <si>
    <t>Bituminous Surface Treatments</t>
  </si>
  <si>
    <t>Segmented Paving</t>
  </si>
  <si>
    <t>Traffic Signs</t>
  </si>
  <si>
    <t>Traffic Markings</t>
  </si>
  <si>
    <t>Testing</t>
  </si>
  <si>
    <t>SERIES 0</t>
  </si>
  <si>
    <t>GENERAL</t>
  </si>
  <si>
    <t>ITEM</t>
  </si>
  <si>
    <t>DESCRIPTION</t>
  </si>
  <si>
    <t>UNIT</t>
  </si>
  <si>
    <t>QTY</t>
  </si>
  <si>
    <t>RATE</t>
  </si>
  <si>
    <t>AMOUNT</t>
  </si>
  <si>
    <t>TOTAL CARRIED TO SUMMARY</t>
  </si>
  <si>
    <t>Signature of person authorised to sign the tender:</t>
  </si>
  <si>
    <t>Date</t>
  </si>
  <si>
    <t>TOTAL CARRIED FORWARD</t>
  </si>
  <si>
    <t>TOTAL BROUGHT FORWARD</t>
  </si>
  <si>
    <t>SECTION</t>
  </si>
  <si>
    <t>Section 001</t>
  </si>
  <si>
    <t xml:space="preserve">Excavate by hand to expose existing </t>
  </si>
  <si>
    <t>services and backfill</t>
  </si>
  <si>
    <t>m³</t>
  </si>
  <si>
    <t>Compliance with the Occupational</t>
  </si>
  <si>
    <t>Health and Safety Act and applicable</t>
  </si>
  <si>
    <t>regulations</t>
  </si>
  <si>
    <t>Provision of a Health and Safety Plan</t>
  </si>
  <si>
    <t>Provision of a Health and Safety File</t>
  </si>
  <si>
    <t>Full time</t>
  </si>
  <si>
    <t>Provision of a safety officer-</t>
  </si>
  <si>
    <t>B001.05</t>
  </si>
  <si>
    <t>B001.05.01</t>
  </si>
  <si>
    <t>Monthly Wage</t>
  </si>
  <si>
    <t>Percentage on item B001.05.01 for</t>
  </si>
  <si>
    <t>charges and profit</t>
  </si>
  <si>
    <t>Section 002</t>
  </si>
  <si>
    <t>Engineer's Accommodation</t>
  </si>
  <si>
    <t>Services</t>
  </si>
  <si>
    <t>Services for offices and laboratories</t>
  </si>
  <si>
    <t>Provision of survey equipment and</t>
  </si>
  <si>
    <t>assistants</t>
  </si>
  <si>
    <t>ANCILLARY WORK</t>
  </si>
  <si>
    <t>SERIES 2</t>
  </si>
  <si>
    <t>EARTHWORKS</t>
  </si>
  <si>
    <t>201</t>
  </si>
  <si>
    <t>General</t>
  </si>
  <si>
    <t xml:space="preserve">GENERAL   </t>
  </si>
  <si>
    <t xml:space="preserve">SERIES 1 </t>
  </si>
  <si>
    <t>SERIES 5</t>
  </si>
  <si>
    <t>DRAINAGE AND EROSION PROTECTION</t>
  </si>
  <si>
    <t>SERIES 6</t>
  </si>
  <si>
    <t>ROADS AND PARKING AREAS</t>
  </si>
  <si>
    <t>CONTRACT PRICE CARRIED FORWARD TO FORM OF OFFER</t>
  </si>
  <si>
    <t>Fencing</t>
  </si>
  <si>
    <t>SERIES 9</t>
  </si>
  <si>
    <t>TOTAL SCHEDULE OF PRICES</t>
  </si>
  <si>
    <t>SERIES 1</t>
  </si>
  <si>
    <t>Section 101</t>
  </si>
  <si>
    <t>101.01</t>
  </si>
  <si>
    <t>Clearing and grubbing</t>
  </si>
  <si>
    <t>101.01.01</t>
  </si>
  <si>
    <t>m²</t>
  </si>
  <si>
    <t>101.02</t>
  </si>
  <si>
    <t>Cutting and removing large trees</t>
  </si>
  <si>
    <t>with a girth -</t>
  </si>
  <si>
    <t>including 2m</t>
  </si>
  <si>
    <t>no</t>
  </si>
  <si>
    <t>101.03</t>
  </si>
  <si>
    <t>Grubbing and the removal of the</t>
  </si>
  <si>
    <t>stumps and roots of large trees with</t>
  </si>
  <si>
    <t>girth -</t>
  </si>
  <si>
    <t>101.04</t>
  </si>
  <si>
    <t>Re-clearing of areas (only on the</t>
  </si>
  <si>
    <t>written instructions of the Engineer)</t>
  </si>
  <si>
    <t>Areas not classified as strips</t>
  </si>
  <si>
    <t>101.05</t>
  </si>
  <si>
    <t>Removal and disposal of specific</t>
  </si>
  <si>
    <t>elements</t>
  </si>
  <si>
    <t>m</t>
  </si>
  <si>
    <t>Asphalt surfacing</t>
  </si>
  <si>
    <t>101.05.03</t>
  </si>
  <si>
    <t>101.05.02.04</t>
  </si>
  <si>
    <t>Section 102:</t>
  </si>
  <si>
    <t>Accommodation of Traffic</t>
  </si>
  <si>
    <t>102.14</t>
  </si>
  <si>
    <t>Temporary traffic-control facilities</t>
  </si>
  <si>
    <t>Flagmen</t>
  </si>
  <si>
    <t>Portable Stop and Go signs</t>
  </si>
  <si>
    <t>Amber flashing lights</t>
  </si>
  <si>
    <t>Road signs, TR-series, 1200mm in</t>
  </si>
  <si>
    <t>Road signs, TW-series, 1524mm</t>
  </si>
  <si>
    <t>sides</t>
  </si>
  <si>
    <t>Road signs, TG-series</t>
  </si>
  <si>
    <t>Danger plates and delineators</t>
  </si>
  <si>
    <t>combination</t>
  </si>
  <si>
    <t>102.14.02</t>
  </si>
  <si>
    <t>102.14.03</t>
  </si>
  <si>
    <t>102.14.04</t>
  </si>
  <si>
    <t>102.14.05</t>
  </si>
  <si>
    <t>102.14.06</t>
  </si>
  <si>
    <t>102.14.07</t>
  </si>
  <si>
    <t>102.14.08</t>
  </si>
  <si>
    <t>102.15</t>
  </si>
  <si>
    <t>Re-use or removal of traffic-control</t>
  </si>
  <si>
    <t>facilities</t>
  </si>
  <si>
    <t>Traffic cones</t>
  </si>
  <si>
    <t>102.14.10</t>
  </si>
  <si>
    <t>diameter or 900mm x 675mm if</t>
  </si>
  <si>
    <t>rectangular</t>
  </si>
  <si>
    <t>Amber flicker lights</t>
  </si>
  <si>
    <t>Road signs, TR and TW series</t>
  </si>
  <si>
    <t>Plastic New Jersey barrier</t>
  </si>
  <si>
    <t>102.15.01</t>
  </si>
  <si>
    <t>102.15.02</t>
  </si>
  <si>
    <t>102.15.03</t>
  </si>
  <si>
    <t>102.15.04</t>
  </si>
  <si>
    <t>102.15.05</t>
  </si>
  <si>
    <t>Section 103</t>
  </si>
  <si>
    <t>103.01</t>
  </si>
  <si>
    <t>Overhaul on material hauled outside</t>
  </si>
  <si>
    <t>the defined free-haul boundaries</t>
  </si>
  <si>
    <t>m³.km</t>
  </si>
  <si>
    <t>Section 104</t>
  </si>
  <si>
    <t>104.01</t>
  </si>
  <si>
    <t>Trimming</t>
  </si>
  <si>
    <t>Hand trimming</t>
  </si>
  <si>
    <t>h</t>
  </si>
  <si>
    <t>104.03</t>
  </si>
  <si>
    <t>ground covers</t>
  </si>
  <si>
    <t>Scarifying</t>
  </si>
  <si>
    <t>Topsoil provided by the Contractor</t>
  </si>
  <si>
    <t>from other sources (including all</t>
  </si>
  <si>
    <t>haul)</t>
  </si>
  <si>
    <t>QUALITY CONTROL</t>
  </si>
  <si>
    <t>104.03.01</t>
  </si>
  <si>
    <t>104.03.02</t>
  </si>
  <si>
    <t>104.03.02.02</t>
  </si>
  <si>
    <t>ha</t>
  </si>
  <si>
    <t>104.03.04</t>
  </si>
  <si>
    <t>Supplying and applying chemical</t>
  </si>
  <si>
    <t>fertilizers</t>
  </si>
  <si>
    <t>2:3:2 (22)</t>
  </si>
  <si>
    <t>t</t>
  </si>
  <si>
    <t>104.03.04.04</t>
  </si>
  <si>
    <t>104.04</t>
  </si>
  <si>
    <t>Grassing</t>
  </si>
  <si>
    <t>kg</t>
  </si>
  <si>
    <t>001.01</t>
  </si>
  <si>
    <t>Preliminary and General Charges</t>
  </si>
  <si>
    <t>001.01.01</t>
  </si>
  <si>
    <t xml:space="preserve">Fixed charges </t>
  </si>
  <si>
    <t>lump sum</t>
  </si>
  <si>
    <t>001.01.02</t>
  </si>
  <si>
    <t>Time-related charges</t>
  </si>
  <si>
    <t>001.02</t>
  </si>
  <si>
    <t>Locating Existing Services</t>
  </si>
  <si>
    <t>001.04</t>
  </si>
  <si>
    <t>001.04.01</t>
  </si>
  <si>
    <t>001.04.02</t>
  </si>
  <si>
    <t>001.04.04</t>
  </si>
  <si>
    <t>001.04.04.02</t>
  </si>
  <si>
    <t>001.04.05</t>
  </si>
  <si>
    <t>001.04.06</t>
  </si>
  <si>
    <t>001.04.07</t>
  </si>
  <si>
    <t>002.01</t>
  </si>
  <si>
    <t>002.01.01</t>
  </si>
  <si>
    <t>002.03</t>
  </si>
  <si>
    <t>002.04</t>
  </si>
  <si>
    <t>Strips</t>
  </si>
  <si>
    <t>Width indicated</t>
  </si>
  <si>
    <t>Etc for other widths</t>
  </si>
  <si>
    <t>101.04.01</t>
  </si>
  <si>
    <t>101.04.01.02</t>
  </si>
  <si>
    <t>complete</t>
  </si>
  <si>
    <t>102.14.09</t>
  </si>
  <si>
    <t xml:space="preserve">as 1 km outside the indicated site </t>
  </si>
  <si>
    <t>104.08</t>
  </si>
  <si>
    <t>Extra work for landscaping</t>
  </si>
  <si>
    <t>105.07</t>
  </si>
  <si>
    <t>Ring bolts for anchoring fencing to</t>
  </si>
  <si>
    <t>structures</t>
  </si>
  <si>
    <t>202.08</t>
  </si>
  <si>
    <t>Backfilling additional excavations in</t>
  </si>
  <si>
    <t>trench floor using -</t>
  </si>
  <si>
    <t>202.08.01</t>
  </si>
  <si>
    <t>Class 1 : 3  :6 / 19 concrete</t>
  </si>
  <si>
    <t>202.08.02</t>
  </si>
  <si>
    <t>Concrete aggregate, max size 38 mm</t>
  </si>
  <si>
    <t>203.01.02</t>
  </si>
  <si>
    <t>Rock-fill processing and compaction</t>
  </si>
  <si>
    <t>203.01.03</t>
  </si>
  <si>
    <t>Twelve-pass roller compaction</t>
  </si>
  <si>
    <t>203.09</t>
  </si>
  <si>
    <t>Material bladed to windrow</t>
  </si>
  <si>
    <t>203.12</t>
  </si>
  <si>
    <t>Provision of impact roller (extra over</t>
  </si>
  <si>
    <t>items 203.07)</t>
  </si>
  <si>
    <t>450 mm Ø</t>
  </si>
  <si>
    <t>525 mm Ø</t>
  </si>
  <si>
    <t>600 mm Ø</t>
  </si>
  <si>
    <t>675 mm Ø</t>
  </si>
  <si>
    <t>750 mm Ø</t>
  </si>
  <si>
    <t>900 mm Ø</t>
  </si>
  <si>
    <t>1800 mm x 600 mm</t>
  </si>
  <si>
    <t>2400 mm x 1200 mm</t>
  </si>
  <si>
    <t>Manholes, catchpits, precast inlet and</t>
  </si>
  <si>
    <t>outlet structures and junction boxes</t>
  </si>
  <si>
    <t>504.04</t>
  </si>
  <si>
    <t>504.04.01</t>
  </si>
  <si>
    <t>504.05</t>
  </si>
  <si>
    <t>Construction of chutes, side drains,</t>
  </si>
  <si>
    <t>channels, inlet and outlet structures,</t>
  </si>
  <si>
    <t>transition sections and auxiliary</t>
  </si>
  <si>
    <r>
      <rPr>
        <b/>
        <sz val="9"/>
        <rFont val="Calibri"/>
        <family val="2"/>
      </rPr>
      <t>structures</t>
    </r>
    <r>
      <rPr>
        <sz val="9"/>
        <rFont val="Calibri"/>
        <family val="2"/>
      </rPr>
      <t xml:space="preserve"> </t>
    </r>
    <r>
      <rPr>
        <i/>
        <sz val="9"/>
        <rFont val="Calibri"/>
        <family val="2"/>
      </rPr>
      <t>(Measured by components)</t>
    </r>
  </si>
  <si>
    <t>504.05.01</t>
  </si>
  <si>
    <t>Excavation</t>
  </si>
  <si>
    <t>504.05.02</t>
  </si>
  <si>
    <t>Preparation of excavations for concrete-</t>
  </si>
  <si>
    <t>lined open drains</t>
  </si>
  <si>
    <t>504.05.03</t>
  </si>
  <si>
    <t>Cast in situ concrete for the lining of</t>
  </si>
  <si>
    <t>of open drains, or open drains</t>
  </si>
  <si>
    <r>
      <t xml:space="preserve">constructed in concrete </t>
    </r>
    <r>
      <rPr>
        <i/>
        <sz val="9"/>
        <rFont val="Calibri"/>
        <family val="2"/>
      </rPr>
      <t>(concrete class</t>
    </r>
  </si>
  <si>
    <t>and type of drain stated. Class U2</t>
  </si>
  <si>
    <t>surface finish)</t>
  </si>
  <si>
    <t>504.05.04</t>
  </si>
  <si>
    <t>Formwork for cast in situ concrete</t>
  </si>
  <si>
    <t>(Class F2 surface finish)</t>
  </si>
  <si>
    <t>504.05.04.01</t>
  </si>
  <si>
    <t xml:space="preserve">To vertical sides of open drains </t>
  </si>
  <si>
    <t>(formwork on internal face only)</t>
  </si>
  <si>
    <t>504.05.06</t>
  </si>
  <si>
    <t>504.05.06.03</t>
  </si>
  <si>
    <t>504.06</t>
  </si>
  <si>
    <t>Polyethylene sheeting (0,150 mm thick)</t>
  </si>
  <si>
    <t>for concrete-lined open drains</t>
  </si>
  <si>
    <t>504.08</t>
  </si>
  <si>
    <t>Hand excavations (Extra over subitem</t>
  </si>
  <si>
    <t>504.05.01)</t>
  </si>
  <si>
    <t>606.09</t>
  </si>
  <si>
    <t>100mm cores in asphalt paving</t>
  </si>
  <si>
    <t>607.01.01</t>
  </si>
  <si>
    <t>19,0 mm and 9,5 mm aggregate</t>
  </si>
  <si>
    <t>(state types and rates of binder to</t>
  </si>
  <si>
    <t xml:space="preserve"> be used)</t>
  </si>
  <si>
    <t>607.02</t>
  </si>
  <si>
    <t xml:space="preserve">Bituminous surface treatment with </t>
  </si>
  <si>
    <t>19,0 mm and slurry using -</t>
  </si>
  <si>
    <t>607.02.01</t>
  </si>
  <si>
    <t>RTH 45/50 or RTL 45/50 road tar as a</t>
  </si>
  <si>
    <t>tack coat and 150/200 penetration-grade</t>
  </si>
  <si>
    <t>bitumen in the penetration spray</t>
  </si>
  <si>
    <t>607.02.02</t>
  </si>
  <si>
    <t>150/200 penetration-grade bitumen in</t>
  </si>
  <si>
    <t>both applications</t>
  </si>
  <si>
    <t>607.02.03</t>
  </si>
  <si>
    <t>if required</t>
  </si>
  <si>
    <t>150/200 penegtration-grade bitumen in</t>
  </si>
  <si>
    <t>the tack coat and 60% or 65% spray-grade</t>
  </si>
  <si>
    <t>Etc for other combinations of binders</t>
  </si>
  <si>
    <t>607.02.04</t>
  </si>
  <si>
    <t>607.03.01</t>
  </si>
  <si>
    <t>tack coat and 60% or 65% emulsion in</t>
  </si>
  <si>
    <t>the penetration spray</t>
  </si>
  <si>
    <t>607.03.03</t>
  </si>
  <si>
    <t>Etc for other combinations of binder</t>
  </si>
  <si>
    <t>607.04.01</t>
  </si>
  <si>
    <t>Road tar RTH 45/50 or RTL 45/50</t>
  </si>
  <si>
    <t>607.04.05</t>
  </si>
  <si>
    <t>30% anionic spray-grade emulsion</t>
  </si>
  <si>
    <t>607.04.06</t>
  </si>
  <si>
    <t>(60% bitumen)</t>
  </si>
  <si>
    <t>Anionic slurry-seal emulsion</t>
  </si>
  <si>
    <t>607.05.01</t>
  </si>
  <si>
    <t>607.05.03</t>
  </si>
  <si>
    <t>13,2 mm aggregate</t>
  </si>
  <si>
    <t>6,7 mm aggregate</t>
  </si>
  <si>
    <t>19,0 mm aggregate</t>
  </si>
  <si>
    <t>9,5 mm aggregate</t>
  </si>
  <si>
    <t>607.08</t>
  </si>
  <si>
    <t>Precoating of aggregate for second</t>
  </si>
  <si>
    <t>Treating areas inaccessible to mechanical</t>
  </si>
  <si>
    <t>eqiupment with premixed bituminous</t>
  </si>
  <si>
    <t>607.08.01</t>
  </si>
  <si>
    <t>19,0 mm thick</t>
  </si>
  <si>
    <t>607.08.02</t>
  </si>
  <si>
    <t>13,2 mm thick</t>
  </si>
  <si>
    <t>13,2 mm</t>
  </si>
  <si>
    <t>9,5 mm</t>
  </si>
  <si>
    <t>4,75 mm</t>
  </si>
  <si>
    <t>Section 608</t>
  </si>
  <si>
    <t>Road and Surfacing Rehabilitation</t>
  </si>
  <si>
    <t>and Overlay Construction</t>
  </si>
  <si>
    <t>608.01</t>
  </si>
  <si>
    <t>Replacing failed layers</t>
  </si>
  <si>
    <t>608.01.01</t>
  </si>
  <si>
    <t>Excavation in existing pavements</t>
  </si>
  <si>
    <t>608.01.02</t>
  </si>
  <si>
    <t>Compacting the floor of excavations</t>
  </si>
  <si>
    <t>608.01.03</t>
  </si>
  <si>
    <t>Backfilling of excavation with:</t>
  </si>
  <si>
    <t>608.01.03.01</t>
  </si>
  <si>
    <t>Chemically-stabilized gravel</t>
  </si>
  <si>
    <t>608.01.03.02</t>
  </si>
  <si>
    <t>Emulsion-treated crushed stone</t>
  </si>
  <si>
    <t>608.01.03.03</t>
  </si>
  <si>
    <t>Asphalt base</t>
  </si>
  <si>
    <t>608.01.03.04</t>
  </si>
  <si>
    <t>608.02</t>
  </si>
  <si>
    <t>Repairing potholes and local pavement</t>
  </si>
  <si>
    <t>layer failures with asphalt</t>
  </si>
  <si>
    <t>608.03</t>
  </si>
  <si>
    <t>608.03.01</t>
  </si>
  <si>
    <t>608.03.02</t>
  </si>
  <si>
    <t>608.04</t>
  </si>
  <si>
    <t>using:</t>
  </si>
  <si>
    <t>608.04.01</t>
  </si>
  <si>
    <t>An application of doubly washed slurry-</t>
  </si>
  <si>
    <t>seal aggregate</t>
  </si>
  <si>
    <t>608.05</t>
  </si>
  <si>
    <t>608.05.01</t>
  </si>
  <si>
    <t>Tack coat of 30% stable-grade emulsion</t>
  </si>
  <si>
    <t>608.05.02</t>
  </si>
  <si>
    <t>Slurry seal applied by hand</t>
  </si>
  <si>
    <t>608.05.03</t>
  </si>
  <si>
    <t>Slurry seal applied by spreader box</t>
  </si>
  <si>
    <t>608.06</t>
  </si>
  <si>
    <t>Variation in rate of application of</t>
  </si>
  <si>
    <t>slurry seal (applicable to item</t>
  </si>
  <si>
    <t>608.05.03 only)</t>
  </si>
  <si>
    <t>608.07</t>
  </si>
  <si>
    <t>Treatment type 4</t>
  </si>
  <si>
    <t>608.07.01</t>
  </si>
  <si>
    <t>Tack coat of 30%-stable-grade emulsion</t>
  </si>
  <si>
    <t>608.07.02</t>
  </si>
  <si>
    <t>Continuously-graded asphalt</t>
  </si>
  <si>
    <t>608.08</t>
  </si>
  <si>
    <t>Treatment type 5</t>
  </si>
  <si>
    <t>608.08.01</t>
  </si>
  <si>
    <t>Trimming the edges of existing surfacing</t>
  </si>
  <si>
    <t>608.08.02</t>
  </si>
  <si>
    <t>Reconstructing edges using continuously-</t>
  </si>
  <si>
    <t>graded asphalt</t>
  </si>
  <si>
    <t>608.09</t>
  </si>
  <si>
    <t>608.089.01</t>
  </si>
  <si>
    <t>Cleaning the cracks with compressed</t>
  </si>
  <si>
    <t>air</t>
  </si>
  <si>
    <t>608.09.02</t>
  </si>
  <si>
    <t>Applying bituminous binders for</t>
  </si>
  <si>
    <t>sealing cracks</t>
  </si>
  <si>
    <t>608.09.02.01</t>
  </si>
  <si>
    <t>MSP/1 or similar prime</t>
  </si>
  <si>
    <t>608.09.02.02</t>
  </si>
  <si>
    <t>Anionic stable-grade emulsion mixed</t>
  </si>
  <si>
    <t>with synthetic modifiers</t>
  </si>
  <si>
    <t>608.09.02.03</t>
  </si>
  <si>
    <t>Hot bitumen rubber</t>
  </si>
  <si>
    <t>608.09.02.04</t>
  </si>
  <si>
    <t>SV250 plus 2 parts of diesel oil</t>
  </si>
  <si>
    <t>608.09.03</t>
  </si>
  <si>
    <t>Rolling the cracks</t>
  </si>
  <si>
    <t>m² or m</t>
  </si>
  <si>
    <t>608.10</t>
  </si>
  <si>
    <t>Single-seal surface treatment where</t>
  </si>
  <si>
    <t>80/100 oenetration grade bitumen</t>
  </si>
  <si>
    <t>is used -</t>
  </si>
  <si>
    <t>with 6,7 mm aggregate</t>
  </si>
  <si>
    <t>with 9,5 mm aggregate</t>
  </si>
  <si>
    <t>with 13,2 mm aggregate</t>
  </si>
  <si>
    <t>608.10.01</t>
  </si>
  <si>
    <t>608.10.02</t>
  </si>
  <si>
    <t>308.10.03</t>
  </si>
  <si>
    <t>608.11</t>
  </si>
  <si>
    <t>Single-seal surface treatment with</t>
  </si>
  <si>
    <t>bitumen rubber binder and 13,2 mm</t>
  </si>
  <si>
    <t>aggregate</t>
  </si>
  <si>
    <t>608.12</t>
  </si>
  <si>
    <t>608.12.01</t>
  </si>
  <si>
    <t>608.12.02</t>
  </si>
  <si>
    <t>608.12.03</t>
  </si>
  <si>
    <t>608.12.04</t>
  </si>
  <si>
    <t>608.12.05</t>
  </si>
  <si>
    <t>608.12.06</t>
  </si>
  <si>
    <t>80/100 penetration-grade bitumen</t>
  </si>
  <si>
    <t>PVC tar</t>
  </si>
  <si>
    <t>Precoating fluid</t>
  </si>
  <si>
    <t>Bitumen rubber</t>
  </si>
  <si>
    <t>608.13</t>
  </si>
  <si>
    <t>608.13.01</t>
  </si>
  <si>
    <t>608.13.02</t>
  </si>
  <si>
    <t>608.13.03</t>
  </si>
  <si>
    <t>608.14</t>
  </si>
  <si>
    <t>Application of fog spray</t>
  </si>
  <si>
    <t>608.14.01</t>
  </si>
  <si>
    <t>608.14.02</t>
  </si>
  <si>
    <t>608.15</t>
  </si>
  <si>
    <t>(indicate precoating fluid)</t>
  </si>
  <si>
    <t>610.01.03</t>
  </si>
  <si>
    <t>Etc for other classes and thickness</t>
  </si>
  <si>
    <t>Aluminium sheet (2,0 mm thick) with an</t>
  </si>
  <si>
    <t>Painted galvanized steel members</t>
  </si>
  <si>
    <t>613.01.01</t>
  </si>
  <si>
    <t>(width indicated)</t>
  </si>
  <si>
    <t>613.01.02</t>
  </si>
  <si>
    <t>613.01.03</t>
  </si>
  <si>
    <t>B107</t>
  </si>
  <si>
    <t>Section B107</t>
  </si>
  <si>
    <r>
      <rPr>
        <b/>
        <sz val="9"/>
        <color rgb="FFC00000"/>
        <rFont val="Calibri"/>
        <family val="2"/>
      </rPr>
      <t>LI</t>
    </r>
    <r>
      <rPr>
        <b/>
        <sz val="9"/>
        <rFont val="Calibri"/>
        <family val="2"/>
      </rPr>
      <t xml:space="preserve"> 002.02</t>
    </r>
  </si>
  <si>
    <t>SERIES #</t>
  </si>
  <si>
    <t>SERIES NAME</t>
  </si>
  <si>
    <t>Section name</t>
  </si>
  <si>
    <r>
      <rPr>
        <b/>
        <sz val="9"/>
        <color rgb="FFC00000"/>
        <rFont val="Calibri"/>
        <family val="2"/>
      </rPr>
      <t>LI</t>
    </r>
    <r>
      <rPr>
        <sz val="9"/>
        <rFont val="Calibri"/>
        <family val="2"/>
      </rPr>
      <t xml:space="preserve"> 101.02.01</t>
    </r>
  </si>
  <si>
    <r>
      <rPr>
        <b/>
        <sz val="9"/>
        <color rgb="FFC00000"/>
        <rFont val="Calibri"/>
        <family val="2"/>
      </rPr>
      <t>LI</t>
    </r>
    <r>
      <rPr>
        <sz val="9"/>
        <rFont val="Calibri"/>
        <family val="2"/>
      </rPr>
      <t xml:space="preserve"> 101.01.01.01</t>
    </r>
  </si>
  <si>
    <r>
      <rPr>
        <b/>
        <sz val="9"/>
        <color rgb="FFC00000"/>
        <rFont val="Calibri"/>
        <family val="2"/>
      </rPr>
      <t>LI</t>
    </r>
    <r>
      <rPr>
        <sz val="9"/>
        <rFont val="Calibri"/>
        <family val="2"/>
      </rPr>
      <t xml:space="preserve"> 101.03.01</t>
    </r>
  </si>
  <si>
    <r>
      <rPr>
        <b/>
        <sz val="9"/>
        <color rgb="FFC00000"/>
        <rFont val="Calibri"/>
        <family val="2"/>
      </rPr>
      <t>LI</t>
    </r>
    <r>
      <rPr>
        <sz val="9"/>
        <rFont val="Calibri"/>
        <family val="2"/>
      </rPr>
      <t xml:space="preserve"> 102.14.01</t>
    </r>
  </si>
  <si>
    <t>4 barbs, 3.15mm/2.5 line diameter,</t>
  </si>
  <si>
    <t>Barbed wire (Single strand oval with</t>
  </si>
  <si>
    <t>Mild-steel wire, 4.00mm diameter,</t>
  </si>
  <si>
    <r>
      <rPr>
        <b/>
        <sz val="9"/>
        <color rgb="FFC00000"/>
        <rFont val="Calibri"/>
        <family val="2"/>
      </rPr>
      <t>LI</t>
    </r>
    <r>
      <rPr>
        <sz val="9"/>
        <rFont val="Calibri"/>
        <family val="2"/>
      </rPr>
      <t xml:space="preserve"> 203.11.01</t>
    </r>
  </si>
  <si>
    <r>
      <rPr>
        <b/>
        <sz val="9"/>
        <color rgb="FFC00000"/>
        <rFont val="Calibri"/>
        <family val="2"/>
      </rPr>
      <t>LI</t>
    </r>
    <r>
      <rPr>
        <sz val="9"/>
        <rFont val="Calibri"/>
        <family val="2"/>
      </rPr>
      <t xml:space="preserve"> 203.11.02</t>
    </r>
  </si>
  <si>
    <r>
      <rPr>
        <b/>
        <sz val="9"/>
        <color rgb="FFC00000"/>
        <rFont val="Calibri"/>
        <family val="2"/>
      </rPr>
      <t>LI</t>
    </r>
    <r>
      <rPr>
        <sz val="9"/>
        <rFont val="Calibri"/>
        <family val="2"/>
      </rPr>
      <t xml:space="preserve"> 609.01.01</t>
    </r>
  </si>
  <si>
    <r>
      <rPr>
        <b/>
        <sz val="9"/>
        <color rgb="FFC00000"/>
        <rFont val="Calibri"/>
        <family val="2"/>
      </rPr>
      <t>LI</t>
    </r>
    <r>
      <rPr>
        <sz val="9"/>
        <rFont val="Calibri"/>
        <family val="2"/>
      </rPr>
      <t xml:space="preserve"> 609.01.03</t>
    </r>
  </si>
  <si>
    <t>(state concrete finish)</t>
  </si>
  <si>
    <t>Section ###</t>
  </si>
  <si>
    <t>LENGTH</t>
  </si>
  <si>
    <t>WIDTH</t>
  </si>
  <si>
    <t>THICKNESS</t>
  </si>
  <si>
    <t>Total</t>
  </si>
  <si>
    <t>EARTHWORKS VOLUMES</t>
  </si>
  <si>
    <t>Road</t>
  </si>
  <si>
    <t>Length</t>
  </si>
  <si>
    <t>Total Cut m³</t>
  </si>
  <si>
    <t>Total Fill m³</t>
  </si>
  <si>
    <t>Cut Available m³</t>
  </si>
  <si>
    <t>Excess Cut m³</t>
  </si>
  <si>
    <t>Fill Shortfall m³</t>
  </si>
  <si>
    <t>Top Soil to Strip m³</t>
  </si>
  <si>
    <t>Banks Giving m²</t>
  </si>
  <si>
    <t>Top Soil Cover m</t>
  </si>
  <si>
    <t>Fill Slope Finishing m²</t>
  </si>
  <si>
    <t>Cut Slope Finishing m²</t>
  </si>
  <si>
    <t xml:space="preserve"> Total</t>
  </si>
  <si>
    <t>Description</t>
  </si>
  <si>
    <t>Cut Prep m²</t>
  </si>
  <si>
    <t>Fill Prep m²</t>
  </si>
  <si>
    <t>Cut Vol m³</t>
  </si>
  <si>
    <t>Fill Vol m³</t>
  </si>
  <si>
    <t>150mm C4 COMPACTED TO 97%</t>
  </si>
  <si>
    <t>150mm G2 COMPACTED TO 86%</t>
  </si>
  <si>
    <t>150mm ROADBED COMPCTD 93%</t>
  </si>
  <si>
    <t>30mm HMA</t>
  </si>
  <si>
    <t>Kerb</t>
  </si>
  <si>
    <t>R Range 0-4</t>
  </si>
  <si>
    <t>R Range 4-20</t>
  </si>
  <si>
    <t>R Range &gt; 20</t>
  </si>
  <si>
    <t xml:space="preserve"> Figure 8c</t>
  </si>
  <si>
    <t>Total Length (m)</t>
  </si>
  <si>
    <t>Volume (m3)</t>
  </si>
  <si>
    <t>Testing all inclusive</t>
  </si>
  <si>
    <t>Months</t>
  </si>
  <si>
    <t>NMT 2.2M WIDE</t>
  </si>
  <si>
    <t>150mm C4</t>
  </si>
  <si>
    <t>150mm Rip and Recompact</t>
  </si>
  <si>
    <t>Fig 12 kerb</t>
  </si>
  <si>
    <t>Description/pipe size</t>
  </si>
  <si>
    <t>1050mm</t>
  </si>
  <si>
    <t>900mm</t>
  </si>
  <si>
    <t>750mm</t>
  </si>
  <si>
    <t>600mm</t>
  </si>
  <si>
    <t>KI</t>
  </si>
  <si>
    <t>No.</t>
  </si>
  <si>
    <t>Type</t>
  </si>
  <si>
    <t>MH</t>
  </si>
  <si>
    <t>Soshanguve Stormwater</t>
  </si>
  <si>
    <t>(100mm wide)</t>
  </si>
  <si>
    <t xml:space="preserve"> MOTSEDU STREET</t>
  </si>
  <si>
    <t xml:space="preserve"> MOSINO STREET</t>
  </si>
  <si>
    <t xml:space="preserve"> MONATO STREET</t>
  </si>
  <si>
    <t xml:space="preserve"> ISUNDU STREET</t>
  </si>
  <si>
    <t>Rate Only</t>
  </si>
  <si>
    <r>
      <rPr>
        <b/>
        <sz val="9"/>
        <color rgb="FFC00000"/>
        <rFont val="Calibri"/>
        <family val="2"/>
      </rPr>
      <t>LI</t>
    </r>
    <r>
      <rPr>
        <sz val="9"/>
        <rFont val="Calibri"/>
        <family val="2"/>
      </rPr>
      <t xml:space="preserve"> 101.04.01.01</t>
    </r>
  </si>
  <si>
    <r>
      <rPr>
        <b/>
        <sz val="9"/>
        <color rgb="FFC00000"/>
        <rFont val="Calibri"/>
        <family val="2"/>
      </rPr>
      <t>LI</t>
    </r>
    <r>
      <rPr>
        <sz val="9"/>
        <rFont val="Calibri"/>
        <family val="2"/>
      </rPr>
      <t xml:space="preserve"> 101.04.02</t>
    </r>
  </si>
  <si>
    <r>
      <rPr>
        <b/>
        <sz val="9"/>
        <color rgb="FFC00000"/>
        <rFont val="Calibri"/>
        <family val="2"/>
      </rPr>
      <t>LI</t>
    </r>
    <r>
      <rPr>
        <sz val="9"/>
        <rFont val="Calibri"/>
        <family val="2"/>
      </rPr>
      <t xml:space="preserve"> 105.01.01</t>
    </r>
  </si>
  <si>
    <r>
      <rPr>
        <b/>
        <sz val="9"/>
        <color rgb="FFC00000"/>
        <rFont val="Calibri"/>
        <family val="2"/>
      </rPr>
      <t>LI</t>
    </r>
    <r>
      <rPr>
        <sz val="9"/>
        <rFont val="Calibri"/>
        <family val="2"/>
      </rPr>
      <t xml:space="preserve"> 105.01.02.01</t>
    </r>
  </si>
  <si>
    <r>
      <rPr>
        <b/>
        <sz val="9"/>
        <color rgb="FFC00000"/>
        <rFont val="Calibri"/>
        <family val="2"/>
      </rPr>
      <t>LI</t>
    </r>
    <r>
      <rPr>
        <sz val="9"/>
        <rFont val="Calibri"/>
        <family val="2"/>
      </rPr>
      <t xml:space="preserve"> 105.01.02.02</t>
    </r>
  </si>
  <si>
    <r>
      <rPr>
        <b/>
        <sz val="9"/>
        <color rgb="FFC00000"/>
        <rFont val="Calibri"/>
        <family val="2"/>
      </rPr>
      <t>LI</t>
    </r>
    <r>
      <rPr>
        <sz val="9"/>
        <rFont val="Calibri"/>
        <family val="2"/>
      </rPr>
      <t xml:space="preserve"> 105.01.03.01.01</t>
    </r>
  </si>
  <si>
    <r>
      <rPr>
        <b/>
        <sz val="9"/>
        <color rgb="FFC00000"/>
        <rFont val="Calibri"/>
        <family val="2"/>
      </rPr>
      <t>LI</t>
    </r>
    <r>
      <rPr>
        <sz val="9"/>
        <rFont val="Calibri"/>
        <family val="2"/>
      </rPr>
      <t xml:space="preserve"> 105.01.03.01.02</t>
    </r>
  </si>
  <si>
    <r>
      <rPr>
        <b/>
        <sz val="9"/>
        <color rgb="FFC00000"/>
        <rFont val="Calibri"/>
        <family val="2"/>
      </rPr>
      <t>LI</t>
    </r>
    <r>
      <rPr>
        <sz val="9"/>
        <rFont val="Calibri"/>
        <family val="2"/>
      </rPr>
      <t xml:space="preserve"> 105.01.03.01.03</t>
    </r>
  </si>
  <si>
    <r>
      <rPr>
        <b/>
        <sz val="9"/>
        <color rgb="FFC00000"/>
        <rFont val="Calibri"/>
        <family val="2"/>
      </rPr>
      <t>LI</t>
    </r>
    <r>
      <rPr>
        <sz val="9"/>
        <rFont val="Calibri"/>
        <family val="2"/>
      </rPr>
      <t xml:space="preserve"> 105.01.03.01.04</t>
    </r>
  </si>
  <si>
    <r>
      <rPr>
        <b/>
        <sz val="9"/>
        <color rgb="FFC00000"/>
        <rFont val="Calibri"/>
        <family val="2"/>
      </rPr>
      <t>LI</t>
    </r>
    <r>
      <rPr>
        <sz val="9"/>
        <rFont val="Calibri"/>
        <family val="2"/>
      </rPr>
      <t xml:space="preserve"> 105.01.03.01.05</t>
    </r>
  </si>
  <si>
    <r>
      <rPr>
        <b/>
        <sz val="9"/>
        <color rgb="FFC00000"/>
        <rFont val="Calibri"/>
        <family val="2"/>
      </rPr>
      <t>LI</t>
    </r>
    <r>
      <rPr>
        <sz val="9"/>
        <rFont val="Calibri"/>
        <family val="2"/>
      </rPr>
      <t xml:space="preserve"> 105.01.03.01.06</t>
    </r>
  </si>
  <si>
    <r>
      <rPr>
        <b/>
        <sz val="9"/>
        <color rgb="FFC00000"/>
        <rFont val="Calibri"/>
        <family val="2"/>
      </rPr>
      <t>LI</t>
    </r>
    <r>
      <rPr>
        <sz val="9"/>
        <rFont val="Calibri"/>
        <family val="2"/>
      </rPr>
      <t xml:space="preserve"> 105.01.03.02.01</t>
    </r>
  </si>
  <si>
    <r>
      <rPr>
        <b/>
        <sz val="9"/>
        <color rgb="FFC00000"/>
        <rFont val="Calibri"/>
        <family val="2"/>
      </rPr>
      <t>LI</t>
    </r>
    <r>
      <rPr>
        <sz val="9"/>
        <rFont val="Calibri"/>
        <family val="2"/>
      </rPr>
      <t xml:space="preserve"> 105.01.03.02.02</t>
    </r>
  </si>
  <si>
    <r>
      <rPr>
        <b/>
        <sz val="9"/>
        <color rgb="FFC00000"/>
        <rFont val="Calibri"/>
        <family val="2"/>
      </rPr>
      <t>LI</t>
    </r>
    <r>
      <rPr>
        <sz val="9"/>
        <rFont val="Calibri"/>
        <family val="2"/>
      </rPr>
      <t xml:space="preserve"> 105.01.03.02.03</t>
    </r>
  </si>
  <si>
    <r>
      <rPr>
        <b/>
        <sz val="9"/>
        <color rgb="FFC00000"/>
        <rFont val="Calibri"/>
        <family val="2"/>
      </rPr>
      <t>LI</t>
    </r>
    <r>
      <rPr>
        <sz val="9"/>
        <rFont val="Calibri"/>
        <family val="2"/>
      </rPr>
      <t xml:space="preserve"> 105.01.03.02.04</t>
    </r>
  </si>
  <si>
    <r>
      <rPr>
        <b/>
        <sz val="9"/>
        <color rgb="FFC00000"/>
        <rFont val="Calibri"/>
        <family val="2"/>
      </rPr>
      <t>LI</t>
    </r>
    <r>
      <rPr>
        <sz val="9"/>
        <rFont val="Calibri"/>
        <family val="2"/>
      </rPr>
      <t xml:space="preserve"> 105.01.03.02.05</t>
    </r>
  </si>
  <si>
    <r>
      <rPr>
        <b/>
        <sz val="9"/>
        <color rgb="FFC00000"/>
        <rFont val="Calibri"/>
        <family val="2"/>
      </rPr>
      <t>LI</t>
    </r>
    <r>
      <rPr>
        <sz val="9"/>
        <rFont val="Calibri"/>
        <family val="2"/>
      </rPr>
      <t xml:space="preserve"> 105.01.03.02.06</t>
    </r>
  </si>
  <si>
    <r>
      <rPr>
        <b/>
        <sz val="9"/>
        <color rgb="FFC00000"/>
        <rFont val="Calibri"/>
        <family val="2"/>
      </rPr>
      <t>LI</t>
    </r>
    <r>
      <rPr>
        <sz val="9"/>
        <rFont val="Calibri"/>
        <family val="2"/>
      </rPr>
      <t xml:space="preserve"> 105.01.04.01</t>
    </r>
  </si>
  <si>
    <r>
      <rPr>
        <b/>
        <sz val="9"/>
        <color rgb="FFC00000"/>
        <rFont val="Calibri"/>
        <family val="2"/>
      </rPr>
      <t>LI</t>
    </r>
    <r>
      <rPr>
        <sz val="9"/>
        <rFont val="Calibri"/>
        <family val="2"/>
      </rPr>
      <t xml:space="preserve"> 105.01.04.02</t>
    </r>
  </si>
  <si>
    <r>
      <rPr>
        <b/>
        <sz val="9"/>
        <color rgb="FFC00000"/>
        <rFont val="Calibri"/>
        <family val="2"/>
      </rPr>
      <t>LI</t>
    </r>
    <r>
      <rPr>
        <sz val="9"/>
        <rFont val="Calibri"/>
        <family val="2"/>
      </rPr>
      <t xml:space="preserve"> 105.01.04.03</t>
    </r>
  </si>
  <si>
    <r>
      <rPr>
        <b/>
        <sz val="9"/>
        <color rgb="FFC00000"/>
        <rFont val="Calibri"/>
        <family val="2"/>
      </rPr>
      <t>LI</t>
    </r>
    <r>
      <rPr>
        <sz val="9"/>
        <rFont val="Calibri"/>
        <family val="2"/>
      </rPr>
      <t xml:space="preserve"> 105.01.06.01.01</t>
    </r>
  </si>
  <si>
    <r>
      <rPr>
        <b/>
        <sz val="9"/>
        <color rgb="FFC00000"/>
        <rFont val="Calibri"/>
        <family val="2"/>
      </rPr>
      <t>LI</t>
    </r>
    <r>
      <rPr>
        <sz val="9"/>
        <rFont val="Calibri"/>
        <family val="2"/>
      </rPr>
      <t xml:space="preserve"> 105.01.06.01.02</t>
    </r>
  </si>
  <si>
    <r>
      <rPr>
        <b/>
        <sz val="9"/>
        <color rgb="FFC00000"/>
        <rFont val="Calibri"/>
        <family val="2"/>
      </rPr>
      <t>LI</t>
    </r>
    <r>
      <rPr>
        <sz val="9"/>
        <rFont val="Calibri"/>
        <family val="2"/>
      </rPr>
      <t xml:space="preserve"> 105.01.06.01.03</t>
    </r>
  </si>
  <si>
    <r>
      <rPr>
        <b/>
        <sz val="9"/>
        <color rgb="FFC00000"/>
        <rFont val="Calibri"/>
        <family val="2"/>
      </rPr>
      <t>LI</t>
    </r>
    <r>
      <rPr>
        <sz val="9"/>
        <rFont val="Calibri"/>
        <family val="2"/>
      </rPr>
      <t xml:space="preserve"> 105.01.06.01.04</t>
    </r>
  </si>
  <si>
    <r>
      <rPr>
        <b/>
        <sz val="9"/>
        <color rgb="FFC00000"/>
        <rFont val="Calibri"/>
        <family val="2"/>
      </rPr>
      <t>LI</t>
    </r>
    <r>
      <rPr>
        <sz val="9"/>
        <rFont val="Calibri"/>
        <family val="2"/>
      </rPr>
      <t xml:space="preserve"> 105.01.06.01.05</t>
    </r>
  </si>
  <si>
    <r>
      <rPr>
        <b/>
        <sz val="9"/>
        <color rgb="FFC00000"/>
        <rFont val="Calibri"/>
        <family val="2"/>
      </rPr>
      <t>LI</t>
    </r>
    <r>
      <rPr>
        <sz val="9"/>
        <rFont val="Calibri"/>
        <family val="2"/>
      </rPr>
      <t xml:space="preserve"> 105.02.01</t>
    </r>
  </si>
  <si>
    <r>
      <rPr>
        <b/>
        <sz val="9"/>
        <color rgb="FFC00000"/>
        <rFont val="Calibri"/>
        <family val="2"/>
      </rPr>
      <t>LI</t>
    </r>
    <r>
      <rPr>
        <sz val="9"/>
        <rFont val="Calibri"/>
        <family val="2"/>
      </rPr>
      <t xml:space="preserve"> 105.02.02</t>
    </r>
  </si>
  <si>
    <r>
      <rPr>
        <b/>
        <sz val="9"/>
        <color rgb="FFC00000"/>
        <rFont val="Calibri"/>
        <family val="2"/>
      </rPr>
      <t>LI</t>
    </r>
    <r>
      <rPr>
        <sz val="9"/>
        <rFont val="Calibri"/>
        <family val="2"/>
      </rPr>
      <t xml:space="preserve"> 105.02.03</t>
    </r>
  </si>
  <si>
    <r>
      <rPr>
        <b/>
        <sz val="9"/>
        <color rgb="FFC00000"/>
        <rFont val="Calibri"/>
        <family val="2"/>
      </rPr>
      <t>LI</t>
    </r>
    <r>
      <rPr>
        <sz val="9"/>
        <rFont val="Calibri"/>
        <family val="2"/>
      </rPr>
      <t xml:space="preserve"> 105.03.01.01</t>
    </r>
  </si>
  <si>
    <r>
      <rPr>
        <b/>
        <sz val="9"/>
        <color rgb="FFC00000"/>
        <rFont val="Calibri"/>
        <family val="2"/>
      </rPr>
      <t>LI</t>
    </r>
    <r>
      <rPr>
        <sz val="9"/>
        <rFont val="Calibri"/>
        <family val="2"/>
      </rPr>
      <t xml:space="preserve"> 105.03.01.02</t>
    </r>
  </si>
  <si>
    <r>
      <rPr>
        <b/>
        <sz val="9"/>
        <color rgb="FFC00000"/>
        <rFont val="Calibri"/>
        <family val="2"/>
      </rPr>
      <t>LI</t>
    </r>
    <r>
      <rPr>
        <sz val="9"/>
        <rFont val="Calibri"/>
        <family val="2"/>
      </rPr>
      <t xml:space="preserve"> 105.03.02</t>
    </r>
  </si>
  <si>
    <r>
      <rPr>
        <b/>
        <sz val="9"/>
        <color rgb="FFC00000"/>
        <rFont val="Calibri"/>
        <family val="2"/>
      </rPr>
      <t>LI</t>
    </r>
    <r>
      <rPr>
        <b/>
        <sz val="9"/>
        <rFont val="Calibri"/>
        <family val="2"/>
      </rPr>
      <t xml:space="preserve"> 105.04</t>
    </r>
  </si>
  <si>
    <r>
      <rPr>
        <b/>
        <sz val="9"/>
        <color rgb="FFC00000"/>
        <rFont val="Calibri"/>
        <family val="2"/>
      </rPr>
      <t>LI</t>
    </r>
    <r>
      <rPr>
        <sz val="9"/>
        <rFont val="Calibri"/>
        <family val="2"/>
      </rPr>
      <t xml:space="preserve"> 105.06.01</t>
    </r>
  </si>
  <si>
    <r>
      <rPr>
        <b/>
        <sz val="9"/>
        <color rgb="FFC00000"/>
        <rFont val="Calibri"/>
        <family val="2"/>
      </rPr>
      <t>LI</t>
    </r>
    <r>
      <rPr>
        <sz val="9"/>
        <rFont val="Calibri"/>
        <family val="2"/>
      </rPr>
      <t xml:space="preserve"> 105.06.02</t>
    </r>
  </si>
  <si>
    <r>
      <t xml:space="preserve">application </t>
    </r>
    <r>
      <rPr>
        <b/>
        <i/>
        <sz val="9"/>
        <rFont val="Calibri"/>
        <family val="2"/>
      </rPr>
      <t>(indicate precoating fluid)</t>
    </r>
  </si>
  <si>
    <r>
      <rPr>
        <b/>
        <sz val="9"/>
        <rFont val="Calibri"/>
        <family val="2"/>
      </rPr>
      <t>Treatment type 1</t>
    </r>
    <r>
      <rPr>
        <sz val="9"/>
        <rFont val="Calibri"/>
        <family val="2"/>
      </rPr>
      <t xml:space="preserve"> (fog or mist spray)</t>
    </r>
  </si>
  <si>
    <r>
      <rPr>
        <b/>
        <sz val="9"/>
        <rFont val="Calibri"/>
        <family val="2"/>
      </rPr>
      <t>Treatment type 2</t>
    </r>
    <r>
      <rPr>
        <sz val="9"/>
        <rFont val="Calibri"/>
        <family val="2"/>
      </rPr>
      <t xml:space="preserve"> (crusher-sand seal)</t>
    </r>
  </si>
  <si>
    <r>
      <rPr>
        <b/>
        <sz val="9"/>
        <rFont val="Calibri"/>
        <family val="2"/>
      </rPr>
      <t>Treatment type 3</t>
    </r>
    <r>
      <rPr>
        <sz val="9"/>
        <rFont val="Calibri"/>
        <family val="2"/>
      </rPr>
      <t xml:space="preserve"> (slurry seal)</t>
    </r>
  </si>
  <si>
    <r>
      <rPr>
        <b/>
        <sz val="9"/>
        <rFont val="Calibri"/>
        <family val="2"/>
      </rPr>
      <t>Treatment type 6</t>
    </r>
    <r>
      <rPr>
        <sz val="9"/>
        <rFont val="Calibri"/>
        <family val="2"/>
      </rPr>
      <t xml:space="preserve"> (crack sealing)</t>
    </r>
  </si>
  <si>
    <t>precast blocks with 20mm bedding sand</t>
  </si>
  <si>
    <t>No</t>
  </si>
  <si>
    <t>Rate only</t>
  </si>
  <si>
    <t>B001</t>
  </si>
  <si>
    <t>Relocating of existing services</t>
  </si>
  <si>
    <t>Clear and grub</t>
  </si>
  <si>
    <t>Areas</t>
  </si>
  <si>
    <t>504.02</t>
  </si>
  <si>
    <t>504.02.01</t>
  </si>
  <si>
    <t>Discharge from road to the channel</t>
  </si>
  <si>
    <r>
      <t xml:space="preserve">Continuously graded </t>
    </r>
    <r>
      <rPr>
        <i/>
        <sz val="9"/>
        <rFont val="Calibri"/>
        <family val="2"/>
      </rPr>
      <t>(grade stated)</t>
    </r>
    <r>
      <rPr>
        <sz val="9"/>
        <rFont val="Calibri"/>
        <family val="2"/>
      </rPr>
      <t xml:space="preserve"> 30mm </t>
    </r>
  </si>
  <si>
    <t>903.06</t>
  </si>
  <si>
    <t>Prime cost for special tests required</t>
  </si>
  <si>
    <t xml:space="preserve"> by the Engineer</t>
  </si>
  <si>
    <t>B001.04.06</t>
  </si>
  <si>
    <t>Acredited (CETA) Training</t>
  </si>
  <si>
    <t>Excavate and stockpiling of -</t>
  </si>
  <si>
    <t>Apparent density</t>
  </si>
  <si>
    <t>606.08</t>
  </si>
  <si>
    <t>Trial sections (30 mm thick)</t>
  </si>
  <si>
    <t>Supplying and laying portal rectangular</t>
  </si>
  <si>
    <t>culverts</t>
  </si>
  <si>
    <t>3000 mm x 1200 mm</t>
  </si>
  <si>
    <t>B501.03</t>
  </si>
  <si>
    <t>Backfill with imported material (min G7)</t>
  </si>
  <si>
    <t>B502.10.02</t>
  </si>
  <si>
    <t>B502.10.02.01</t>
  </si>
  <si>
    <t>B502.16</t>
  </si>
  <si>
    <t>B502.16.01</t>
  </si>
  <si>
    <t>B502.16.01.02</t>
  </si>
  <si>
    <t xml:space="preserve">stone pitching and silt trap complete with </t>
  </si>
  <si>
    <t xml:space="preserve">Brick inlet field inlet with concrete ditch, </t>
  </si>
  <si>
    <t xml:space="preserve">Cast insitu concrete field inlet with concrete </t>
  </si>
  <si>
    <t>ditch, stone pitching and silt trap complete</t>
  </si>
  <si>
    <r>
      <t xml:space="preserve">Channels </t>
    </r>
    <r>
      <rPr>
        <b/>
        <i/>
        <sz val="9"/>
        <rFont val="Calibri"/>
        <family val="2"/>
      </rPr>
      <t>(Trapezoidal)</t>
    </r>
    <r>
      <rPr>
        <b/>
        <sz val="9"/>
        <rFont val="Calibri"/>
        <family val="2"/>
      </rPr>
      <t>:</t>
    </r>
  </si>
  <si>
    <t>as per drawing no 6229 PCE (T1)</t>
  </si>
  <si>
    <t>Trapezoidal Channel Class 25/19 concrete</t>
  </si>
  <si>
    <t>cover slabs from 1,5 m to 2,0m in depth</t>
  </si>
  <si>
    <t>cover slabs from 2,0m to 2,5m in depth</t>
  </si>
  <si>
    <t>B502.16.02</t>
  </si>
  <si>
    <t>Brick Field inlets</t>
  </si>
  <si>
    <t>B502.16.02.01</t>
  </si>
  <si>
    <t>B502.16.02.02</t>
  </si>
  <si>
    <t>B502.16.02.03</t>
  </si>
  <si>
    <t>with cover slabs from 1,5m to 2,0m in depth</t>
  </si>
  <si>
    <t>stone pitching and silt trap complete with</t>
  </si>
  <si>
    <t>cover slabs from 1m to 1,5m in depth</t>
  </si>
  <si>
    <t>002.01.02</t>
  </si>
  <si>
    <t>Services for cooking and ablution</t>
  </si>
  <si>
    <t>staff</t>
  </si>
  <si>
    <t>Existing roads used as bypasses</t>
  </si>
  <si>
    <t>203.10</t>
  </si>
  <si>
    <t xml:space="preserve">In situ treatment of the construction </t>
  </si>
  <si>
    <t>bed</t>
  </si>
  <si>
    <t>203.10.01</t>
  </si>
  <si>
    <t>In situ treatment by ripping</t>
  </si>
  <si>
    <t>501.02</t>
  </si>
  <si>
    <t>Procuring of filter sand</t>
  </si>
  <si>
    <t>501.07</t>
  </si>
  <si>
    <t>Concrete outlet structure for</t>
  </si>
  <si>
    <t xml:space="preserve">subsurface drains, including </t>
  </si>
  <si>
    <t>formwork, Class 20/19 concrete</t>
  </si>
  <si>
    <t>(See drawing STD-023)</t>
  </si>
  <si>
    <t>501.08</t>
  </si>
  <si>
    <t>Concrete caps for subsurface</t>
  </si>
  <si>
    <t>drain pipes</t>
  </si>
  <si>
    <t>502.06.01</t>
  </si>
  <si>
    <t>With precast invert slab</t>
  </si>
  <si>
    <t>502.06.01.01</t>
  </si>
  <si>
    <t>502.06.01.02</t>
  </si>
  <si>
    <t>502.06.01.03</t>
  </si>
  <si>
    <t>Roof slabs for portal or</t>
  </si>
  <si>
    <t>(See drawing STD015)</t>
  </si>
  <si>
    <t>503.03</t>
  </si>
  <si>
    <t>Transition sections</t>
  </si>
  <si>
    <t>503.03.01</t>
  </si>
  <si>
    <t>with concrete channel</t>
  </si>
  <si>
    <t>maximum width of 1300mm and 500mm</t>
  </si>
  <si>
    <t>concrete in water logged areas</t>
  </si>
  <si>
    <t>504.05.04.02</t>
  </si>
  <si>
    <t>504.05.04.03</t>
  </si>
  <si>
    <t>504.05.04.04</t>
  </si>
  <si>
    <t>To ends of slabs</t>
  </si>
  <si>
    <t>504.05.05</t>
  </si>
  <si>
    <t>Joints in the concrete lining of open drains</t>
  </si>
  <si>
    <t>504.05.05.01</t>
  </si>
  <si>
    <t>Void fomer joints in concrete channels</t>
  </si>
  <si>
    <t>and concrete lined drains</t>
  </si>
  <si>
    <t>505.03.02</t>
  </si>
  <si>
    <t>505.03.02.01</t>
  </si>
  <si>
    <t>Gabion matress, mesh type 80 with</t>
  </si>
  <si>
    <t xml:space="preserve">6.0m x 0.3m x 0.3m </t>
  </si>
  <si>
    <t>of modified AASHTO density</t>
  </si>
  <si>
    <t xml:space="preserve">Lower Selected layer compacted to 93% </t>
  </si>
  <si>
    <t xml:space="preserve">Upper Selected Layer compacted to 95% </t>
  </si>
  <si>
    <t>Gravel layers constructed from material</t>
  </si>
  <si>
    <t>obtained commercial  sources:</t>
  </si>
  <si>
    <t>B601.02</t>
  </si>
  <si>
    <t>601.02.01</t>
  </si>
  <si>
    <t>601.02.01.02</t>
  </si>
  <si>
    <t>601.02.01.03</t>
  </si>
  <si>
    <t>B601.03</t>
  </si>
  <si>
    <t>Extra over item 601.02 for obtaining</t>
  </si>
  <si>
    <t>601.06</t>
  </si>
  <si>
    <t xml:space="preserve">Extra over Item 601.02 and 61.03 for using </t>
  </si>
  <si>
    <t xml:space="preserve">G5 material material from sources to be </t>
  </si>
  <si>
    <t>601.06.02</t>
  </si>
  <si>
    <t>601.06.02.01</t>
  </si>
  <si>
    <t>B606.11</t>
  </si>
  <si>
    <t>Speed Humps as per drawing No 6229</t>
  </si>
  <si>
    <t>PCE (T1) complete with road makings</t>
  </si>
  <si>
    <t>and signage</t>
  </si>
  <si>
    <t>The construction of edge</t>
  </si>
  <si>
    <t>restraints with</t>
  </si>
  <si>
    <t>609.03</t>
  </si>
  <si>
    <t>colours)</t>
  </si>
  <si>
    <t>Road studs (SANS approved Cat eye all</t>
  </si>
  <si>
    <t>202.01.02</t>
  </si>
  <si>
    <t>Over 1,0 m and up to 2,0 m wide</t>
  </si>
  <si>
    <t>202.01.02.02</t>
  </si>
  <si>
    <t>202.01.02.03</t>
  </si>
  <si>
    <t>202.10</t>
  </si>
  <si>
    <t>Removal of spoil material</t>
  </si>
  <si>
    <t xml:space="preserve">in </t>
  </si>
  <si>
    <t>203.15</t>
  </si>
  <si>
    <t>Extra over items 203.03 and 203.04</t>
  </si>
  <si>
    <t>for disposing of spoil material to sites</t>
  </si>
  <si>
    <t>to be provided by the Contractor</t>
  </si>
  <si>
    <t>B502.10</t>
  </si>
  <si>
    <t>units for portal and rectangular</t>
  </si>
  <si>
    <t>culverts with a skew of more</t>
  </si>
  <si>
    <t>than 20°</t>
  </si>
  <si>
    <t>502.09</t>
  </si>
  <si>
    <t>Extra over item 502.06 for end</t>
  </si>
  <si>
    <t>502.09.01</t>
  </si>
  <si>
    <t>Complete with precast invert slab</t>
  </si>
  <si>
    <t>502.09.01.01</t>
  </si>
  <si>
    <t>502.09.01.02</t>
  </si>
  <si>
    <t>502.09.01.03</t>
  </si>
  <si>
    <t xml:space="preserve">Concrete Field inlets </t>
  </si>
  <si>
    <t>502.19</t>
  </si>
  <si>
    <t>Benching</t>
  </si>
  <si>
    <t>(See drawing STD007 - STD015)</t>
  </si>
  <si>
    <t>LI 505.02</t>
  </si>
  <si>
    <r>
      <rPr>
        <b/>
        <sz val="9"/>
        <rFont val="Calibri"/>
        <family val="2"/>
      </rPr>
      <t>LI</t>
    </r>
    <r>
      <rPr>
        <sz val="9"/>
        <rFont val="Calibri"/>
        <family val="2"/>
      </rPr>
      <t xml:space="preserve"> 505.06.02</t>
    </r>
  </si>
  <si>
    <t>C3 Subbase Layer</t>
  </si>
  <si>
    <r>
      <rPr>
        <b/>
        <sz val="9"/>
        <rFont val="Calibri"/>
        <family val="2"/>
        <scheme val="minor"/>
      </rPr>
      <t>LI</t>
    </r>
    <r>
      <rPr>
        <b/>
        <sz val="9"/>
        <rFont val="Calibri"/>
        <family val="2"/>
      </rPr>
      <t xml:space="preserve"> 001.03</t>
    </r>
  </si>
  <si>
    <t>In situ concrete according to drawing</t>
  </si>
  <si>
    <t>no 6229 PCE 216 (T1) class 20/19</t>
  </si>
  <si>
    <t>B603.02</t>
  </si>
  <si>
    <t>material from stockpile to be</t>
  </si>
  <si>
    <r>
      <rPr>
        <b/>
        <sz val="9"/>
        <rFont val="Calibri"/>
        <family val="2"/>
      </rPr>
      <t>LI</t>
    </r>
    <r>
      <rPr>
        <sz val="9"/>
        <rFont val="Calibri"/>
        <family val="2"/>
      </rPr>
      <t xml:space="preserve"> 104.04.01</t>
    </r>
  </si>
  <si>
    <r>
      <rPr>
        <b/>
        <sz val="9"/>
        <rFont val="Calibri"/>
        <family val="2"/>
      </rPr>
      <t>LI</t>
    </r>
    <r>
      <rPr>
        <sz val="9"/>
        <rFont val="Calibri"/>
        <family val="2"/>
      </rPr>
      <t xml:space="preserve"> 104.01.02</t>
    </r>
  </si>
  <si>
    <t>104</t>
  </si>
  <si>
    <t>deep and 100mm in thickness</t>
  </si>
  <si>
    <t xml:space="preserve">Mesh Reinforced Concrete chutes </t>
  </si>
  <si>
    <t>( Cast insitu 25/19)</t>
  </si>
  <si>
    <t>203.03.01</t>
  </si>
  <si>
    <t>203.03.02</t>
  </si>
  <si>
    <t>203.03.03</t>
  </si>
  <si>
    <t>Prov sum</t>
  </si>
  <si>
    <t>Percentage on item B001.04.06 for</t>
  </si>
  <si>
    <t>B001.04.06.02</t>
  </si>
  <si>
    <t>B001.04.06,01</t>
  </si>
  <si>
    <t>Acredited Training for Labourers</t>
  </si>
  <si>
    <t>Lump Sum</t>
  </si>
  <si>
    <t xml:space="preserve">Grade A2 (1.6mm thick) </t>
  </si>
  <si>
    <r>
      <t>or paving (50mm</t>
    </r>
    <r>
      <rPr>
        <b/>
        <i/>
        <sz val="9"/>
        <rFont val="Calibri"/>
        <family val="2"/>
      </rPr>
      <t>)</t>
    </r>
  </si>
  <si>
    <t>102.07</t>
  </si>
  <si>
    <t>102.02.1</t>
  </si>
  <si>
    <t xml:space="preserve">Accommodation of traffic and </t>
  </si>
  <si>
    <t>maintenance of Bypass</t>
  </si>
  <si>
    <t>Lump sum</t>
  </si>
  <si>
    <t xml:space="preserve">with 150mm dia oPVC  filled with no fine </t>
  </si>
  <si>
    <t>Prime Cost</t>
  </si>
  <si>
    <t>SUBTOTAL 1</t>
  </si>
  <si>
    <t>GRAND TOTAL</t>
  </si>
  <si>
    <t>B203.03</t>
  </si>
  <si>
    <t xml:space="preserve">SANS 927 Barrier kerb (Fig. 3) </t>
  </si>
  <si>
    <t>SANS 927 Barrier kerb (Fig. 3)</t>
  </si>
  <si>
    <t>SANS 927 Figure 10</t>
  </si>
  <si>
    <t>B613.02.01</t>
  </si>
  <si>
    <t>Section B612</t>
  </si>
  <si>
    <t>Section B613</t>
  </si>
  <si>
    <t>Poles</t>
  </si>
  <si>
    <t>1,2mm Thermoplastic Road Marking Paint</t>
  </si>
  <si>
    <t>B612.01</t>
  </si>
  <si>
    <t>B612.01.01</t>
  </si>
  <si>
    <t>B612.01.01.01</t>
  </si>
  <si>
    <t>B612.03</t>
  </si>
  <si>
    <t>B612.03.02</t>
  </si>
  <si>
    <t>B612.04</t>
  </si>
  <si>
    <t>B612.04.02</t>
  </si>
  <si>
    <t>B613.02.01.01</t>
  </si>
  <si>
    <t>B613.02.01.02</t>
  </si>
  <si>
    <t>B613.02.01.03</t>
  </si>
  <si>
    <t>B613.02.01.04</t>
  </si>
  <si>
    <t>B613.02.01.05</t>
  </si>
  <si>
    <t xml:space="preserve">OPVC Pipes complete with couplings </t>
  </si>
  <si>
    <t>Type A4, or U2 (1.6mm thck)</t>
  </si>
  <si>
    <t>surrounding offices</t>
  </si>
  <si>
    <t>facilities on Site for the Engineers site</t>
  </si>
  <si>
    <t xml:space="preserve">Planting of grass </t>
  </si>
  <si>
    <t>To sloping sides of open drains (formwork</t>
  </si>
  <si>
    <t xml:space="preserve"> on internal face only)</t>
  </si>
  <si>
    <t>To both internal and external faces of</t>
  </si>
  <si>
    <t>open drain sides (both sides measured)</t>
  </si>
  <si>
    <t>903.06.01</t>
  </si>
  <si>
    <t>Percentage on item 903.06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</si>
</sst>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164" formatCode="&quot;R&quot;\ #,##0.00"/>
    <numFmt numFmtId="165" formatCode="0.0%"/>
    <numFmt numFmtId="166" formatCode="&quot;R&quot;#,##0.00"/>
    <numFmt numFmtId="167" formatCode="_ &quot;R&quot;\ * #,##0.00_ ;_ &quot;R&quot;\ * \-#,##0.00_ ;_ &quot;R&quot;\ * &quot;-&quot;??_ ;_ @_ "/>
    <numFmt numFmtId="168" formatCode="#,##0.000"/>
    <numFmt numFmtId="169" formatCode="#,##0.0"/>
    <numFmt numFmtId="170" formatCode="_-[$R-1C09]* #,##0.00_-;\-[$R-1C09]* #,##0.00_-;_-[$R-1C09]* &quot;-&quot;??_-;_-@_-"/>
  </numFmts>
  <fonts count="18" x14ac:knownFonts="1">
    <font>
      <sz val="10"/>
      <name val="Arial"/>
    </font>
    <font>
      <sz val="8"/>
      <name val="Arial"/>
      <family val="2"/>
    </font>
    <font>
      <b/>
      <sz val="9"/>
      <name val="Calibri"/>
      <family val="2"/>
    </font>
    <font>
      <sz val="9"/>
      <name val="Calibri"/>
      <family val="2"/>
    </font>
    <font>
      <i/>
      <sz val="9"/>
      <name val="Calibri"/>
      <family val="2"/>
    </font>
    <font>
      <sz val="9"/>
      <color indexed="81"/>
      <name val="Tahoma"/>
      <family val="2"/>
    </font>
    <font>
      <b/>
      <sz val="9"/>
      <color indexed="81"/>
      <name val="Tahoma"/>
      <family val="2"/>
    </font>
    <font>
      <b/>
      <i/>
      <sz val="9"/>
      <name val="Calibri"/>
      <family val="2"/>
    </font>
    <font>
      <sz val="9"/>
      <color theme="0"/>
      <name val="Calibri"/>
      <family val="2"/>
    </font>
    <font>
      <b/>
      <sz val="9"/>
      <color rgb="FFC00000"/>
      <name val="Calibri"/>
      <family val="2"/>
    </font>
    <font>
      <b/>
      <sz val="10"/>
      <name val="Arial"/>
      <family val="2"/>
    </font>
    <font>
      <sz val="10"/>
      <name val="Arial"/>
      <family val="2"/>
    </font>
    <font>
      <b/>
      <sz val="11"/>
      <color theme="1"/>
      <name val="Calibri"/>
      <family val="2"/>
      <scheme val="minor"/>
    </font>
    <font>
      <sz val="10"/>
      <name val="Arial"/>
      <family val="2"/>
    </font>
    <font>
      <sz val="9"/>
      <color rgb="FFFF0000"/>
      <name val="Calibri"/>
      <family val="2"/>
    </font>
    <font>
      <sz val="9"/>
      <color theme="0" tint="-0.34998626667073579"/>
      <name val="Calibri"/>
      <family val="2"/>
    </font>
    <font>
      <b/>
      <sz val="9"/>
      <name val="Calibri"/>
      <family val="2"/>
      <scheme val="minor"/>
    </font>
    <font>
      <sz val="10"/>
      <name val="Arial"/>
    </font>
  </fonts>
  <fills count="1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52"/>
        <bgColor indexed="64"/>
      </patternFill>
    </fill>
    <fill>
      <patternFill patternType="solid">
        <fgColor indexed="54"/>
        <bgColor indexed="64"/>
      </patternFill>
    </fill>
    <fill>
      <patternFill patternType="solid">
        <fgColor theme="0" tint="-0.24994659260841701"/>
        <bgColor indexed="64"/>
      </patternFill>
    </fill>
  </fills>
  <borders count="60">
    <border>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ck">
        <color auto="1"/>
      </right>
      <top style="double">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bottom style="thin">
        <color indexed="64"/>
      </bottom>
      <diagonal/>
    </border>
    <border>
      <left style="thin">
        <color auto="1"/>
      </left>
      <right style="thin">
        <color auto="1"/>
      </right>
      <top/>
      <bottom style="thin">
        <color auto="1"/>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bottom/>
      <diagonal/>
    </border>
  </borders>
  <cellStyleXfs count="5">
    <xf numFmtId="0" fontId="0" fillId="0" borderId="0"/>
    <xf numFmtId="9" fontId="13" fillId="0" borderId="0" applyFont="0" applyFill="0" applyBorder="0" applyAlignment="0" applyProtection="0"/>
    <xf numFmtId="0" fontId="11" fillId="0" borderId="0"/>
    <xf numFmtId="44" fontId="17" fillId="0" borderId="0" applyFont="0" applyFill="0" applyBorder="0" applyAlignment="0" applyProtection="0"/>
    <xf numFmtId="9" fontId="11" fillId="0" borderId="0" applyFont="0" applyFill="0" applyBorder="0" applyAlignment="0" applyProtection="0"/>
  </cellStyleXfs>
  <cellXfs count="396">
    <xf numFmtId="0" fontId="0" fillId="0" borderId="0" xfId="0"/>
    <xf numFmtId="164" fontId="3" fillId="0" borderId="3" xfId="0" applyNumberFormat="1" applyFont="1" applyBorder="1"/>
    <xf numFmtId="0" fontId="3" fillId="0" borderId="0" xfId="0" applyFont="1"/>
    <xf numFmtId="0" fontId="3" fillId="0" borderId="7" xfId="0" applyFont="1" applyBorder="1" applyAlignment="1">
      <alignment horizontal="center"/>
    </xf>
    <xf numFmtId="164" fontId="3" fillId="0" borderId="7" xfId="0" applyNumberFormat="1" applyFont="1" applyBorder="1"/>
    <xf numFmtId="49" fontId="3" fillId="0" borderId="8" xfId="0" applyNumberFormat="1" applyFont="1" applyBorder="1"/>
    <xf numFmtId="0" fontId="3" fillId="0" borderId="7" xfId="0" applyFont="1" applyBorder="1"/>
    <xf numFmtId="0" fontId="3" fillId="0" borderId="7" xfId="0" applyFont="1" applyBorder="1" applyAlignment="1">
      <alignment wrapText="1"/>
    </xf>
    <xf numFmtId="49" fontId="3" fillId="0" borderId="11" xfId="0" applyNumberFormat="1" applyFont="1" applyBorder="1"/>
    <xf numFmtId="0" fontId="3" fillId="0" borderId="12" xfId="0" applyFont="1" applyBorder="1"/>
    <xf numFmtId="0" fontId="3" fillId="0" borderId="12" xfId="0" applyFont="1" applyBorder="1" applyAlignment="1">
      <alignment horizontal="center"/>
    </xf>
    <xf numFmtId="164" fontId="3" fillId="0" borderId="12" xfId="0" applyNumberFormat="1" applyFont="1" applyBorder="1"/>
    <xf numFmtId="164" fontId="3" fillId="0" borderId="2" xfId="0" applyNumberFormat="1" applyFont="1" applyBorder="1"/>
    <xf numFmtId="49" fontId="2" fillId="0" borderId="8" xfId="0" applyNumberFormat="1" applyFont="1" applyBorder="1"/>
    <xf numFmtId="0" fontId="2" fillId="0" borderId="7" xfId="0" applyFont="1" applyBorder="1"/>
    <xf numFmtId="49" fontId="3" fillId="0" borderId="13" xfId="0" applyNumberFormat="1" applyFont="1" applyBorder="1"/>
    <xf numFmtId="0" fontId="3" fillId="0" borderId="14" xfId="0" applyFont="1" applyBorder="1"/>
    <xf numFmtId="0" fontId="3" fillId="0" borderId="14" xfId="0" applyFont="1" applyBorder="1" applyAlignment="1">
      <alignment horizontal="center"/>
    </xf>
    <xf numFmtId="164" fontId="3" fillId="0" borderId="14" xfId="0" applyNumberFormat="1" applyFont="1" applyBorder="1"/>
    <xf numFmtId="164" fontId="3" fillId="0" borderId="4" xfId="0" applyNumberFormat="1" applyFont="1" applyBorder="1"/>
    <xf numFmtId="0" fontId="2" fillId="0" borderId="15" xfId="0" applyFont="1" applyBorder="1" applyAlignment="1">
      <alignment vertical="center"/>
    </xf>
    <xf numFmtId="3" fontId="2" fillId="0" borderId="15" xfId="0" applyNumberFormat="1" applyFont="1" applyBorder="1" applyAlignment="1">
      <alignment vertical="center"/>
    </xf>
    <xf numFmtId="164" fontId="2" fillId="0" borderId="15" xfId="0" applyNumberFormat="1" applyFont="1" applyBorder="1" applyAlignment="1">
      <alignment vertical="center"/>
    </xf>
    <xf numFmtId="49" fontId="3" fillId="0" borderId="0" xfId="0" applyNumberFormat="1" applyFont="1"/>
    <xf numFmtId="3" fontId="3" fillId="0" borderId="0" xfId="0" applyNumberFormat="1" applyFont="1"/>
    <xf numFmtId="164" fontId="3" fillId="0" borderId="0" xfId="0" applyNumberFormat="1" applyFont="1"/>
    <xf numFmtId="4" fontId="3" fillId="0" borderId="7" xfId="0" applyNumberFormat="1" applyFont="1" applyBorder="1"/>
    <xf numFmtId="0" fontId="2" fillId="0" borderId="0" xfId="0" applyFont="1" applyAlignment="1">
      <alignment vertical="center"/>
    </xf>
    <xf numFmtId="3" fontId="2" fillId="0" borderId="0" xfId="0" applyNumberFormat="1" applyFont="1" applyAlignment="1">
      <alignment vertical="center"/>
    </xf>
    <xf numFmtId="164" fontId="3" fillId="0" borderId="0" xfId="0" applyNumberFormat="1" applyFont="1" applyAlignment="1">
      <alignment vertical="center"/>
    </xf>
    <xf numFmtId="49" fontId="3" fillId="0" borderId="15" xfId="0" applyNumberFormat="1" applyFont="1" applyBorder="1"/>
    <xf numFmtId="0" fontId="3" fillId="0" borderId="15" xfId="0" applyFont="1" applyBorder="1"/>
    <xf numFmtId="3" fontId="3" fillId="0" borderId="15" xfId="0" applyNumberFormat="1" applyFont="1" applyBorder="1"/>
    <xf numFmtId="164" fontId="3" fillId="0" borderId="15" xfId="0" applyNumberFormat="1" applyFont="1" applyBorder="1"/>
    <xf numFmtId="10" fontId="3" fillId="0" borderId="7" xfId="0" applyNumberFormat="1" applyFont="1" applyBorder="1"/>
    <xf numFmtId="0" fontId="3" fillId="0" borderId="0" xfId="0" applyFont="1" applyAlignment="1">
      <alignment horizontal="center"/>
    </xf>
    <xf numFmtId="49" fontId="3" fillId="0" borderId="8" xfId="0" applyNumberFormat="1" applyFont="1" applyBorder="1" applyAlignment="1">
      <alignment horizontal="center"/>
    </xf>
    <xf numFmtId="0" fontId="2" fillId="0" borderId="7" xfId="0" applyFont="1" applyBorder="1" applyAlignment="1">
      <alignment wrapText="1"/>
    </xf>
    <xf numFmtId="0" fontId="4" fillId="0" borderId="7" xfId="0" applyFont="1" applyBorder="1"/>
    <xf numFmtId="49" fontId="4" fillId="0" borderId="8" xfId="0" applyNumberFormat="1" applyFont="1" applyBorder="1"/>
    <xf numFmtId="0" fontId="4" fillId="0" borderId="7" xfId="0" applyFont="1" applyBorder="1" applyAlignment="1">
      <alignment horizontal="center"/>
    </xf>
    <xf numFmtId="49" fontId="2" fillId="3" borderId="9" xfId="0" applyNumberFormat="1" applyFont="1" applyFill="1" applyBorder="1" applyAlignment="1">
      <alignment horizontal="center" vertical="center"/>
    </xf>
    <xf numFmtId="0" fontId="2" fillId="3" borderId="10" xfId="0" applyFont="1" applyFill="1" applyBorder="1" applyAlignment="1">
      <alignment horizontal="center" vertical="center"/>
    </xf>
    <xf numFmtId="3" fontId="2" fillId="3" borderId="10"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0" fontId="2" fillId="4" borderId="10" xfId="0" applyFont="1" applyFill="1" applyBorder="1" applyAlignment="1">
      <alignment horizontal="center" vertical="center"/>
    </xf>
    <xf numFmtId="3" fontId="2" fillId="4" borderId="10" xfId="0" applyNumberFormat="1" applyFont="1" applyFill="1" applyBorder="1" applyAlignment="1">
      <alignment horizontal="center" vertical="center"/>
    </xf>
    <xf numFmtId="164" fontId="2" fillId="4" borderId="10"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164" fontId="2" fillId="4" borderId="1" xfId="0" applyNumberFormat="1" applyFont="1" applyFill="1" applyBorder="1" applyAlignment="1">
      <alignment vertical="center"/>
    </xf>
    <xf numFmtId="164" fontId="2" fillId="4" borderId="5" xfId="0" applyNumberFormat="1" applyFont="1" applyFill="1" applyBorder="1" applyAlignment="1">
      <alignment vertical="center"/>
    </xf>
    <xf numFmtId="49" fontId="2" fillId="5" borderId="9" xfId="0" applyNumberFormat="1" applyFont="1" applyFill="1" applyBorder="1" applyAlignment="1">
      <alignment horizontal="center" vertical="center"/>
    </xf>
    <xf numFmtId="0" fontId="2" fillId="5" borderId="10" xfId="0" applyFont="1" applyFill="1" applyBorder="1" applyAlignment="1">
      <alignment horizontal="center" vertical="center"/>
    </xf>
    <xf numFmtId="3" fontId="2" fillId="5" borderId="10" xfId="0" applyNumberFormat="1" applyFont="1" applyFill="1" applyBorder="1" applyAlignment="1">
      <alignment horizontal="center" vertical="center"/>
    </xf>
    <xf numFmtId="164" fontId="2" fillId="5" borderId="10"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49" fontId="2" fillId="6" borderId="9" xfId="0" applyNumberFormat="1" applyFont="1" applyFill="1" applyBorder="1" applyAlignment="1">
      <alignment horizontal="center" vertical="center"/>
    </xf>
    <xf numFmtId="0" fontId="2" fillId="6" borderId="10" xfId="0" applyFont="1" applyFill="1" applyBorder="1" applyAlignment="1">
      <alignment horizontal="center" vertical="center"/>
    </xf>
    <xf numFmtId="3" fontId="2" fillId="6" borderId="10" xfId="0" applyNumberFormat="1" applyFont="1" applyFill="1" applyBorder="1" applyAlignment="1">
      <alignment horizontal="center" vertical="center"/>
    </xf>
    <xf numFmtId="164" fontId="2" fillId="6" borderId="10" xfId="0" applyNumberFormat="1" applyFont="1" applyFill="1" applyBorder="1" applyAlignment="1">
      <alignment horizontal="center" vertical="center"/>
    </xf>
    <xf numFmtId="164" fontId="2" fillId="6" borderId="1" xfId="0" applyNumberFormat="1" applyFont="1" applyFill="1" applyBorder="1" applyAlignment="1">
      <alignment horizontal="center" vertical="center"/>
    </xf>
    <xf numFmtId="164" fontId="2" fillId="6" borderId="1" xfId="0" applyNumberFormat="1" applyFont="1" applyFill="1" applyBorder="1" applyAlignment="1">
      <alignment vertical="center"/>
    </xf>
    <xf numFmtId="49" fontId="2" fillId="7" borderId="9" xfId="0" applyNumberFormat="1" applyFont="1" applyFill="1" applyBorder="1" applyAlignment="1">
      <alignment horizontal="center" vertical="center"/>
    </xf>
    <xf numFmtId="0" fontId="2" fillId="7" borderId="10" xfId="0" applyFont="1" applyFill="1" applyBorder="1" applyAlignment="1">
      <alignment horizontal="center" vertical="center"/>
    </xf>
    <xf numFmtId="3" fontId="2" fillId="7" borderId="10" xfId="0" applyNumberFormat="1" applyFont="1" applyFill="1" applyBorder="1" applyAlignment="1">
      <alignment horizontal="center" vertical="center"/>
    </xf>
    <xf numFmtId="164" fontId="2" fillId="7" borderId="10" xfId="0" applyNumberFormat="1" applyFont="1" applyFill="1" applyBorder="1" applyAlignment="1">
      <alignment horizontal="center" vertical="center"/>
    </xf>
    <xf numFmtId="164" fontId="2" fillId="7" borderId="1" xfId="0" applyNumberFormat="1" applyFont="1" applyFill="1" applyBorder="1" applyAlignment="1">
      <alignment horizontal="center" vertical="center"/>
    </xf>
    <xf numFmtId="164" fontId="2" fillId="7" borderId="1" xfId="0" applyNumberFormat="1" applyFont="1" applyFill="1" applyBorder="1" applyAlignment="1">
      <alignment vertical="center"/>
    </xf>
    <xf numFmtId="164" fontId="2" fillId="7" borderId="5" xfId="0" applyNumberFormat="1" applyFont="1" applyFill="1" applyBorder="1" applyAlignment="1">
      <alignment vertical="center"/>
    </xf>
    <xf numFmtId="49" fontId="2" fillId="9" borderId="9" xfId="0" applyNumberFormat="1" applyFont="1" applyFill="1" applyBorder="1" applyAlignment="1">
      <alignment horizontal="center" vertical="center"/>
    </xf>
    <xf numFmtId="0" fontId="2" fillId="9" borderId="10" xfId="0" applyFont="1" applyFill="1" applyBorder="1" applyAlignment="1">
      <alignment horizontal="center" vertical="center"/>
    </xf>
    <xf numFmtId="49" fontId="2" fillId="3" borderId="8" xfId="0" applyNumberFormat="1" applyFont="1" applyFill="1" applyBorder="1" applyAlignment="1">
      <alignment horizontal="center"/>
    </xf>
    <xf numFmtId="0" fontId="2" fillId="3" borderId="7" xfId="0" applyFont="1" applyFill="1" applyBorder="1"/>
    <xf numFmtId="49" fontId="2" fillId="6" borderId="8" xfId="0" applyNumberFormat="1" applyFont="1" applyFill="1" applyBorder="1" applyAlignment="1">
      <alignment horizontal="center"/>
    </xf>
    <xf numFmtId="49" fontId="2" fillId="4" borderId="8" xfId="0" applyNumberFormat="1" applyFont="1" applyFill="1" applyBorder="1" applyAlignment="1">
      <alignment horizontal="center"/>
    </xf>
    <xf numFmtId="0" fontId="2" fillId="4" borderId="7" xfId="0" applyFont="1" applyFill="1" applyBorder="1"/>
    <xf numFmtId="49" fontId="2" fillId="5" borderId="8" xfId="0" applyNumberFormat="1" applyFont="1" applyFill="1" applyBorder="1" applyAlignment="1">
      <alignment horizontal="center"/>
    </xf>
    <xf numFmtId="0" fontId="2" fillId="5" borderId="7" xfId="0" applyFont="1" applyFill="1" applyBorder="1"/>
    <xf numFmtId="0" fontId="2" fillId="6" borderId="7" xfId="0" applyFont="1" applyFill="1" applyBorder="1"/>
    <xf numFmtId="166" fontId="2" fillId="9" borderId="1" xfId="0" applyNumberFormat="1" applyFont="1" applyFill="1" applyBorder="1" applyAlignment="1">
      <alignment horizontal="center" vertical="center"/>
    </xf>
    <xf numFmtId="166" fontId="3" fillId="0" borderId="0" xfId="0" applyNumberFormat="1" applyFont="1"/>
    <xf numFmtId="3" fontId="3" fillId="0" borderId="7" xfId="0" applyNumberFormat="1" applyFont="1" applyBorder="1" applyAlignment="1">
      <alignment horizontal="right" indent="1"/>
    </xf>
    <xf numFmtId="3" fontId="3" fillId="0" borderId="12" xfId="0" applyNumberFormat="1" applyFont="1" applyBorder="1" applyAlignment="1">
      <alignment horizontal="right" indent="1"/>
    </xf>
    <xf numFmtId="3" fontId="3" fillId="0" borderId="14" xfId="0" applyNumberFormat="1" applyFont="1" applyBorder="1" applyAlignment="1">
      <alignment horizontal="right" indent="1"/>
    </xf>
    <xf numFmtId="164" fontId="3" fillId="4" borderId="3" xfId="0" applyNumberFormat="1" applyFont="1" applyFill="1" applyBorder="1"/>
    <xf numFmtId="164" fontId="3" fillId="10" borderId="7" xfId="0" applyNumberFormat="1" applyFont="1" applyFill="1" applyBorder="1" applyProtection="1">
      <protection locked="0"/>
    </xf>
    <xf numFmtId="3" fontId="3" fillId="10" borderId="7" xfId="0" applyNumberFormat="1" applyFont="1" applyFill="1" applyBorder="1" applyAlignment="1">
      <alignment horizontal="right" indent="1"/>
    </xf>
    <xf numFmtId="3" fontId="2" fillId="9" borderId="10" xfId="0" applyNumberFormat="1" applyFont="1" applyFill="1" applyBorder="1" applyAlignment="1">
      <alignment horizontal="center" vertical="center"/>
    </xf>
    <xf numFmtId="164" fontId="2" fillId="9" borderId="10" xfId="0" applyNumberFormat="1" applyFont="1" applyFill="1" applyBorder="1" applyAlignment="1">
      <alignment horizontal="center" vertical="center"/>
    </xf>
    <xf numFmtId="164" fontId="2" fillId="9" borderId="1" xfId="0" applyNumberFormat="1" applyFont="1" applyFill="1" applyBorder="1" applyAlignment="1">
      <alignment horizontal="center" vertical="center"/>
    </xf>
    <xf numFmtId="49" fontId="2" fillId="9" borderId="8" xfId="0" applyNumberFormat="1" applyFont="1" applyFill="1" applyBorder="1" applyAlignment="1">
      <alignment horizontal="center"/>
    </xf>
    <xf numFmtId="0" fontId="2" fillId="9" borderId="7" xfId="0" applyFont="1" applyFill="1" applyBorder="1"/>
    <xf numFmtId="49" fontId="2" fillId="0" borderId="9" xfId="0" applyNumberFormat="1" applyFont="1" applyBorder="1" applyAlignment="1">
      <alignment horizontal="center" vertical="center"/>
    </xf>
    <xf numFmtId="0" fontId="2" fillId="0" borderId="10" xfId="0" applyFont="1" applyBorder="1" applyAlignment="1">
      <alignment horizontal="center" vertical="center"/>
    </xf>
    <xf numFmtId="3" fontId="2" fillId="0" borderId="10" xfId="0" applyNumberFormat="1" applyFont="1" applyBorder="1" applyAlignment="1">
      <alignment horizontal="center" vertical="center"/>
    </xf>
    <xf numFmtId="164" fontId="2" fillId="0" borderId="10"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3" fillId="0" borderId="7" xfId="0" applyNumberFormat="1" applyFont="1" applyBorder="1" applyProtection="1">
      <protection locked="0"/>
    </xf>
    <xf numFmtId="164" fontId="2" fillId="0" borderId="1" xfId="0" applyNumberFormat="1" applyFont="1" applyBorder="1" applyAlignment="1">
      <alignment vertical="center"/>
    </xf>
    <xf numFmtId="164" fontId="2" fillId="0" borderId="5" xfId="0" applyNumberFormat="1" applyFont="1" applyBorder="1" applyAlignment="1">
      <alignment vertical="center"/>
    </xf>
    <xf numFmtId="2" fontId="3" fillId="0" borderId="7" xfId="0" applyNumberFormat="1" applyFont="1" applyBorder="1" applyAlignment="1">
      <alignment horizontal="right" indent="1"/>
    </xf>
    <xf numFmtId="165" fontId="3" fillId="0" borderId="7" xfId="0" applyNumberFormat="1" applyFont="1" applyBorder="1" applyProtection="1">
      <protection locked="0"/>
    </xf>
    <xf numFmtId="49" fontId="3" fillId="9" borderId="8" xfId="0" applyNumberFormat="1" applyFont="1" applyFill="1" applyBorder="1"/>
    <xf numFmtId="0" fontId="0" fillId="0" borderId="35" xfId="0" applyBorder="1"/>
    <xf numFmtId="0" fontId="0" fillId="0" borderId="36" xfId="0" applyBorder="1"/>
    <xf numFmtId="0" fontId="10" fillId="0" borderId="37" xfId="0" applyFont="1" applyBorder="1"/>
    <xf numFmtId="0" fontId="10" fillId="0" borderId="38" xfId="0" applyFont="1" applyBorder="1"/>
    <xf numFmtId="0" fontId="10" fillId="0" borderId="39" xfId="0" applyFont="1" applyBorder="1"/>
    <xf numFmtId="0" fontId="0" fillId="0" borderId="40" xfId="0" applyBorder="1"/>
    <xf numFmtId="0" fontId="0" fillId="0" borderId="41" xfId="0" applyBorder="1"/>
    <xf numFmtId="0" fontId="10" fillId="0" borderId="42" xfId="0" applyFont="1"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10" fillId="0" borderId="48" xfId="0" applyFont="1" applyBorder="1"/>
    <xf numFmtId="0" fontId="0" fillId="0" borderId="49" xfId="0" applyBorder="1"/>
    <xf numFmtId="0" fontId="0" fillId="0" borderId="50" xfId="0" applyBorder="1"/>
    <xf numFmtId="0" fontId="12" fillId="8" borderId="40" xfId="0" applyFont="1" applyFill="1" applyBorder="1" applyAlignment="1">
      <alignment horizontal="center" vertical="center"/>
    </xf>
    <xf numFmtId="0" fontId="0" fillId="11" borderId="40" xfId="0" applyFill="1" applyBorder="1"/>
    <xf numFmtId="0" fontId="0" fillId="11" borderId="0" xfId="0" applyFill="1"/>
    <xf numFmtId="0" fontId="11" fillId="0" borderId="0" xfId="0" applyFont="1"/>
    <xf numFmtId="0" fontId="11" fillId="0" borderId="7" xfId="0" applyFont="1" applyBorder="1"/>
    <xf numFmtId="0" fontId="11" fillId="0" borderId="7" xfId="0" applyFont="1" applyBorder="1" applyAlignment="1">
      <alignment horizontal="right"/>
    </xf>
    <xf numFmtId="0" fontId="11" fillId="0" borderId="52" xfId="0" applyFont="1" applyBorder="1"/>
    <xf numFmtId="0" fontId="0" fillId="0" borderId="52" xfId="0" applyBorder="1" applyAlignment="1">
      <alignment horizontal="right"/>
    </xf>
    <xf numFmtId="0" fontId="10" fillId="0" borderId="40" xfId="0" applyFont="1" applyBorder="1"/>
    <xf numFmtId="0" fontId="11" fillId="0" borderId="40" xfId="0" applyFont="1" applyBorder="1"/>
    <xf numFmtId="9" fontId="14" fillId="0" borderId="0" xfId="1" applyFont="1"/>
    <xf numFmtId="0" fontId="14" fillId="0" borderId="0" xfId="0" applyFont="1"/>
    <xf numFmtId="3" fontId="3" fillId="0" borderId="12" xfId="0" applyNumberFormat="1" applyFont="1" applyBorder="1" applyAlignment="1">
      <alignment horizontal="center"/>
    </xf>
    <xf numFmtId="164" fontId="3" fillId="0" borderId="12" xfId="0" applyNumberFormat="1" applyFont="1" applyBorder="1" applyAlignment="1">
      <alignment horizontal="center"/>
    </xf>
    <xf numFmtId="164" fontId="3" fillId="0" borderId="2" xfId="0" applyNumberFormat="1" applyFont="1" applyBorder="1" applyAlignment="1">
      <alignment horizontal="center"/>
    </xf>
    <xf numFmtId="3" fontId="3" fillId="0" borderId="7" xfId="0" applyNumberFormat="1" applyFont="1" applyBorder="1" applyAlignment="1">
      <alignment horizontal="center"/>
    </xf>
    <xf numFmtId="164" fontId="3" fillId="0" borderId="7" xfId="0" applyNumberFormat="1" applyFont="1" applyBorder="1" applyAlignment="1">
      <alignment horizontal="center"/>
    </xf>
    <xf numFmtId="164" fontId="3" fillId="0" borderId="3" xfId="0" applyNumberFormat="1" applyFont="1" applyBorder="1" applyAlignment="1">
      <alignment horizontal="center"/>
    </xf>
    <xf numFmtId="3" fontId="3" fillId="10" borderId="7" xfId="0" applyNumberFormat="1" applyFont="1" applyFill="1" applyBorder="1" applyAlignment="1">
      <alignment horizontal="center"/>
    </xf>
    <xf numFmtId="164" fontId="3" fillId="10" borderId="7" xfId="0" applyNumberFormat="1" applyFont="1" applyFill="1" applyBorder="1" applyAlignment="1" applyProtection="1">
      <alignment horizontal="center"/>
      <protection locked="0"/>
    </xf>
    <xf numFmtId="164" fontId="3" fillId="4" borderId="3" xfId="0" applyNumberFormat="1" applyFont="1" applyFill="1" applyBorder="1" applyAlignment="1">
      <alignment horizontal="center"/>
    </xf>
    <xf numFmtId="3" fontId="3" fillId="0" borderId="14" xfId="0" applyNumberFormat="1" applyFont="1" applyBorder="1" applyAlignment="1">
      <alignment horizontal="center"/>
    </xf>
    <xf numFmtId="164" fontId="3" fillId="0" borderId="14" xfId="0" applyNumberFormat="1" applyFont="1" applyBorder="1" applyAlignment="1">
      <alignment horizontal="center"/>
    </xf>
    <xf numFmtId="164" fontId="3" fillId="0" borderId="4" xfId="0" applyNumberFormat="1" applyFont="1" applyBorder="1" applyAlignment="1">
      <alignment horizontal="center"/>
    </xf>
    <xf numFmtId="3" fontId="2" fillId="0" borderId="15" xfId="0" applyNumberFormat="1" applyFont="1" applyBorder="1" applyAlignment="1">
      <alignment horizontal="center" vertical="center"/>
    </xf>
    <xf numFmtId="0" fontId="2" fillId="0" borderId="15" xfId="0" applyFont="1" applyBorder="1" applyAlignment="1">
      <alignment horizontal="center" vertical="center"/>
    </xf>
    <xf numFmtId="164" fontId="2" fillId="0" borderId="15" xfId="0" applyNumberFormat="1" applyFont="1" applyBorder="1" applyAlignment="1">
      <alignment horizontal="center" vertical="center"/>
    </xf>
    <xf numFmtId="3" fontId="3" fillId="0" borderId="0" xfId="0" applyNumberFormat="1" applyFont="1" applyAlignment="1">
      <alignment horizontal="center"/>
    </xf>
    <xf numFmtId="164" fontId="3" fillId="0" borderId="0" xfId="0" applyNumberFormat="1" applyFont="1" applyAlignment="1">
      <alignment horizontal="center"/>
    </xf>
    <xf numFmtId="164" fontId="2" fillId="4" borderId="5"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3" fontId="2" fillId="0" borderId="0" xfId="0" applyNumberFormat="1" applyFont="1" applyAlignment="1">
      <alignment horizontal="center" vertical="center"/>
    </xf>
    <xf numFmtId="0" fontId="2" fillId="0" borderId="0" xfId="0" applyFont="1" applyAlignment="1">
      <alignment horizontal="center" vertical="center"/>
    </xf>
    <xf numFmtId="164" fontId="3" fillId="0" borderId="0" xfId="0" applyNumberFormat="1" applyFont="1" applyAlignment="1">
      <alignment horizontal="center" vertical="center"/>
    </xf>
    <xf numFmtId="3" fontId="3" fillId="0" borderId="15" xfId="0" applyNumberFormat="1" applyFont="1" applyBorder="1" applyAlignment="1">
      <alignment horizontal="center"/>
    </xf>
    <xf numFmtId="164" fontId="3" fillId="0" borderId="15" xfId="0" applyNumberFormat="1" applyFont="1" applyBorder="1" applyAlignment="1">
      <alignment horizontal="center"/>
    </xf>
    <xf numFmtId="0" fontId="3" fillId="0" borderId="15" xfId="0" applyFont="1" applyBorder="1" applyAlignment="1">
      <alignment horizontal="center"/>
    </xf>
    <xf numFmtId="4" fontId="3" fillId="10" borderId="7" xfId="0" applyNumberFormat="1" applyFont="1" applyFill="1" applyBorder="1" applyAlignment="1">
      <alignment horizontal="center"/>
    </xf>
    <xf numFmtId="164" fontId="2" fillId="5" borderId="5" xfId="0" applyNumberFormat="1" applyFont="1" applyFill="1" applyBorder="1" applyAlignment="1">
      <alignment horizontal="center" vertical="center"/>
    </xf>
    <xf numFmtId="164" fontId="2" fillId="6" borderId="5" xfId="0" applyNumberFormat="1" applyFont="1" applyFill="1" applyBorder="1" applyAlignment="1">
      <alignment horizontal="center" vertical="center"/>
    </xf>
    <xf numFmtId="164" fontId="2" fillId="7" borderId="5" xfId="0" applyNumberFormat="1" applyFont="1" applyFill="1" applyBorder="1" applyAlignment="1">
      <alignment horizontal="center" vertical="center"/>
    </xf>
    <xf numFmtId="0" fontId="2" fillId="0" borderId="7" xfId="0" applyFont="1" applyBorder="1" applyAlignment="1">
      <alignment horizontal="left" wrapText="1"/>
    </xf>
    <xf numFmtId="164" fontId="2" fillId="9" borderId="5" xfId="0" applyNumberFormat="1" applyFont="1" applyFill="1" applyBorder="1" applyAlignment="1">
      <alignment horizontal="center" vertical="center"/>
    </xf>
    <xf numFmtId="166" fontId="2" fillId="0" borderId="15" xfId="0" applyNumberFormat="1" applyFont="1" applyBorder="1" applyAlignment="1">
      <alignment horizontal="center" vertical="center"/>
    </xf>
    <xf numFmtId="166" fontId="3" fillId="2" borderId="5" xfId="0" applyNumberFormat="1" applyFont="1" applyFill="1" applyBorder="1" applyAlignment="1">
      <alignment horizontal="center" vertical="center"/>
    </xf>
    <xf numFmtId="166" fontId="3" fillId="0" borderId="2" xfId="0" applyNumberFormat="1" applyFont="1" applyBorder="1" applyAlignment="1">
      <alignment horizontal="center" vertical="center"/>
    </xf>
    <xf numFmtId="166" fontId="3" fillId="3" borderId="3" xfId="0" applyNumberFormat="1" applyFont="1" applyFill="1" applyBorder="1" applyAlignment="1">
      <alignment horizontal="center" vertical="center"/>
    </xf>
    <xf numFmtId="166" fontId="3" fillId="0" borderId="3" xfId="0" applyNumberFormat="1" applyFont="1" applyBorder="1" applyAlignment="1">
      <alignment horizontal="center" vertical="center"/>
    </xf>
    <xf numFmtId="166" fontId="3" fillId="4" borderId="3" xfId="0" applyNumberFormat="1" applyFont="1" applyFill="1" applyBorder="1" applyAlignment="1">
      <alignment horizontal="center" vertical="center"/>
    </xf>
    <xf numFmtId="166" fontId="3" fillId="5" borderId="3" xfId="0" applyNumberFormat="1" applyFont="1" applyFill="1" applyBorder="1" applyAlignment="1">
      <alignment horizontal="center" vertical="center"/>
    </xf>
    <xf numFmtId="166" fontId="3" fillId="6" borderId="3" xfId="0" applyNumberFormat="1" applyFont="1" applyFill="1" applyBorder="1" applyAlignment="1">
      <alignment horizontal="center" vertical="center"/>
    </xf>
    <xf numFmtId="166" fontId="3" fillId="0" borderId="4" xfId="0" applyNumberFormat="1" applyFont="1" applyBorder="1" applyAlignment="1">
      <alignment horizontal="center" vertical="center"/>
    </xf>
    <xf numFmtId="166" fontId="3" fillId="0" borderId="0" xfId="0" applyNumberFormat="1" applyFont="1" applyAlignment="1">
      <alignment horizontal="center" vertical="center"/>
    </xf>
    <xf numFmtId="166" fontId="3" fillId="9" borderId="3" xfId="0" applyNumberFormat="1" applyFont="1" applyFill="1" applyBorder="1" applyAlignment="1">
      <alignment horizontal="center" vertical="center"/>
    </xf>
    <xf numFmtId="166" fontId="3" fillId="2" borderId="6" xfId="0" applyNumberFormat="1" applyFont="1" applyFill="1" applyBorder="1" applyAlignment="1">
      <alignment horizontal="center" vertical="center"/>
    </xf>
    <xf numFmtId="0" fontId="3" fillId="0" borderId="0" xfId="0" applyFont="1" applyAlignment="1">
      <alignment vertical="center"/>
    </xf>
    <xf numFmtId="0" fontId="8" fillId="0" borderId="0" xfId="0" applyFont="1" applyAlignment="1">
      <alignment vertical="center"/>
    </xf>
    <xf numFmtId="49" fontId="2" fillId="7" borderId="53" xfId="0" applyNumberFormat="1" applyFont="1" applyFill="1" applyBorder="1" applyAlignment="1">
      <alignment horizontal="center"/>
    </xf>
    <xf numFmtId="0" fontId="2" fillId="7" borderId="54" xfId="0" applyFont="1" applyFill="1" applyBorder="1"/>
    <xf numFmtId="166" fontId="3" fillId="7" borderId="55" xfId="0" applyNumberFormat="1" applyFont="1" applyFill="1" applyBorder="1" applyAlignment="1">
      <alignment horizontal="center" vertical="center"/>
    </xf>
    <xf numFmtId="49" fontId="3" fillId="0" borderId="53" xfId="0" applyNumberFormat="1" applyFont="1" applyBorder="1" applyAlignment="1">
      <alignment horizontal="center"/>
    </xf>
    <xf numFmtId="0" fontId="3" fillId="0" borderId="54" xfId="0" applyFont="1" applyBorder="1"/>
    <xf numFmtId="166" fontId="3" fillId="0" borderId="55" xfId="0" applyNumberFormat="1" applyFont="1" applyBorder="1" applyAlignment="1">
      <alignment horizontal="center" vertical="center"/>
    </xf>
    <xf numFmtId="0" fontId="3" fillId="0" borderId="54" xfId="0" applyFont="1" applyBorder="1" applyAlignment="1">
      <alignment wrapText="1"/>
    </xf>
    <xf numFmtId="166" fontId="3" fillId="9" borderId="55" xfId="0" applyNumberFormat="1" applyFont="1" applyFill="1" applyBorder="1" applyAlignment="1">
      <alignment horizontal="center" vertical="center"/>
    </xf>
    <xf numFmtId="166" fontId="3" fillId="0" borderId="58" xfId="0" applyNumberFormat="1" applyFont="1" applyBorder="1" applyAlignment="1">
      <alignment horizontal="center" vertical="center"/>
    </xf>
    <xf numFmtId="9" fontId="3" fillId="10" borderId="7" xfId="1" applyFont="1" applyFill="1" applyBorder="1" applyAlignment="1" applyProtection="1">
      <alignment horizontal="center"/>
      <protection locked="0"/>
    </xf>
    <xf numFmtId="9" fontId="3" fillId="0" borderId="0" xfId="0" applyNumberFormat="1" applyFont="1"/>
    <xf numFmtId="49" fontId="2" fillId="13" borderId="9" xfId="2" applyNumberFormat="1" applyFont="1" applyFill="1" applyBorder="1" applyAlignment="1">
      <alignment horizontal="center" vertical="center"/>
    </xf>
    <xf numFmtId="0" fontId="2" fillId="13" borderId="10" xfId="2" applyFont="1" applyFill="1" applyBorder="1" applyAlignment="1">
      <alignment horizontal="center" vertical="center"/>
    </xf>
    <xf numFmtId="3" fontId="2" fillId="13" borderId="10" xfId="2" applyNumberFormat="1" applyFont="1" applyFill="1" applyBorder="1" applyAlignment="1">
      <alignment horizontal="center" vertical="center"/>
    </xf>
    <xf numFmtId="164" fontId="2" fillId="13" borderId="10" xfId="2" applyNumberFormat="1" applyFont="1" applyFill="1" applyBorder="1" applyAlignment="1">
      <alignment horizontal="center" vertical="center"/>
    </xf>
    <xf numFmtId="164" fontId="2" fillId="13" borderId="1" xfId="2" applyNumberFormat="1" applyFont="1" applyFill="1" applyBorder="1" applyAlignment="1">
      <alignment horizontal="center" vertical="center"/>
    </xf>
    <xf numFmtId="0" fontId="3" fillId="0" borderId="0" xfId="2" applyFont="1"/>
    <xf numFmtId="0" fontId="15" fillId="0" borderId="0" xfId="2" applyFont="1"/>
    <xf numFmtId="49" fontId="3" fillId="0" borderId="11" xfId="2" applyNumberFormat="1" applyFont="1" applyBorder="1"/>
    <xf numFmtId="0" fontId="3" fillId="0" borderId="12" xfId="2" applyFont="1" applyBorder="1"/>
    <xf numFmtId="0" fontId="3" fillId="0" borderId="12" xfId="2" applyFont="1" applyBorder="1" applyAlignment="1">
      <alignment horizontal="center"/>
    </xf>
    <xf numFmtId="3" fontId="3" fillId="0" borderId="12" xfId="2" applyNumberFormat="1" applyFont="1" applyBorder="1" applyAlignment="1">
      <alignment horizontal="center"/>
    </xf>
    <xf numFmtId="164" fontId="3" fillId="0" borderId="12" xfId="2" applyNumberFormat="1" applyFont="1" applyBorder="1"/>
    <xf numFmtId="164" fontId="3" fillId="0" borderId="2" xfId="2" applyNumberFormat="1" applyFont="1" applyBorder="1"/>
    <xf numFmtId="49" fontId="2" fillId="0" borderId="8" xfId="2" applyNumberFormat="1" applyFont="1" applyBorder="1"/>
    <xf numFmtId="0" fontId="2" fillId="0" borderId="7" xfId="2" applyFont="1" applyBorder="1"/>
    <xf numFmtId="0" fontId="3" fillId="0" borderId="7" xfId="2" applyFont="1" applyBorder="1" applyAlignment="1">
      <alignment horizontal="center"/>
    </xf>
    <xf numFmtId="3" fontId="3" fillId="0" borderId="7" xfId="2" applyNumberFormat="1" applyFont="1" applyBorder="1" applyAlignment="1">
      <alignment horizontal="center"/>
    </xf>
    <xf numFmtId="164" fontId="3" fillId="0" borderId="7" xfId="2" applyNumberFormat="1" applyFont="1" applyBorder="1"/>
    <xf numFmtId="164" fontId="3" fillId="0" borderId="3" xfId="2" applyNumberFormat="1" applyFont="1" applyBorder="1"/>
    <xf numFmtId="49" fontId="3" fillId="0" borderId="8" xfId="2" applyNumberFormat="1" applyFont="1" applyBorder="1"/>
    <xf numFmtId="0" fontId="3" fillId="0" borderId="7" xfId="2" applyFont="1" applyBorder="1"/>
    <xf numFmtId="0" fontId="3" fillId="0" borderId="7" xfId="2" applyFont="1" applyBorder="1" applyAlignment="1">
      <alignment wrapText="1"/>
    </xf>
    <xf numFmtId="167" fontId="3" fillId="0" borderId="0" xfId="2" applyNumberFormat="1" applyFont="1"/>
    <xf numFmtId="49" fontId="3" fillId="0" borderId="13" xfId="2" applyNumberFormat="1" applyFont="1" applyBorder="1"/>
    <xf numFmtId="0" fontId="3" fillId="0" borderId="14" xfId="2" applyFont="1" applyBorder="1"/>
    <xf numFmtId="0" fontId="3" fillId="0" borderId="14" xfId="2" applyFont="1" applyBorder="1" applyAlignment="1">
      <alignment horizontal="center"/>
    </xf>
    <xf numFmtId="3" fontId="3" fillId="0" borderId="14" xfId="2" applyNumberFormat="1" applyFont="1" applyBorder="1" applyAlignment="1">
      <alignment horizontal="center"/>
    </xf>
    <xf numFmtId="164" fontId="3" fillId="0" borderId="14" xfId="2" applyNumberFormat="1" applyFont="1" applyBorder="1"/>
    <xf numFmtId="164" fontId="3" fillId="0" borderId="4" xfId="2" applyNumberFormat="1" applyFont="1" applyBorder="1"/>
    <xf numFmtId="164" fontId="2" fillId="13" borderId="1" xfId="2" applyNumberFormat="1" applyFont="1" applyFill="1" applyBorder="1" applyAlignment="1">
      <alignment vertical="center"/>
    </xf>
    <xf numFmtId="0" fontId="2" fillId="0" borderId="15" xfId="2" applyFont="1" applyBorder="1" applyAlignment="1">
      <alignment vertical="center"/>
    </xf>
    <xf numFmtId="3" fontId="2" fillId="0" borderId="15" xfId="2" applyNumberFormat="1" applyFont="1" applyBorder="1" applyAlignment="1">
      <alignment horizontal="center" vertical="center"/>
    </xf>
    <xf numFmtId="164" fontId="2" fillId="0" borderId="15" xfId="2" applyNumberFormat="1" applyFont="1" applyBorder="1" applyAlignment="1">
      <alignment vertical="center"/>
    </xf>
    <xf numFmtId="3" fontId="3" fillId="0" borderId="0" xfId="2" applyNumberFormat="1" applyFont="1" applyAlignment="1">
      <alignment horizontal="center"/>
    </xf>
    <xf numFmtId="168" fontId="2" fillId="6" borderId="10" xfId="0" applyNumberFormat="1" applyFont="1" applyFill="1" applyBorder="1" applyAlignment="1">
      <alignment horizontal="center" vertical="center"/>
    </xf>
    <xf numFmtId="168" fontId="3" fillId="0" borderId="7" xfId="0" applyNumberFormat="1" applyFont="1" applyBorder="1" applyAlignment="1">
      <alignment horizontal="center"/>
    </xf>
    <xf numFmtId="168" fontId="3" fillId="0" borderId="14" xfId="0" applyNumberFormat="1" applyFont="1" applyBorder="1" applyAlignment="1">
      <alignment horizontal="center"/>
    </xf>
    <xf numFmtId="168" fontId="3" fillId="0" borderId="0" xfId="0" applyNumberFormat="1" applyFont="1" applyAlignment="1">
      <alignment horizontal="center"/>
    </xf>
    <xf numFmtId="168" fontId="2" fillId="0" borderId="0" xfId="0" applyNumberFormat="1" applyFont="1" applyAlignment="1">
      <alignment horizontal="center" vertical="center"/>
    </xf>
    <xf numFmtId="168" fontId="3" fillId="0" borderId="15" xfId="0" applyNumberFormat="1" applyFont="1" applyBorder="1" applyAlignment="1">
      <alignment horizontal="center"/>
    </xf>
    <xf numFmtId="3" fontId="3" fillId="0" borderId="12" xfId="2" applyNumberFormat="1" applyFont="1" applyBorder="1"/>
    <xf numFmtId="3" fontId="3" fillId="0" borderId="7" xfId="2" applyNumberFormat="1" applyFont="1" applyBorder="1"/>
    <xf numFmtId="164" fontId="3" fillId="0" borderId="7" xfId="2" applyNumberFormat="1" applyFont="1" applyBorder="1" applyProtection="1">
      <protection locked="0"/>
    </xf>
    <xf numFmtId="3" fontId="3" fillId="0" borderId="14" xfId="2" applyNumberFormat="1" applyFont="1" applyBorder="1"/>
    <xf numFmtId="164" fontId="2" fillId="14" borderId="1" xfId="2" applyNumberFormat="1" applyFont="1" applyFill="1" applyBorder="1" applyAlignment="1">
      <alignment vertical="center"/>
    </xf>
    <xf numFmtId="3" fontId="2" fillId="0" borderId="15" xfId="2" applyNumberFormat="1" applyFont="1" applyBorder="1" applyAlignment="1">
      <alignment vertical="center"/>
    </xf>
    <xf numFmtId="49" fontId="3" fillId="0" borderId="0" xfId="2" applyNumberFormat="1" applyFont="1"/>
    <xf numFmtId="3" fontId="3" fillId="0" borderId="0" xfId="2" applyNumberFormat="1" applyFont="1"/>
    <xf numFmtId="164" fontId="3" fillId="0" borderId="0" xfId="2" applyNumberFormat="1" applyFont="1"/>
    <xf numFmtId="44" fontId="3" fillId="0" borderId="0" xfId="0" applyNumberFormat="1" applyFont="1"/>
    <xf numFmtId="3" fontId="3" fillId="10" borderId="26" xfId="0" applyNumberFormat="1" applyFont="1" applyFill="1" applyBorder="1" applyAlignment="1">
      <alignment horizontal="center"/>
    </xf>
    <xf numFmtId="3" fontId="3" fillId="10" borderId="0" xfId="0" applyNumberFormat="1" applyFont="1" applyFill="1" applyAlignment="1">
      <alignment horizontal="center"/>
    </xf>
    <xf numFmtId="3" fontId="3" fillId="12" borderId="7" xfId="0" applyNumberFormat="1" applyFont="1" applyFill="1" applyBorder="1" applyAlignment="1">
      <alignment horizontal="center"/>
    </xf>
    <xf numFmtId="164" fontId="3" fillId="0" borderId="59" xfId="0" applyNumberFormat="1" applyFont="1" applyBorder="1" applyAlignment="1">
      <alignment horizontal="center"/>
    </xf>
    <xf numFmtId="3" fontId="3" fillId="0" borderId="7" xfId="0" applyNumberFormat="1" applyFont="1" applyBorder="1"/>
    <xf numFmtId="0" fontId="2" fillId="0" borderId="7" xfId="0" applyFont="1" applyBorder="1" applyAlignment="1">
      <alignment horizontal="left" vertical="top" wrapText="1"/>
    </xf>
    <xf numFmtId="169" fontId="3" fillId="10" borderId="7" xfId="0" applyNumberFormat="1" applyFont="1" applyFill="1" applyBorder="1" applyAlignment="1">
      <alignment horizontal="center"/>
    </xf>
    <xf numFmtId="0" fontId="2" fillId="0" borderId="0" xfId="0" applyFont="1"/>
    <xf numFmtId="44" fontId="2" fillId="0" borderId="0" xfId="0" applyNumberFormat="1" applyFont="1"/>
    <xf numFmtId="44" fontId="3" fillId="10" borderId="7" xfId="3" applyFont="1" applyFill="1" applyBorder="1" applyAlignment="1">
      <alignment horizontal="center"/>
    </xf>
    <xf numFmtId="0" fontId="3" fillId="0" borderId="7" xfId="0" applyFont="1" applyBorder="1" applyAlignment="1">
      <alignment vertical="center" wrapText="1"/>
    </xf>
    <xf numFmtId="0" fontId="15" fillId="15" borderId="0" xfId="0" applyFont="1" applyFill="1" applyAlignment="1">
      <alignment vertical="center"/>
    </xf>
    <xf numFmtId="49" fontId="2" fillId="12" borderId="9" xfId="0" applyNumberFormat="1" applyFont="1" applyFill="1" applyBorder="1" applyAlignment="1">
      <alignment horizontal="center" vertical="center"/>
    </xf>
    <xf numFmtId="0" fontId="2" fillId="12" borderId="10" xfId="0" applyFont="1" applyFill="1" applyBorder="1" applyAlignment="1">
      <alignment horizontal="center" vertical="center"/>
    </xf>
    <xf numFmtId="3" fontId="2" fillId="12" borderId="10" xfId="0" applyNumberFormat="1" applyFont="1" applyFill="1" applyBorder="1" applyAlignment="1">
      <alignment horizontal="center" vertical="center"/>
    </xf>
    <xf numFmtId="164" fontId="2" fillId="12" borderId="10"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49" fontId="3" fillId="12" borderId="11" xfId="0" applyNumberFormat="1" applyFont="1" applyFill="1" applyBorder="1"/>
    <xf numFmtId="0" fontId="3" fillId="12" borderId="12" xfId="0" applyFont="1" applyFill="1" applyBorder="1"/>
    <xf numFmtId="0" fontId="3" fillId="12" borderId="12" xfId="0" applyFont="1" applyFill="1" applyBorder="1" applyAlignment="1">
      <alignment horizontal="center"/>
    </xf>
    <xf numFmtId="3" fontId="3" fillId="12" borderId="12" xfId="0" applyNumberFormat="1" applyFont="1" applyFill="1" applyBorder="1" applyAlignment="1">
      <alignment horizontal="center"/>
    </xf>
    <xf numFmtId="164" fontId="3" fillId="12" borderId="12" xfId="0" applyNumberFormat="1" applyFont="1" applyFill="1" applyBorder="1" applyAlignment="1">
      <alignment horizontal="center"/>
    </xf>
    <xf numFmtId="164" fontId="3" fillId="12" borderId="2" xfId="0" applyNumberFormat="1" applyFont="1" applyFill="1" applyBorder="1" applyAlignment="1">
      <alignment horizontal="center"/>
    </xf>
    <xf numFmtId="49" fontId="2" fillId="12" borderId="8" xfId="0" applyNumberFormat="1" applyFont="1" applyFill="1" applyBorder="1"/>
    <xf numFmtId="0" fontId="2" fillId="12" borderId="7" xfId="0" applyFont="1" applyFill="1" applyBorder="1"/>
    <xf numFmtId="0" fontId="3" fillId="12" borderId="7" xfId="0" applyFont="1" applyFill="1" applyBorder="1" applyAlignment="1">
      <alignment horizontal="center"/>
    </xf>
    <xf numFmtId="164" fontId="3" fillId="12" borderId="7" xfId="0" applyNumberFormat="1" applyFont="1" applyFill="1" applyBorder="1" applyAlignment="1">
      <alignment horizontal="center"/>
    </xf>
    <xf numFmtId="164" fontId="3" fillId="12" borderId="3" xfId="0" applyNumberFormat="1" applyFont="1" applyFill="1" applyBorder="1" applyAlignment="1">
      <alignment horizontal="center"/>
    </xf>
    <xf numFmtId="49" fontId="3" fillId="12" borderId="8" xfId="0" applyNumberFormat="1" applyFont="1" applyFill="1" applyBorder="1"/>
    <xf numFmtId="0" fontId="3" fillId="12" borderId="7" xfId="0" applyFont="1" applyFill="1" applyBorder="1"/>
    <xf numFmtId="0" fontId="3" fillId="12" borderId="7" xfId="0" applyFont="1" applyFill="1" applyBorder="1" applyAlignment="1">
      <alignment wrapText="1"/>
    </xf>
    <xf numFmtId="164" fontId="3" fillId="12" borderId="7" xfId="0" applyNumberFormat="1" applyFont="1" applyFill="1" applyBorder="1" applyAlignment="1" applyProtection="1">
      <alignment horizontal="center"/>
      <protection locked="0"/>
    </xf>
    <xf numFmtId="4" fontId="3" fillId="12" borderId="7" xfId="0" applyNumberFormat="1" applyFont="1" applyFill="1" applyBorder="1" applyAlignment="1">
      <alignment horizontal="center"/>
    </xf>
    <xf numFmtId="0" fontId="2" fillId="12" borderId="7" xfId="0" applyFont="1" applyFill="1" applyBorder="1" applyAlignment="1">
      <alignment horizontal="center"/>
    </xf>
    <xf numFmtId="3" fontId="2" fillId="12" borderId="7" xfId="0" applyNumberFormat="1" applyFont="1" applyFill="1" applyBorder="1" applyAlignment="1">
      <alignment horizontal="center"/>
    </xf>
    <xf numFmtId="164" fontId="2" fillId="12" borderId="7" xfId="0" applyNumberFormat="1" applyFont="1" applyFill="1" applyBorder="1" applyAlignment="1">
      <alignment horizontal="center"/>
    </xf>
    <xf numFmtId="164" fontId="2" fillId="12" borderId="3" xfId="0" applyNumberFormat="1" applyFont="1" applyFill="1" applyBorder="1" applyAlignment="1">
      <alignment horizontal="center"/>
    </xf>
    <xf numFmtId="170" fontId="3" fillId="12" borderId="7" xfId="0" applyNumberFormat="1" applyFont="1" applyFill="1" applyBorder="1" applyAlignment="1">
      <alignment horizontal="center"/>
    </xf>
    <xf numFmtId="49" fontId="3" fillId="12" borderId="13" xfId="0" applyNumberFormat="1" applyFont="1" applyFill="1" applyBorder="1"/>
    <xf numFmtId="0" fontId="3" fillId="12" borderId="14" xfId="0" applyFont="1" applyFill="1" applyBorder="1"/>
    <xf numFmtId="0" fontId="3" fillId="12" borderId="14" xfId="0" applyFont="1" applyFill="1" applyBorder="1" applyAlignment="1">
      <alignment horizontal="center"/>
    </xf>
    <xf numFmtId="3" fontId="3" fillId="12" borderId="14" xfId="0" applyNumberFormat="1" applyFont="1" applyFill="1" applyBorder="1" applyAlignment="1">
      <alignment horizontal="center"/>
    </xf>
    <xf numFmtId="164" fontId="3" fillId="12" borderId="14" xfId="0" applyNumberFormat="1" applyFont="1" applyFill="1" applyBorder="1" applyAlignment="1">
      <alignment horizontal="center"/>
    </xf>
    <xf numFmtId="164" fontId="3" fillId="12" borderId="4" xfId="0" applyNumberFormat="1" applyFont="1" applyFill="1" applyBorder="1" applyAlignment="1">
      <alignment horizontal="center"/>
    </xf>
    <xf numFmtId="0" fontId="2" fillId="12" borderId="15" xfId="0" applyFont="1" applyFill="1" applyBorder="1" applyAlignment="1">
      <alignment vertical="center"/>
    </xf>
    <xf numFmtId="3" fontId="2" fillId="12" borderId="15" xfId="0" applyNumberFormat="1" applyFont="1" applyFill="1" applyBorder="1" applyAlignment="1">
      <alignment horizontal="center" vertical="center"/>
    </xf>
    <xf numFmtId="0" fontId="2" fillId="12" borderId="15" xfId="0" applyFont="1" applyFill="1" applyBorder="1" applyAlignment="1">
      <alignment horizontal="center" vertical="center"/>
    </xf>
    <xf numFmtId="164" fontId="2" fillId="12" borderId="15" xfId="0" applyNumberFormat="1" applyFont="1" applyFill="1" applyBorder="1" applyAlignment="1">
      <alignment horizontal="center" vertical="center"/>
    </xf>
    <xf numFmtId="0" fontId="11" fillId="0" borderId="51" xfId="0" applyFont="1" applyBorder="1" applyAlignment="1">
      <alignment horizontal="center"/>
    </xf>
    <xf numFmtId="0" fontId="0" fillId="0" borderId="51" xfId="0" applyBorder="1" applyAlignment="1">
      <alignment horizontal="center"/>
    </xf>
    <xf numFmtId="0" fontId="11" fillId="0" borderId="0" xfId="0" applyFont="1" applyAlignment="1">
      <alignment horizontal="center"/>
    </xf>
    <xf numFmtId="0" fontId="0" fillId="0" borderId="0" xfId="0" applyAlignment="1">
      <alignment horizontal="center"/>
    </xf>
    <xf numFmtId="0" fontId="2" fillId="12" borderId="16" xfId="0" applyFont="1" applyFill="1" applyBorder="1" applyAlignment="1">
      <alignment vertical="center"/>
    </xf>
    <xf numFmtId="0" fontId="2" fillId="12" borderId="17" xfId="0" applyFont="1" applyFill="1" applyBorder="1" applyAlignment="1">
      <alignment vertical="center"/>
    </xf>
    <xf numFmtId="0" fontId="2" fillId="12" borderId="18" xfId="0" applyFont="1" applyFill="1" applyBorder="1" applyAlignment="1">
      <alignment vertical="center"/>
    </xf>
    <xf numFmtId="49" fontId="3" fillId="12" borderId="19" xfId="0" applyNumberFormat="1" applyFont="1" applyFill="1" applyBorder="1" applyAlignment="1">
      <alignment vertical="center"/>
    </xf>
    <xf numFmtId="0" fontId="3" fillId="12" borderId="20" xfId="0" applyFont="1" applyFill="1" applyBorder="1" applyAlignment="1">
      <alignment vertical="center"/>
    </xf>
    <xf numFmtId="164" fontId="3" fillId="12" borderId="20" xfId="0" applyNumberFormat="1" applyFont="1" applyFill="1" applyBorder="1" applyAlignment="1">
      <alignment horizontal="center" vertical="center"/>
    </xf>
    <xf numFmtId="0" fontId="3" fillId="12" borderId="5" xfId="0" applyFont="1" applyFill="1" applyBorder="1" applyAlignment="1">
      <alignment horizontal="center" vertical="center"/>
    </xf>
    <xf numFmtId="49" fontId="3" fillId="12" borderId="21" xfId="0" applyNumberFormat="1" applyFont="1" applyFill="1" applyBorder="1"/>
    <xf numFmtId="0" fontId="3" fillId="12" borderId="22" xfId="0" applyFont="1" applyFill="1" applyBorder="1"/>
    <xf numFmtId="164" fontId="3" fillId="12" borderId="22" xfId="0" applyNumberFormat="1" applyFont="1" applyFill="1" applyBorder="1" applyAlignment="1">
      <alignment horizontal="center"/>
    </xf>
    <xf numFmtId="0" fontId="3" fillId="12" borderId="6" xfId="0" applyFont="1" applyFill="1" applyBorder="1" applyAlignment="1">
      <alignment horizontal="center"/>
    </xf>
    <xf numFmtId="0" fontId="2" fillId="3" borderId="23" xfId="0" applyFont="1" applyFill="1" applyBorder="1" applyAlignment="1">
      <alignment vertical="center"/>
    </xf>
    <xf numFmtId="0" fontId="3" fillId="3" borderId="24" xfId="0" applyFont="1" applyFill="1" applyBorder="1" applyAlignment="1">
      <alignment vertical="center"/>
    </xf>
    <xf numFmtId="0" fontId="3" fillId="3" borderId="25" xfId="0" applyFont="1" applyFill="1" applyBorder="1" applyAlignment="1">
      <alignment vertical="center"/>
    </xf>
    <xf numFmtId="0" fontId="2" fillId="3" borderId="16" xfId="0" applyFont="1" applyFill="1" applyBorder="1" applyAlignment="1">
      <alignment vertical="center"/>
    </xf>
    <xf numFmtId="0" fontId="2" fillId="3" borderId="17" xfId="0" applyFont="1" applyFill="1" applyBorder="1" applyAlignment="1">
      <alignment vertical="center"/>
    </xf>
    <xf numFmtId="0" fontId="2" fillId="3" borderId="18" xfId="0" applyFont="1" applyFill="1" applyBorder="1" applyAlignment="1">
      <alignment vertical="center"/>
    </xf>
    <xf numFmtId="49" fontId="3" fillId="0" borderId="19" xfId="0" applyNumberFormat="1" applyFont="1" applyBorder="1" applyAlignment="1">
      <alignment vertical="center"/>
    </xf>
    <xf numFmtId="0" fontId="3" fillId="0" borderId="20" xfId="0" applyFont="1" applyBorder="1" applyAlignment="1">
      <alignment vertical="center"/>
    </xf>
    <xf numFmtId="164" fontId="3" fillId="0" borderId="20" xfId="0" applyNumberFormat="1" applyFont="1" applyBorder="1" applyAlignment="1">
      <alignment horizontal="center" vertical="center"/>
    </xf>
    <xf numFmtId="0" fontId="3" fillId="0" borderId="5" xfId="0" applyFont="1" applyBorder="1" applyAlignment="1">
      <alignment horizontal="center" vertical="center"/>
    </xf>
    <xf numFmtId="49" fontId="3" fillId="0" borderId="21" xfId="0" applyNumberFormat="1" applyFont="1" applyBorder="1"/>
    <xf numFmtId="0" fontId="3" fillId="0" borderId="22" xfId="0" applyFont="1" applyBorder="1"/>
    <xf numFmtId="164" fontId="3" fillId="0" borderId="22" xfId="0" applyNumberFormat="1" applyFont="1" applyBorder="1" applyAlignment="1">
      <alignment horizontal="center"/>
    </xf>
    <xf numFmtId="0" fontId="3" fillId="0" borderId="6" xfId="0" applyFont="1" applyBorder="1" applyAlignment="1">
      <alignment horizontal="center"/>
    </xf>
    <xf numFmtId="0" fontId="2" fillId="4" borderId="16" xfId="0" applyFont="1" applyFill="1" applyBorder="1" applyAlignment="1">
      <alignment vertical="center"/>
    </xf>
    <xf numFmtId="0" fontId="2" fillId="4" borderId="17" xfId="0" applyFont="1" applyFill="1" applyBorder="1" applyAlignment="1">
      <alignment vertical="center"/>
    </xf>
    <xf numFmtId="0" fontId="2" fillId="4" borderId="18" xfId="0" applyFont="1" applyFill="1" applyBorder="1" applyAlignment="1">
      <alignment vertical="center"/>
    </xf>
    <xf numFmtId="0" fontId="2" fillId="4" borderId="23" xfId="0" applyFont="1" applyFill="1" applyBorder="1" applyAlignment="1">
      <alignment vertical="center"/>
    </xf>
    <xf numFmtId="0" fontId="3" fillId="4" borderId="24" xfId="0" applyFont="1" applyFill="1" applyBorder="1" applyAlignment="1">
      <alignment vertical="center"/>
    </xf>
    <xf numFmtId="0" fontId="3" fillId="4" borderId="25" xfId="0" applyFont="1" applyFill="1" applyBorder="1" applyAlignment="1">
      <alignment vertical="center"/>
    </xf>
    <xf numFmtId="164" fontId="3" fillId="0" borderId="22" xfId="0" applyNumberFormat="1" applyFont="1" applyBorder="1"/>
    <xf numFmtId="0" fontId="3" fillId="0" borderId="6" xfId="0" applyFont="1" applyBorder="1"/>
    <xf numFmtId="164" fontId="3" fillId="0" borderId="20" xfId="0" applyNumberFormat="1" applyFont="1" applyBorder="1" applyAlignment="1">
      <alignment vertical="center"/>
    </xf>
    <xf numFmtId="0" fontId="3" fillId="0" borderId="5" xfId="0" applyFont="1" applyBorder="1" applyAlignment="1">
      <alignment vertical="center"/>
    </xf>
    <xf numFmtId="0" fontId="2" fillId="13" borderId="16" xfId="2" applyFont="1" applyFill="1" applyBorder="1" applyAlignment="1">
      <alignment vertical="center"/>
    </xf>
    <xf numFmtId="0" fontId="2" fillId="13" borderId="17" xfId="2" applyFont="1" applyFill="1" applyBorder="1" applyAlignment="1">
      <alignment vertical="center"/>
    </xf>
    <xf numFmtId="0" fontId="2" fillId="13" borderId="18" xfId="2" applyFont="1" applyFill="1" applyBorder="1" applyAlignment="1">
      <alignment vertical="center"/>
    </xf>
    <xf numFmtId="49" fontId="3" fillId="0" borderId="19" xfId="2" applyNumberFormat="1" applyFont="1" applyBorder="1" applyAlignment="1">
      <alignment vertical="center"/>
    </xf>
    <xf numFmtId="0" fontId="3" fillId="0" borderId="20" xfId="2" applyFont="1" applyBorder="1" applyAlignment="1">
      <alignment vertical="center"/>
    </xf>
    <xf numFmtId="164" fontId="3" fillId="0" borderId="20" xfId="2" applyNumberFormat="1" applyFont="1" applyBorder="1" applyAlignment="1">
      <alignment vertical="center"/>
    </xf>
    <xf numFmtId="0" fontId="3" fillId="0" borderId="5" xfId="2" applyFont="1" applyBorder="1" applyAlignment="1">
      <alignment vertical="center"/>
    </xf>
    <xf numFmtId="49" fontId="3" fillId="0" borderId="21" xfId="2" applyNumberFormat="1" applyFont="1" applyBorder="1"/>
    <xf numFmtId="0" fontId="3" fillId="0" borderId="22" xfId="2" applyFont="1" applyBorder="1"/>
    <xf numFmtId="164" fontId="3" fillId="0" borderId="22" xfId="2" applyNumberFormat="1" applyFont="1" applyBorder="1"/>
    <xf numFmtId="0" fontId="3" fillId="0" borderId="6" xfId="2" applyFont="1" applyBorder="1"/>
    <xf numFmtId="0" fontId="2" fillId="5" borderId="16" xfId="0" applyFont="1" applyFill="1" applyBorder="1" applyAlignment="1">
      <alignment vertical="center"/>
    </xf>
    <xf numFmtId="0" fontId="2" fillId="5" borderId="17" xfId="0" applyFont="1" applyFill="1" applyBorder="1" applyAlignment="1">
      <alignment vertical="center"/>
    </xf>
    <xf numFmtId="0" fontId="2" fillId="5" borderId="18" xfId="0" applyFont="1" applyFill="1" applyBorder="1" applyAlignment="1">
      <alignment vertical="center"/>
    </xf>
    <xf numFmtId="0" fontId="2" fillId="5" borderId="23" xfId="0" applyFont="1" applyFill="1" applyBorder="1" applyAlignment="1">
      <alignment vertical="center"/>
    </xf>
    <xf numFmtId="0" fontId="3" fillId="5" borderId="24" xfId="0" applyFont="1" applyFill="1" applyBorder="1" applyAlignment="1">
      <alignment vertical="center"/>
    </xf>
    <xf numFmtId="0" fontId="3" fillId="5" borderId="25" xfId="0" applyFont="1" applyFill="1" applyBorder="1" applyAlignment="1">
      <alignment vertical="center"/>
    </xf>
    <xf numFmtId="0" fontId="2" fillId="6" borderId="16" xfId="0" applyFont="1" applyFill="1" applyBorder="1" applyAlignment="1">
      <alignment vertical="center"/>
    </xf>
    <xf numFmtId="0" fontId="2" fillId="6" borderId="17" xfId="0" applyFont="1" applyFill="1" applyBorder="1" applyAlignment="1">
      <alignment vertical="center"/>
    </xf>
    <xf numFmtId="0" fontId="2" fillId="6" borderId="18" xfId="0" applyFont="1" applyFill="1" applyBorder="1" applyAlignment="1">
      <alignment vertical="center"/>
    </xf>
    <xf numFmtId="0" fontId="2" fillId="6" borderId="23" xfId="0" applyFont="1" applyFill="1" applyBorder="1" applyAlignment="1">
      <alignment vertical="center"/>
    </xf>
    <xf numFmtId="0" fontId="3" fillId="6" borderId="24" xfId="0" applyFont="1" applyFill="1" applyBorder="1" applyAlignment="1">
      <alignment vertical="center"/>
    </xf>
    <xf numFmtId="0" fontId="3" fillId="6" borderId="25" xfId="0" applyFont="1" applyFill="1" applyBorder="1" applyAlignment="1">
      <alignment vertical="center"/>
    </xf>
    <xf numFmtId="164" fontId="3" fillId="0" borderId="30" xfId="0" applyNumberFormat="1" applyFont="1" applyBorder="1" applyAlignment="1">
      <alignment horizontal="center"/>
    </xf>
    <xf numFmtId="164" fontId="3" fillId="0" borderId="31" xfId="0" applyNumberFormat="1" applyFont="1" applyBorder="1" applyAlignment="1">
      <alignment horizontal="center"/>
    </xf>
    <xf numFmtId="49" fontId="3" fillId="0" borderId="27" xfId="0" applyNumberFormat="1" applyFont="1" applyBorder="1"/>
    <xf numFmtId="49" fontId="3" fillId="0" borderId="32" xfId="0" applyNumberFormat="1" applyFont="1" applyBorder="1"/>
    <xf numFmtId="49" fontId="3" fillId="0" borderId="28" xfId="0" applyNumberFormat="1" applyFont="1" applyBorder="1"/>
    <xf numFmtId="164" fontId="3" fillId="0" borderId="33" xfId="0" applyNumberFormat="1" applyFont="1" applyBorder="1" applyAlignment="1">
      <alignment horizontal="center" vertical="center"/>
    </xf>
    <xf numFmtId="164" fontId="3" fillId="0" borderId="34" xfId="0" applyNumberFormat="1" applyFont="1" applyBorder="1" applyAlignment="1">
      <alignment horizontal="center" vertical="center"/>
    </xf>
    <xf numFmtId="49" fontId="3" fillId="0" borderId="23" xfId="0" applyNumberFormat="1" applyFont="1" applyBorder="1" applyAlignment="1">
      <alignment vertical="center"/>
    </xf>
    <xf numFmtId="49" fontId="3" fillId="0" borderId="24" xfId="0" applyNumberFormat="1" applyFont="1" applyBorder="1" applyAlignment="1">
      <alignment vertical="center"/>
    </xf>
    <xf numFmtId="49" fontId="3" fillId="0" borderId="25" xfId="0" applyNumberFormat="1" applyFont="1" applyBorder="1" applyAlignment="1">
      <alignment vertical="center"/>
    </xf>
    <xf numFmtId="0" fontId="2" fillId="7" borderId="16" xfId="0" applyFont="1" applyFill="1" applyBorder="1" applyAlignment="1">
      <alignment vertical="center"/>
    </xf>
    <xf numFmtId="0" fontId="2" fillId="7" borderId="17" xfId="0" applyFont="1" applyFill="1" applyBorder="1" applyAlignment="1">
      <alignment vertical="center"/>
    </xf>
    <xf numFmtId="0" fontId="2" fillId="7" borderId="18" xfId="0" applyFont="1" applyFill="1" applyBorder="1" applyAlignment="1">
      <alignment vertical="center"/>
    </xf>
    <xf numFmtId="0" fontId="2" fillId="7" borderId="23" xfId="0" applyFont="1" applyFill="1" applyBorder="1" applyAlignment="1">
      <alignment vertical="center"/>
    </xf>
    <xf numFmtId="0" fontId="3" fillId="7" borderId="24" xfId="0" applyFont="1" applyFill="1" applyBorder="1" applyAlignment="1">
      <alignment vertical="center"/>
    </xf>
    <xf numFmtId="0" fontId="3" fillId="7" borderId="25" xfId="0" applyFont="1" applyFill="1" applyBorder="1" applyAlignment="1">
      <alignment vertical="center"/>
    </xf>
    <xf numFmtId="0" fontId="2" fillId="14" borderId="16" xfId="2" applyFont="1" applyFill="1" applyBorder="1" applyAlignment="1">
      <alignment vertical="center"/>
    </xf>
    <xf numFmtId="0" fontId="2" fillId="14" borderId="17" xfId="2" applyFont="1" applyFill="1" applyBorder="1" applyAlignment="1">
      <alignment vertical="center"/>
    </xf>
    <xf numFmtId="0" fontId="2" fillId="14" borderId="18" xfId="2" applyFont="1" applyFill="1" applyBorder="1" applyAlignment="1">
      <alignment vertical="center"/>
    </xf>
    <xf numFmtId="164" fontId="3" fillId="0" borderId="30" xfId="0" applyNumberFormat="1" applyFont="1" applyBorder="1"/>
    <xf numFmtId="164" fontId="3" fillId="0" borderId="31" xfId="0" applyNumberFormat="1" applyFont="1" applyBorder="1"/>
    <xf numFmtId="0" fontId="2" fillId="7" borderId="24" xfId="0" applyFont="1" applyFill="1" applyBorder="1" applyAlignment="1">
      <alignment vertical="center"/>
    </xf>
    <xf numFmtId="0" fontId="2" fillId="7" borderId="25" xfId="0" applyFont="1" applyFill="1" applyBorder="1" applyAlignment="1">
      <alignment vertical="center"/>
    </xf>
    <xf numFmtId="164" fontId="3" fillId="0" borderId="33" xfId="0" applyNumberFormat="1" applyFont="1" applyBorder="1" applyAlignment="1">
      <alignment vertical="center"/>
    </xf>
    <xf numFmtId="164" fontId="3" fillId="0" borderId="34" xfId="0" applyNumberFormat="1" applyFont="1" applyBorder="1" applyAlignment="1">
      <alignment vertical="center"/>
    </xf>
    <xf numFmtId="0" fontId="2" fillId="9" borderId="16" xfId="0" applyFont="1" applyFill="1" applyBorder="1" applyAlignment="1">
      <alignment vertical="center"/>
    </xf>
    <xf numFmtId="0" fontId="2" fillId="9" borderId="17" xfId="0" applyFont="1" applyFill="1" applyBorder="1" applyAlignment="1">
      <alignment vertical="center"/>
    </xf>
    <xf numFmtId="0" fontId="2" fillId="9" borderId="18" xfId="0" applyFont="1" applyFill="1" applyBorder="1" applyAlignment="1">
      <alignment vertical="center"/>
    </xf>
    <xf numFmtId="0" fontId="2" fillId="9" borderId="23" xfId="0" applyFont="1" applyFill="1" applyBorder="1" applyAlignment="1">
      <alignment vertical="center"/>
    </xf>
    <xf numFmtId="0" fontId="3" fillId="9" borderId="24" xfId="0" applyFont="1" applyFill="1" applyBorder="1" applyAlignment="1">
      <alignment vertical="center"/>
    </xf>
    <xf numFmtId="0" fontId="3" fillId="9" borderId="25" xfId="0" applyFont="1" applyFill="1" applyBorder="1" applyAlignment="1">
      <alignment vertical="center"/>
    </xf>
    <xf numFmtId="0" fontId="2" fillId="0" borderId="56" xfId="0" applyFont="1" applyBorder="1" applyAlignment="1">
      <alignment horizontal="right" vertical="center"/>
    </xf>
    <xf numFmtId="0" fontId="2" fillId="0" borderId="57" xfId="0" applyFont="1" applyBorder="1" applyAlignment="1">
      <alignment horizontal="right" vertical="center"/>
    </xf>
    <xf numFmtId="0" fontId="2" fillId="9" borderId="56" xfId="0" applyFont="1" applyFill="1" applyBorder="1" applyAlignment="1">
      <alignment vertical="center"/>
    </xf>
    <xf numFmtId="0" fontId="2" fillId="9" borderId="57" xfId="0" applyFont="1" applyFill="1" applyBorder="1" applyAlignment="1">
      <alignment vertical="center"/>
    </xf>
    <xf numFmtId="49" fontId="3" fillId="2" borderId="27" xfId="0" applyNumberFormat="1" applyFont="1" applyFill="1" applyBorder="1"/>
    <xf numFmtId="0" fontId="3" fillId="2" borderId="28" xfId="0" applyFont="1" applyFill="1" applyBorder="1"/>
    <xf numFmtId="49" fontId="3" fillId="2" borderId="23" xfId="0" applyNumberFormat="1" applyFont="1" applyFill="1" applyBorder="1" applyAlignment="1">
      <alignment vertical="center"/>
    </xf>
    <xf numFmtId="0" fontId="3" fillId="2" borderId="25" xfId="0" applyFont="1" applyFill="1" applyBorder="1"/>
    <xf numFmtId="0" fontId="2" fillId="0" borderId="29" xfId="0" applyFont="1" applyBorder="1" applyAlignment="1">
      <alignment horizontal="left" vertical="center"/>
    </xf>
    <xf numFmtId="0" fontId="2"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166" fontId="3" fillId="0" borderId="7" xfId="0" applyNumberFormat="1" applyFont="1" applyBorder="1" applyAlignment="1">
      <alignment horizontal="center"/>
    </xf>
  </cellXfs>
  <cellStyles count="5">
    <cellStyle name="Currency" xfId="3" builtinId="4"/>
    <cellStyle name="Normal" xfId="0" builtinId="0"/>
    <cellStyle name="Normal 2" xfId="2" xr:uid="{13304A4E-C032-4F03-9BD8-3915C97ADD0A}"/>
    <cellStyle name="Percent" xfId="1" builtinId="5"/>
    <cellStyle name="Percent 2" xfId="4" xr:uid="{A205145E-6C8C-468A-8FCA-4009F814881F}"/>
  </cellStyles>
  <dxfs count="250">
    <dxf>
      <fill>
        <patternFill>
          <bgColor theme="5" tint="0.59996337778862885"/>
        </patternFill>
      </fill>
    </dxf>
    <dxf>
      <font>
        <condense val="0"/>
        <extend val="0"/>
        <color indexed="8"/>
      </font>
      <fill>
        <patternFill>
          <bgColor theme="1"/>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indexed="29"/>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indexed="8"/>
        </patternFill>
      </fill>
    </dxf>
    <dxf>
      <fill>
        <patternFill patternType="solid">
          <bgColor theme="6" tint="0.59996337778862885"/>
        </patternFill>
      </fill>
    </dxf>
    <dxf>
      <fill>
        <patternFill>
          <bgColor theme="6" tint="0.59996337778862885"/>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ont>
        <condense val="0"/>
        <extend val="0"/>
        <color indexed="8"/>
      </font>
      <fill>
        <patternFill>
          <bgColor theme="1"/>
        </patternFill>
      </fill>
    </dxf>
    <dxf>
      <fill>
        <patternFill>
          <bgColor theme="5" tint="0.59996337778862885"/>
        </patternFill>
      </fill>
    </dxf>
    <dxf>
      <font>
        <condense val="0"/>
        <extend val="0"/>
        <color indexed="8"/>
      </font>
      <fill>
        <patternFill>
          <bgColor theme="1"/>
        </patternFill>
      </fill>
    </dxf>
    <dxf>
      <fill>
        <patternFill patternType="solid">
          <bgColor theme="6" tint="0.59996337778862885"/>
        </patternFill>
      </fill>
    </dxf>
    <dxf>
      <fill>
        <patternFill patternType="solid">
          <bgColor theme="6" tint="0.59996337778862885"/>
        </patternFill>
      </fill>
    </dxf>
    <dxf>
      <fill>
        <patternFill patternType="solid">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3300"/>
      <rgbColor rgb="000066CC"/>
      <rgbColor rgb="00F0F0F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9191B5"/>
      <rgbColor rgb="00969696"/>
      <rgbColor rgb="00003366"/>
      <rgbColor rgb="00339966"/>
      <rgbColor rgb="00003300"/>
      <rgbColor rgb="00333300"/>
      <rgbColor rgb="00993300"/>
      <rgbColor rgb="00993366"/>
      <rgbColor rgb="00333399"/>
      <rgbColor rgb="00333333"/>
    </indexedColors>
    <mruColors>
      <color rgb="FF000000"/>
      <color rgb="FFEECAD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4"/>
  </sheetPr>
  <dimension ref="A2:P19"/>
  <sheetViews>
    <sheetView view="pageBreakPreview" topLeftCell="V1" zoomScale="30" zoomScaleNormal="100" zoomScaleSheetLayoutView="190" workbookViewId="0">
      <selection activeCell="V1" sqref="V1"/>
    </sheetView>
  </sheetViews>
  <sheetFormatPr defaultColWidth="8.85546875" defaultRowHeight="12.75" x14ac:dyDescent="0.2"/>
  <cols>
    <col min="1" max="1" width="12.42578125" hidden="1" customWidth="1"/>
    <col min="2" max="2" width="0" hidden="1" customWidth="1"/>
    <col min="3" max="3" width="10.85546875" hidden="1" customWidth="1"/>
    <col min="4" max="5" width="11.42578125" hidden="1" customWidth="1"/>
    <col min="6" max="6" width="0" hidden="1" customWidth="1"/>
    <col min="7" max="7" width="10.5703125" hidden="1" customWidth="1"/>
    <col min="8" max="8" width="11" hidden="1" customWidth="1"/>
    <col min="9" max="9" width="10.42578125" hidden="1" customWidth="1"/>
    <col min="10" max="21" width="0" hidden="1" customWidth="1"/>
  </cols>
  <sheetData>
    <row r="2" spans="1:16" ht="13.5" thickBot="1" x14ac:dyDescent="0.25"/>
    <row r="3" spans="1:16" ht="13.5" thickTop="1" x14ac:dyDescent="0.2">
      <c r="A3" s="105"/>
      <c r="B3" s="106"/>
      <c r="C3" s="107">
        <v>601</v>
      </c>
      <c r="D3" s="107"/>
      <c r="E3" s="107">
        <v>602</v>
      </c>
      <c r="F3" s="107">
        <v>603</v>
      </c>
      <c r="G3" s="107">
        <v>604</v>
      </c>
      <c r="H3" s="107">
        <v>605</v>
      </c>
      <c r="I3" s="107">
        <v>606</v>
      </c>
      <c r="J3" s="107">
        <v>607</v>
      </c>
      <c r="K3" s="107">
        <v>608</v>
      </c>
      <c r="L3" s="107">
        <v>609</v>
      </c>
      <c r="M3" s="107">
        <v>610</v>
      </c>
      <c r="N3" s="107">
        <v>611</v>
      </c>
      <c r="O3" s="107">
        <v>612</v>
      </c>
      <c r="P3" s="108">
        <v>613</v>
      </c>
    </row>
    <row r="4" spans="1:16" x14ac:dyDescent="0.2">
      <c r="A4" s="109" t="s">
        <v>984</v>
      </c>
      <c r="B4" s="110">
        <v>144.21100000000001</v>
      </c>
      <c r="C4" s="110"/>
      <c r="D4" s="110"/>
      <c r="E4" s="110"/>
      <c r="F4" s="110"/>
      <c r="G4" s="110"/>
      <c r="H4" s="110"/>
      <c r="I4" s="110"/>
      <c r="J4" s="110"/>
      <c r="K4" s="110"/>
      <c r="L4" s="110"/>
      <c r="M4" s="110"/>
      <c r="N4" s="110"/>
      <c r="O4" s="110"/>
      <c r="P4" s="111"/>
    </row>
    <row r="5" spans="1:16" x14ac:dyDescent="0.2">
      <c r="A5" s="109" t="s">
        <v>985</v>
      </c>
      <c r="B5" s="110">
        <v>6</v>
      </c>
      <c r="C5" s="110">
        <v>8</v>
      </c>
      <c r="D5" s="110">
        <v>7.4</v>
      </c>
      <c r="E5" s="110">
        <v>6.8</v>
      </c>
      <c r="F5" s="110"/>
      <c r="G5" s="110">
        <v>7.4</v>
      </c>
      <c r="H5" s="110">
        <v>6.2</v>
      </c>
      <c r="I5" s="110">
        <v>6.1</v>
      </c>
      <c r="J5" s="110"/>
      <c r="K5" s="110"/>
      <c r="L5" s="110"/>
      <c r="M5" s="110"/>
      <c r="N5" s="110"/>
      <c r="O5" s="110"/>
      <c r="P5" s="111"/>
    </row>
    <row r="6" spans="1:16" x14ac:dyDescent="0.2">
      <c r="A6" s="109" t="s">
        <v>986</v>
      </c>
      <c r="B6" s="110">
        <v>0.15</v>
      </c>
      <c r="C6" s="110"/>
      <c r="D6" s="110"/>
      <c r="E6" s="110"/>
      <c r="F6" s="110"/>
      <c r="G6" s="110"/>
      <c r="H6" s="110"/>
      <c r="I6" s="110">
        <v>0.03</v>
      </c>
      <c r="J6" s="110"/>
      <c r="K6" s="110"/>
      <c r="L6" s="110"/>
      <c r="M6" s="110"/>
      <c r="N6" s="110"/>
      <c r="O6" s="110"/>
      <c r="P6" s="111"/>
    </row>
    <row r="7" spans="1:16" ht="13.5" thickBot="1" x14ac:dyDescent="0.25">
      <c r="A7" s="109"/>
      <c r="B7" s="110"/>
      <c r="C7" s="110"/>
      <c r="D7" s="110"/>
      <c r="E7" s="110"/>
      <c r="F7" s="110"/>
      <c r="G7" s="110"/>
      <c r="H7" s="110"/>
      <c r="I7" s="110"/>
      <c r="J7" s="110"/>
      <c r="K7" s="110"/>
      <c r="L7" s="110"/>
      <c r="M7" s="110"/>
      <c r="N7" s="110"/>
      <c r="O7" s="110"/>
      <c r="P7" s="111"/>
    </row>
    <row r="8" spans="1:16" ht="14.25" thickTop="1" thickBot="1" x14ac:dyDescent="0.25">
      <c r="A8" s="112" t="s">
        <v>570</v>
      </c>
      <c r="B8" s="113"/>
      <c r="C8" s="114">
        <f>B4*C5*B6</f>
        <v>173.0532</v>
      </c>
      <c r="D8" s="114">
        <f>D5*$B$6*$B$4</f>
        <v>160.07421000000002</v>
      </c>
      <c r="E8" s="114">
        <f>E5*$B$6*$B$4</f>
        <v>147.09522000000001</v>
      </c>
      <c r="F8" s="114">
        <f t="shared" ref="F8" si="0">F5*$B$6*$B$4</f>
        <v>0</v>
      </c>
      <c r="G8" s="114">
        <f>G5*$B$6*$B$4</f>
        <v>160.07421000000002</v>
      </c>
      <c r="H8" s="114">
        <f>H5*$B$4</f>
        <v>894.10820000000012</v>
      </c>
      <c r="I8" s="114">
        <f>I5*$B$4*I6</f>
        <v>26.390612999999998</v>
      </c>
      <c r="J8" s="114"/>
      <c r="K8" s="114"/>
      <c r="L8" s="114">
        <f>B4*2</f>
        <v>288.42200000000003</v>
      </c>
      <c r="M8" s="114"/>
      <c r="N8" s="114"/>
      <c r="O8" s="114"/>
      <c r="P8" s="114"/>
    </row>
    <row r="9" spans="1:16" ht="14.25" thickTop="1" thickBot="1" x14ac:dyDescent="0.25"/>
    <row r="10" spans="1:16" ht="13.5" thickTop="1" x14ac:dyDescent="0.2">
      <c r="A10" s="105"/>
      <c r="B10" s="106"/>
      <c r="C10" s="107">
        <v>601</v>
      </c>
      <c r="D10" s="107"/>
      <c r="E10" s="107">
        <v>602</v>
      </c>
      <c r="F10" s="107">
        <v>603</v>
      </c>
      <c r="G10" s="107">
        <v>604</v>
      </c>
      <c r="H10" s="107">
        <v>605</v>
      </c>
      <c r="I10" s="107">
        <v>606</v>
      </c>
      <c r="J10" s="107">
        <v>607</v>
      </c>
      <c r="K10" s="107">
        <v>608</v>
      </c>
      <c r="L10" s="107">
        <v>609</v>
      </c>
      <c r="M10" s="107">
        <v>610</v>
      </c>
      <c r="N10" s="107">
        <v>611</v>
      </c>
      <c r="O10" s="107">
        <v>612</v>
      </c>
      <c r="P10" s="108">
        <v>613</v>
      </c>
    </row>
    <row r="11" spans="1:16" x14ac:dyDescent="0.2">
      <c r="A11" s="109" t="s">
        <v>984</v>
      </c>
      <c r="B11" s="110">
        <v>3875.2959999999998</v>
      </c>
      <c r="C11" s="110"/>
      <c r="D11" s="110"/>
      <c r="E11" s="110"/>
      <c r="F11" s="110"/>
      <c r="G11" s="110"/>
      <c r="H11" s="110"/>
      <c r="I11" s="110"/>
      <c r="J11" s="110"/>
      <c r="K11" s="110"/>
      <c r="L11" s="110"/>
      <c r="M11" s="110"/>
      <c r="N11" s="110"/>
      <c r="O11" s="110"/>
      <c r="P11" s="111"/>
    </row>
    <row r="12" spans="1:16" x14ac:dyDescent="0.2">
      <c r="A12" s="109" t="s">
        <v>985</v>
      </c>
      <c r="B12" s="110">
        <v>5.5</v>
      </c>
      <c r="C12" s="110">
        <v>7.5</v>
      </c>
      <c r="D12" s="110">
        <v>6.9</v>
      </c>
      <c r="E12" s="110">
        <v>6.3</v>
      </c>
      <c r="F12" s="110"/>
      <c r="G12" s="110">
        <v>6.9</v>
      </c>
      <c r="H12" s="110">
        <v>5.7</v>
      </c>
      <c r="I12" s="110">
        <v>5.6</v>
      </c>
      <c r="J12" s="110"/>
      <c r="K12" s="110"/>
      <c r="L12" s="110"/>
      <c r="M12" s="110"/>
      <c r="N12" s="110"/>
      <c r="O12" s="110"/>
      <c r="P12" s="111"/>
    </row>
    <row r="13" spans="1:16" x14ac:dyDescent="0.2">
      <c r="A13" s="109" t="s">
        <v>986</v>
      </c>
      <c r="B13" s="110">
        <v>0.15</v>
      </c>
      <c r="C13" s="110"/>
      <c r="D13" s="110"/>
      <c r="E13" s="110"/>
      <c r="F13" s="110"/>
      <c r="G13" s="110"/>
      <c r="H13" s="110"/>
      <c r="I13" s="110">
        <v>0.03</v>
      </c>
      <c r="J13" s="110"/>
      <c r="K13" s="110"/>
      <c r="L13" s="110"/>
      <c r="M13" s="110"/>
      <c r="N13" s="110"/>
      <c r="O13" s="110"/>
      <c r="P13" s="111"/>
    </row>
    <row r="14" spans="1:16" ht="13.5" thickBot="1" x14ac:dyDescent="0.25">
      <c r="A14" s="109"/>
      <c r="B14" s="110"/>
      <c r="C14" s="115"/>
      <c r="D14" s="115"/>
      <c r="E14" s="115"/>
      <c r="F14" s="115"/>
      <c r="G14" s="115"/>
      <c r="H14" s="115"/>
      <c r="I14" s="115"/>
      <c r="J14" s="115"/>
      <c r="K14" s="115"/>
      <c r="L14" s="115"/>
      <c r="M14" s="115"/>
      <c r="N14" s="115"/>
      <c r="O14" s="115"/>
      <c r="P14" s="116"/>
    </row>
    <row r="15" spans="1:16" ht="14.25" thickTop="1" thickBot="1" x14ac:dyDescent="0.25">
      <c r="A15" s="112" t="s">
        <v>570</v>
      </c>
      <c r="B15" s="113"/>
      <c r="C15" s="114">
        <f>$B$11*C12*$B$13</f>
        <v>4359.7079999999996</v>
      </c>
      <c r="D15" s="114">
        <f>$B$11*D12*$B$13</f>
        <v>4010.9313599999996</v>
      </c>
      <c r="E15" s="114">
        <f>$B$11*E12*$B$13</f>
        <v>3662.15472</v>
      </c>
      <c r="F15" s="114">
        <f t="shared" ref="F15:K15" si="1">$B$11*F12*$B$13</f>
        <v>0</v>
      </c>
      <c r="G15" s="114">
        <f t="shared" si="1"/>
        <v>4010.9313599999996</v>
      </c>
      <c r="H15" s="114">
        <f>$B$11*H12</f>
        <v>22089.1872</v>
      </c>
      <c r="I15" s="114">
        <f>$B$11*I12*I13</f>
        <v>651.04972799999996</v>
      </c>
      <c r="J15" s="114">
        <f t="shared" si="1"/>
        <v>0</v>
      </c>
      <c r="K15" s="114">
        <f t="shared" si="1"/>
        <v>0</v>
      </c>
      <c r="L15" s="114">
        <f>B11*2</f>
        <v>7750.5919999999996</v>
      </c>
      <c r="M15" s="114"/>
      <c r="N15" s="114"/>
      <c r="O15" s="114"/>
      <c r="P15" s="117"/>
    </row>
    <row r="16" spans="1:16" ht="13.5" thickTop="1" x14ac:dyDescent="0.2"/>
    <row r="17" spans="1:16" ht="13.5" thickBot="1" x14ac:dyDescent="0.25"/>
    <row r="18" spans="1:16" ht="14.25" thickTop="1" thickBot="1" x14ac:dyDescent="0.25">
      <c r="A18" s="118" t="s">
        <v>987</v>
      </c>
      <c r="B18" s="119"/>
      <c r="C18" s="119">
        <f>(C8+C15)*1.15</f>
        <v>5212.6753799999997</v>
      </c>
      <c r="D18" s="119">
        <f>(D8+D15)*1.15</f>
        <v>4796.656405499999</v>
      </c>
      <c r="E18" s="119">
        <f>(E8+E15)*1.05</f>
        <v>3999.7124370000001</v>
      </c>
      <c r="F18" s="119">
        <f t="shared" ref="F18:P18" si="2">F8+F15*1.15</f>
        <v>0</v>
      </c>
      <c r="G18" s="119">
        <f>(G8+G15)*1.15</f>
        <v>4796.656405499999</v>
      </c>
      <c r="H18" s="119">
        <f>(H8+H15)*1.15</f>
        <v>26430.789709999997</v>
      </c>
      <c r="I18" s="119">
        <f>(I8+I15)*1.15*2.4</f>
        <v>1869.7353411599997</v>
      </c>
      <c r="J18" s="119">
        <f t="shared" si="2"/>
        <v>0</v>
      </c>
      <c r="K18" s="119">
        <f t="shared" si="2"/>
        <v>0</v>
      </c>
      <c r="L18" s="119">
        <f t="shared" si="2"/>
        <v>9201.6027999999988</v>
      </c>
      <c r="M18" s="119">
        <f t="shared" si="2"/>
        <v>0</v>
      </c>
      <c r="N18" s="119">
        <f t="shared" si="2"/>
        <v>0</v>
      </c>
      <c r="O18" s="119">
        <f t="shared" si="2"/>
        <v>0</v>
      </c>
      <c r="P18" s="120">
        <f t="shared" si="2"/>
        <v>0</v>
      </c>
    </row>
    <row r="19" spans="1:16" ht="13.5" thickTop="1" x14ac:dyDescent="0.2"/>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50"/>
  </sheetPr>
  <dimension ref="A1:F442"/>
  <sheetViews>
    <sheetView showZeros="0" view="pageBreakPreview" topLeftCell="A15" zoomScale="120" zoomScaleNormal="100" zoomScaleSheetLayoutView="120" workbookViewId="0">
      <selection sqref="A1:F25"/>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46" t="s">
        <v>567</v>
      </c>
      <c r="B1" s="47" t="s">
        <v>568</v>
      </c>
      <c r="C1" s="47" t="s">
        <v>569</v>
      </c>
      <c r="D1" s="48" t="s">
        <v>570</v>
      </c>
      <c r="E1" s="49" t="s">
        <v>571</v>
      </c>
      <c r="F1" s="50" t="s">
        <v>572</v>
      </c>
    </row>
    <row r="2" spans="1:6" ht="14.1" customHeight="1" x14ac:dyDescent="0.2">
      <c r="A2" s="8"/>
      <c r="B2" s="9"/>
      <c r="C2" s="10"/>
      <c r="D2" s="133"/>
      <c r="E2" s="134"/>
      <c r="F2" s="135"/>
    </row>
    <row r="3" spans="1:6" ht="14.1" customHeight="1" x14ac:dyDescent="0.2">
      <c r="A3" s="13" t="s">
        <v>616</v>
      </c>
      <c r="B3" s="14" t="s">
        <v>601</v>
      </c>
      <c r="C3" s="3"/>
      <c r="D3" s="136"/>
      <c r="E3" s="137"/>
      <c r="F3" s="138"/>
    </row>
    <row r="4" spans="1:6" ht="14.1" customHeight="1" x14ac:dyDescent="0.2">
      <c r="A4" s="5"/>
      <c r="B4" s="6"/>
      <c r="C4" s="3"/>
      <c r="D4" s="136"/>
      <c r="E4" s="137"/>
      <c r="F4" s="138"/>
    </row>
    <row r="5" spans="1:6" ht="14.1" customHeight="1" x14ac:dyDescent="0.2">
      <c r="A5" s="13" t="s">
        <v>677</v>
      </c>
      <c r="B5" s="14" t="s">
        <v>546</v>
      </c>
      <c r="C5" s="3"/>
      <c r="D5" s="136"/>
      <c r="E5" s="137"/>
      <c r="F5" s="138"/>
    </row>
    <row r="6" spans="1:6" ht="14.1" customHeight="1" x14ac:dyDescent="0.2">
      <c r="A6" s="5"/>
      <c r="B6" s="7"/>
      <c r="C6" s="3"/>
      <c r="D6" s="136"/>
      <c r="E6" s="137"/>
      <c r="F6" s="138"/>
    </row>
    <row r="7" spans="1:6" ht="14.1" customHeight="1" x14ac:dyDescent="0.2">
      <c r="A7" s="13" t="s">
        <v>678</v>
      </c>
      <c r="B7" s="14" t="s">
        <v>679</v>
      </c>
      <c r="C7" s="3"/>
      <c r="D7" s="136"/>
      <c r="E7" s="137"/>
      <c r="F7" s="138"/>
    </row>
    <row r="8" spans="1:6" ht="14.1" customHeight="1" x14ac:dyDescent="0.2">
      <c r="A8" s="13"/>
      <c r="B8" s="14" t="s">
        <v>680</v>
      </c>
      <c r="C8" s="3" t="s">
        <v>681</v>
      </c>
      <c r="D8" s="139">
        <f>1235*20*0.3*5</f>
        <v>37050</v>
      </c>
      <c r="E8" s="140"/>
      <c r="F8" s="141" t="str">
        <f>IF(TRIM(D8)="rate only","ro",IF(OR(ISBLANK(D8),ISBLANK(E8))," ",D8*E8))</f>
        <v xml:space="preserve"> </v>
      </c>
    </row>
    <row r="9" spans="1:6" ht="14.1" customHeight="1" x14ac:dyDescent="0.2">
      <c r="A9" s="5"/>
      <c r="B9" s="6" t="s">
        <v>29</v>
      </c>
      <c r="C9" s="3"/>
      <c r="D9" s="136"/>
      <c r="E9" s="137"/>
      <c r="F9" s="138"/>
    </row>
    <row r="10" spans="1:6" ht="14.1" customHeight="1" x14ac:dyDescent="0.2">
      <c r="A10" s="5"/>
      <c r="B10" s="6" t="s">
        <v>735</v>
      </c>
      <c r="C10" s="3"/>
      <c r="D10" s="136"/>
      <c r="E10" s="137"/>
      <c r="F10" s="138"/>
    </row>
    <row r="11" spans="1:6" ht="14.1" customHeight="1" x14ac:dyDescent="0.2">
      <c r="A11" s="5"/>
      <c r="B11" s="6" t="s">
        <v>30</v>
      </c>
      <c r="C11" s="3"/>
      <c r="D11" s="136"/>
      <c r="E11" s="137"/>
      <c r="F11" s="138"/>
    </row>
    <row r="12" spans="1:6" ht="14.1" customHeight="1" x14ac:dyDescent="0.2">
      <c r="A12" s="5"/>
      <c r="B12" s="6"/>
      <c r="C12" s="3"/>
      <c r="D12" s="136"/>
      <c r="E12" s="137"/>
      <c r="F12" s="138"/>
    </row>
    <row r="13" spans="1:6" ht="14.1" customHeight="1" x14ac:dyDescent="0.2">
      <c r="A13" s="5"/>
      <c r="B13" s="6"/>
      <c r="C13" s="3"/>
      <c r="D13" s="136"/>
      <c r="E13" s="137"/>
      <c r="F13" s="138"/>
    </row>
    <row r="14" spans="1:6" ht="14.1" customHeight="1" x14ac:dyDescent="0.2">
      <c r="A14" s="5"/>
      <c r="B14" s="6"/>
      <c r="C14" s="3"/>
      <c r="D14" s="136"/>
      <c r="E14" s="137"/>
      <c r="F14" s="138"/>
    </row>
    <row r="15" spans="1:6" ht="14.1" customHeight="1" x14ac:dyDescent="0.2">
      <c r="A15" s="5"/>
      <c r="B15" s="6"/>
      <c r="C15" s="3"/>
      <c r="D15" s="136"/>
      <c r="E15" s="137"/>
      <c r="F15" s="138"/>
    </row>
    <row r="16" spans="1:6" ht="14.1" customHeight="1" x14ac:dyDescent="0.2">
      <c r="A16" s="5"/>
      <c r="B16" s="6"/>
      <c r="C16" s="3"/>
      <c r="D16" s="136"/>
      <c r="E16" s="137"/>
      <c r="F16" s="138"/>
    </row>
    <row r="17" spans="1:6" ht="14.1" customHeight="1" x14ac:dyDescent="0.2">
      <c r="A17" s="5"/>
      <c r="B17" s="6"/>
      <c r="C17" s="3"/>
      <c r="D17" s="136"/>
      <c r="E17" s="137"/>
      <c r="F17" s="138"/>
    </row>
    <row r="18" spans="1:6" ht="14.1" customHeight="1" x14ac:dyDescent="0.2">
      <c r="A18" s="5"/>
      <c r="B18" s="6"/>
      <c r="C18" s="3"/>
      <c r="D18" s="136"/>
      <c r="E18" s="137"/>
      <c r="F18" s="138"/>
    </row>
    <row r="19" spans="1:6" ht="14.1" customHeight="1" x14ac:dyDescent="0.2">
      <c r="A19" s="5"/>
      <c r="B19" s="6"/>
      <c r="C19" s="3"/>
      <c r="D19" s="136"/>
      <c r="E19" s="137"/>
      <c r="F19" s="138"/>
    </row>
    <row r="20" spans="1:6" ht="14.1" customHeight="1" x14ac:dyDescent="0.2">
      <c r="A20" s="5"/>
      <c r="B20" s="6"/>
      <c r="C20" s="3"/>
      <c r="D20" s="136"/>
      <c r="E20" s="137"/>
      <c r="F20" s="138"/>
    </row>
    <row r="21" spans="1:6" ht="14.1" customHeight="1" thickBot="1" x14ac:dyDescent="0.25">
      <c r="A21" s="15"/>
      <c r="B21" s="16"/>
      <c r="C21" s="17"/>
      <c r="D21" s="142"/>
      <c r="E21" s="143"/>
      <c r="F21" s="144"/>
    </row>
    <row r="22" spans="1:6" ht="27.95" customHeight="1" thickBot="1" x14ac:dyDescent="0.25">
      <c r="A22" s="316" t="s">
        <v>573</v>
      </c>
      <c r="B22" s="317"/>
      <c r="C22" s="317"/>
      <c r="D22" s="317"/>
      <c r="E22" s="318"/>
      <c r="F22" s="50">
        <f>SUM(F2:F21)</f>
        <v>0</v>
      </c>
    </row>
    <row r="23" spans="1:6" ht="14.1" customHeight="1" thickBot="1" x14ac:dyDescent="0.25">
      <c r="A23" s="20"/>
      <c r="B23" s="20"/>
      <c r="C23" s="20"/>
      <c r="D23" s="145"/>
      <c r="E23" s="146"/>
      <c r="F23" s="147"/>
    </row>
    <row r="24" spans="1:6" ht="27.95" customHeight="1" x14ac:dyDescent="0.2">
      <c r="A24" s="308" t="s">
        <v>574</v>
      </c>
      <c r="B24" s="309"/>
      <c r="C24" s="309"/>
      <c r="D24" s="309"/>
      <c r="E24" s="310" t="s">
        <v>575</v>
      </c>
      <c r="F24" s="311"/>
    </row>
    <row r="25" spans="1:6" ht="42" customHeight="1" thickBot="1" x14ac:dyDescent="0.25">
      <c r="A25" s="312"/>
      <c r="B25" s="313"/>
      <c r="C25" s="313"/>
      <c r="D25" s="313"/>
      <c r="E25" s="314"/>
      <c r="F25" s="315"/>
    </row>
    <row r="26" spans="1:6" ht="9.9499999999999993" customHeight="1" x14ac:dyDescent="0.2">
      <c r="A26" s="23"/>
      <c r="E26" s="149"/>
    </row>
    <row r="27" spans="1:6" ht="27.95" customHeight="1" x14ac:dyDescent="0.2"/>
    <row r="28" spans="1:6" ht="27.95" customHeight="1" x14ac:dyDescent="0.2"/>
    <row r="29" spans="1:6" ht="14.1" customHeight="1" x14ac:dyDescent="0.2"/>
    <row r="30" spans="1:6" ht="14.1" customHeight="1" x14ac:dyDescent="0.2"/>
    <row r="31" spans="1:6" ht="14.1" customHeight="1" x14ac:dyDescent="0.2"/>
    <row r="32" spans="1:6"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27.95" customHeight="1" x14ac:dyDescent="0.2"/>
    <row r="75" ht="14.1" customHeight="1" x14ac:dyDescent="0.2"/>
    <row r="76" ht="27.95" customHeight="1" x14ac:dyDescent="0.2"/>
    <row r="77" ht="42" customHeight="1" x14ac:dyDescent="0.2"/>
    <row r="78" ht="9.9499999999999993" customHeight="1" x14ac:dyDescent="0.2"/>
    <row r="79" ht="27.95" customHeight="1" x14ac:dyDescent="0.2"/>
    <row r="80" ht="27.95"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27.95" customHeight="1" x14ac:dyDescent="0.2"/>
    <row r="127" ht="14.1" customHeight="1" x14ac:dyDescent="0.2"/>
    <row r="128" ht="27.95" customHeight="1" x14ac:dyDescent="0.2"/>
    <row r="129" ht="42" customHeight="1" x14ac:dyDescent="0.2"/>
    <row r="130" ht="9.9499999999999993" customHeight="1" x14ac:dyDescent="0.2"/>
    <row r="131" ht="27.95" customHeight="1" x14ac:dyDescent="0.2"/>
    <row r="132" ht="27.95"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27.95" customHeight="1" x14ac:dyDescent="0.2"/>
    <row r="179" ht="14.1" customHeight="1" x14ac:dyDescent="0.2"/>
    <row r="180" ht="27.95" customHeight="1" x14ac:dyDescent="0.2"/>
    <row r="181" ht="42" customHeight="1" x14ac:dyDescent="0.2"/>
    <row r="182" ht="9.9499999999999993" customHeight="1" x14ac:dyDescent="0.2"/>
    <row r="183" ht="27.95" customHeight="1" x14ac:dyDescent="0.2"/>
    <row r="184" ht="27.95"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27.95" customHeight="1" x14ac:dyDescent="0.2"/>
    <row r="231" ht="14.1" customHeight="1" x14ac:dyDescent="0.2"/>
    <row r="232" ht="27.95" customHeight="1" x14ac:dyDescent="0.2"/>
    <row r="233" ht="42" customHeight="1" x14ac:dyDescent="0.2"/>
    <row r="234" ht="9.9499999999999993" customHeight="1" x14ac:dyDescent="0.2"/>
    <row r="235" ht="27.95" customHeight="1" x14ac:dyDescent="0.2"/>
    <row r="236" ht="27.95"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27.95" customHeight="1" x14ac:dyDescent="0.2"/>
    <row r="283" ht="14.1" customHeight="1" x14ac:dyDescent="0.2"/>
    <row r="284" ht="27.95" customHeight="1" x14ac:dyDescent="0.2"/>
    <row r="285" ht="42" customHeight="1" x14ac:dyDescent="0.2"/>
    <row r="286" ht="9.9499999999999993" customHeight="1" x14ac:dyDescent="0.2"/>
    <row r="287" ht="27.95" customHeight="1" x14ac:dyDescent="0.2"/>
    <row r="288" ht="27.95"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27.95" customHeight="1" x14ac:dyDescent="0.2"/>
    <row r="335" ht="14.1" customHeight="1" x14ac:dyDescent="0.2"/>
    <row r="336" ht="27.95" customHeight="1" x14ac:dyDescent="0.2"/>
    <row r="337" ht="42" customHeight="1" x14ac:dyDescent="0.2"/>
    <row r="338" ht="9.9499999999999993" customHeight="1" x14ac:dyDescent="0.2"/>
    <row r="339" ht="27.95" customHeight="1" x14ac:dyDescent="0.2"/>
    <row r="340" ht="27.95"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27.95" customHeight="1" x14ac:dyDescent="0.2"/>
    <row r="387" ht="14.1" customHeight="1" x14ac:dyDescent="0.2"/>
    <row r="388" ht="27.95" customHeight="1" x14ac:dyDescent="0.2"/>
    <row r="389" ht="42" customHeight="1" x14ac:dyDescent="0.2"/>
    <row r="390" ht="9.9499999999999993" customHeight="1" x14ac:dyDescent="0.2"/>
    <row r="391" ht="27.95" customHeight="1" x14ac:dyDescent="0.2"/>
    <row r="392" ht="27.95"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27.95" customHeight="1" x14ac:dyDescent="0.2"/>
    <row r="439" ht="14.1" customHeight="1" x14ac:dyDescent="0.2"/>
    <row r="440" ht="27.95" customHeight="1" x14ac:dyDescent="0.2"/>
    <row r="441" ht="42" customHeight="1" x14ac:dyDescent="0.2"/>
    <row r="442" ht="9.9499999999999993" customHeight="1" x14ac:dyDescent="0.2"/>
  </sheetData>
  <mergeCells count="5">
    <mergeCell ref="A22:E22"/>
    <mergeCell ref="A24:D24"/>
    <mergeCell ref="E24:F24"/>
    <mergeCell ref="A25:D25"/>
    <mergeCell ref="E25:F25"/>
  </mergeCells>
  <phoneticPr fontId="1" type="noConversion"/>
  <conditionalFormatting sqref="D8">
    <cfRule type="cellIs" dxfId="232" priority="1" operator="greaterThan">
      <formula>0</formula>
    </cfRule>
  </conditionalFormatting>
  <conditionalFormatting sqref="E8">
    <cfRule type="cellIs" dxfId="231" priority="2" operator="greaterThan">
      <formula>0</formula>
    </cfRule>
  </conditionalFormatting>
  <conditionalFormatting sqref="F8">
    <cfRule type="cellIs" dxfId="230" priority="3" stopIfTrue="1" operator="equal">
      <formula>"ro"</formula>
    </cfRule>
    <cfRule type="cellIs" dxfId="229"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3" orientation="portrait" blackAndWhite="1" useFirstPageNumber="1" r:id="rId1"/>
  <headerFooter alignWithMargins="0">
    <oddHeader>&amp;L&amp;"-,Italic"&amp;8RTD01-2021/2022-TIDC 03-2024&amp;"-,Regular"
Part C2.2: Pricing Schedule&amp;R
&amp;"-,Regular"&amp;8Section 103: Page &amp;P of &amp;N</oddHeader>
  </headerFooter>
  <rowBreaks count="1" manualBreakCount="1">
    <brk id="25" max="5"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0"/>
  </sheetPr>
  <dimension ref="A1:F291"/>
  <sheetViews>
    <sheetView showZeros="0" view="pageBreakPreview" topLeftCell="A39" zoomScale="120" zoomScaleNormal="100" zoomScaleSheetLayoutView="120" workbookViewId="0">
      <selection activeCell="A33" sqref="A33:F53"/>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46" t="s">
        <v>567</v>
      </c>
      <c r="B1" s="47" t="s">
        <v>568</v>
      </c>
      <c r="C1" s="47" t="s">
        <v>569</v>
      </c>
      <c r="D1" s="48" t="s">
        <v>570</v>
      </c>
      <c r="E1" s="49" t="s">
        <v>571</v>
      </c>
      <c r="F1" s="50" t="s">
        <v>572</v>
      </c>
    </row>
    <row r="2" spans="1:6" ht="14.1" customHeight="1" x14ac:dyDescent="0.2">
      <c r="A2" s="8"/>
      <c r="B2" s="9"/>
      <c r="C2" s="10"/>
      <c r="D2" s="133"/>
      <c r="E2" s="134"/>
      <c r="F2" s="135"/>
    </row>
    <row r="3" spans="1:6" ht="14.1" customHeight="1" x14ac:dyDescent="0.2">
      <c r="A3" s="13" t="s">
        <v>616</v>
      </c>
      <c r="B3" s="14" t="s">
        <v>601</v>
      </c>
      <c r="C3" s="3"/>
      <c r="D3" s="136"/>
      <c r="E3" s="137"/>
      <c r="F3" s="138"/>
    </row>
    <row r="4" spans="1:6" ht="14.1" customHeight="1" x14ac:dyDescent="0.2">
      <c r="A4" s="5"/>
      <c r="B4" s="6"/>
      <c r="C4" s="3"/>
      <c r="D4" s="136"/>
      <c r="E4" s="137"/>
      <c r="F4" s="138"/>
    </row>
    <row r="5" spans="1:6" ht="14.1" customHeight="1" x14ac:dyDescent="0.2">
      <c r="A5" s="13" t="s">
        <v>682</v>
      </c>
      <c r="B5" s="14" t="s">
        <v>547</v>
      </c>
      <c r="C5" s="3"/>
      <c r="D5" s="136"/>
      <c r="E5" s="137"/>
      <c r="F5" s="138"/>
    </row>
    <row r="6" spans="1:6" ht="14.1" customHeight="1" x14ac:dyDescent="0.2">
      <c r="A6" s="5"/>
      <c r="B6" s="7"/>
      <c r="C6" s="3"/>
      <c r="D6" s="136"/>
      <c r="E6" s="137"/>
      <c r="F6" s="138"/>
    </row>
    <row r="7" spans="1:6" ht="14.1" customHeight="1" x14ac:dyDescent="0.2">
      <c r="A7" s="13" t="s">
        <v>683</v>
      </c>
      <c r="B7" s="14" t="s">
        <v>684</v>
      </c>
      <c r="C7" s="3"/>
      <c r="D7" s="136"/>
      <c r="E7" s="137"/>
      <c r="F7" s="138"/>
    </row>
    <row r="8" spans="1:6" ht="14.1" customHeight="1" x14ac:dyDescent="0.2">
      <c r="A8" s="5"/>
      <c r="B8" s="6"/>
      <c r="C8" s="3"/>
      <c r="D8" s="136"/>
      <c r="E8" s="137"/>
      <c r="F8" s="138"/>
    </row>
    <row r="9" spans="1:6" ht="14.1" customHeight="1" x14ac:dyDescent="0.2">
      <c r="A9" s="5" t="s">
        <v>1231</v>
      </c>
      <c r="B9" s="6" t="s">
        <v>685</v>
      </c>
      <c r="C9" s="3" t="s">
        <v>621</v>
      </c>
      <c r="D9" s="139">
        <f>10*20*3</f>
        <v>600</v>
      </c>
      <c r="E9" s="140"/>
      <c r="F9" s="141" t="str">
        <f>IF(TRIM(D9)="rate only","ro",IF(ISBLANK(E9)," ",D9*E9))</f>
        <v xml:space="preserve"> </v>
      </c>
    </row>
    <row r="10" spans="1:6" ht="14.1" customHeight="1" x14ac:dyDescent="0.2">
      <c r="A10" s="5"/>
      <c r="B10" s="6"/>
      <c r="C10" s="3"/>
      <c r="D10" s="136"/>
      <c r="E10" s="137"/>
      <c r="F10" s="138"/>
    </row>
    <row r="11" spans="1:6" ht="14.1" customHeight="1" x14ac:dyDescent="0.2">
      <c r="A11" s="5"/>
      <c r="B11" s="6"/>
      <c r="C11" s="3"/>
      <c r="D11" s="136"/>
      <c r="E11" s="137"/>
      <c r="F11" s="138"/>
    </row>
    <row r="12" spans="1:6" ht="14.1" customHeight="1" x14ac:dyDescent="0.2">
      <c r="A12" s="13" t="s">
        <v>687</v>
      </c>
      <c r="B12" s="14" t="s">
        <v>520</v>
      </c>
      <c r="C12" s="3"/>
      <c r="D12" s="136"/>
      <c r="E12" s="137"/>
      <c r="F12" s="138"/>
    </row>
    <row r="13" spans="1:6" ht="14.1" customHeight="1" x14ac:dyDescent="0.2">
      <c r="A13" s="13"/>
      <c r="B13" s="14" t="s">
        <v>688</v>
      </c>
      <c r="C13" s="3"/>
      <c r="D13" s="136"/>
      <c r="E13" s="137"/>
      <c r="F13" s="138"/>
    </row>
    <row r="14" spans="1:6" ht="14.1" customHeight="1" x14ac:dyDescent="0.2">
      <c r="A14" s="5"/>
      <c r="B14" s="6"/>
      <c r="C14" s="3"/>
      <c r="D14" s="136"/>
      <c r="E14" s="137"/>
      <c r="F14" s="138"/>
    </row>
    <row r="15" spans="1:6" ht="14.1" customHeight="1" x14ac:dyDescent="0.2">
      <c r="A15" s="5" t="s">
        <v>694</v>
      </c>
      <c r="B15" s="6" t="s">
        <v>689</v>
      </c>
      <c r="C15" s="3" t="s">
        <v>697</v>
      </c>
      <c r="D15" s="158">
        <f>D9/10000</f>
        <v>0.06</v>
      </c>
      <c r="E15" s="140"/>
      <c r="F15" s="141" t="str">
        <f>IF(TRIM(D15)="rate only","ro",IF(ISBLANK(E15)," ",D15*E15))</f>
        <v xml:space="preserve"> </v>
      </c>
    </row>
    <row r="16" spans="1:6" ht="14.1" customHeight="1" x14ac:dyDescent="0.2">
      <c r="A16" s="5"/>
      <c r="B16" s="6"/>
      <c r="C16" s="3"/>
      <c r="D16" s="136"/>
      <c r="E16" s="137"/>
      <c r="F16" s="138"/>
    </row>
    <row r="17" spans="1:6" ht="14.1" customHeight="1" x14ac:dyDescent="0.2">
      <c r="A17" s="5" t="s">
        <v>695</v>
      </c>
      <c r="B17" s="6" t="s">
        <v>521</v>
      </c>
      <c r="C17" s="3"/>
      <c r="D17" s="136"/>
      <c r="E17" s="137"/>
      <c r="F17" s="138"/>
    </row>
    <row r="18" spans="1:6" ht="14.1" customHeight="1" x14ac:dyDescent="0.2">
      <c r="A18" s="5"/>
      <c r="B18" s="6"/>
      <c r="C18" s="3"/>
      <c r="D18" s="136"/>
      <c r="E18" s="137"/>
      <c r="F18" s="138"/>
    </row>
    <row r="19" spans="1:6" ht="14.1" customHeight="1" x14ac:dyDescent="0.2">
      <c r="A19" s="5" t="s">
        <v>696</v>
      </c>
      <c r="B19" s="6" t="s">
        <v>690</v>
      </c>
      <c r="C19" s="3"/>
      <c r="D19" s="136"/>
      <c r="E19" s="137"/>
      <c r="F19" s="138"/>
    </row>
    <row r="20" spans="1:6" ht="14.1" customHeight="1" x14ac:dyDescent="0.2">
      <c r="A20" s="5"/>
      <c r="B20" s="6" t="s">
        <v>691</v>
      </c>
      <c r="C20" s="3"/>
      <c r="D20" s="136"/>
      <c r="E20" s="137"/>
      <c r="F20" s="138"/>
    </row>
    <row r="21" spans="1:6" ht="14.1" customHeight="1" x14ac:dyDescent="0.2">
      <c r="A21" s="5"/>
      <c r="B21" s="6" t="s">
        <v>692</v>
      </c>
      <c r="C21" s="3" t="s">
        <v>582</v>
      </c>
      <c r="D21" s="139">
        <f>10*20*3*0.15</f>
        <v>90</v>
      </c>
      <c r="E21" s="140"/>
      <c r="F21" s="141" t="str">
        <f>IF(TRIM(D21)="rate only","ro",IF(ISBLANK(E21)," ",D21*E21))</f>
        <v xml:space="preserve"> </v>
      </c>
    </row>
    <row r="22" spans="1:6" ht="14.1" customHeight="1" x14ac:dyDescent="0.2">
      <c r="A22" s="5"/>
      <c r="B22" s="6"/>
      <c r="C22" s="3"/>
      <c r="D22" s="136"/>
      <c r="E22" s="137"/>
      <c r="F22" s="138"/>
    </row>
    <row r="23" spans="1:6" ht="14.1" customHeight="1" x14ac:dyDescent="0.2">
      <c r="A23" s="5" t="s">
        <v>698</v>
      </c>
      <c r="B23" s="6" t="s">
        <v>699</v>
      </c>
      <c r="C23" s="3"/>
      <c r="D23" s="136"/>
      <c r="E23" s="137"/>
      <c r="F23" s="138"/>
    </row>
    <row r="24" spans="1:6" ht="14.1" customHeight="1" x14ac:dyDescent="0.2">
      <c r="A24" s="5"/>
      <c r="B24" s="6" t="s">
        <v>700</v>
      </c>
      <c r="C24" s="3"/>
      <c r="D24" s="136"/>
      <c r="E24" s="137"/>
      <c r="F24" s="138"/>
    </row>
    <row r="25" spans="1:6" ht="14.1" customHeight="1" x14ac:dyDescent="0.2">
      <c r="A25" s="5"/>
      <c r="B25" s="6"/>
      <c r="C25" s="3"/>
      <c r="D25" s="136"/>
      <c r="E25" s="137"/>
      <c r="F25" s="138"/>
    </row>
    <row r="26" spans="1:6" ht="14.1" customHeight="1" x14ac:dyDescent="0.2">
      <c r="A26" s="5" t="s">
        <v>703</v>
      </c>
      <c r="B26" s="6" t="s">
        <v>701</v>
      </c>
      <c r="C26" s="3" t="s">
        <v>702</v>
      </c>
      <c r="D26" s="245">
        <v>0.5</v>
      </c>
      <c r="E26" s="140"/>
      <c r="F26" s="141" t="str">
        <f>IF(TRIM(D26)="rate only","ro",IF(ISBLANK(E26)," ",D26*E26))</f>
        <v xml:space="preserve"> </v>
      </c>
    </row>
    <row r="27" spans="1:6" ht="14.1" customHeight="1" thickBot="1" x14ac:dyDescent="0.25">
      <c r="A27" s="15"/>
      <c r="B27" s="16"/>
      <c r="C27" s="17"/>
      <c r="D27" s="142"/>
      <c r="E27" s="143"/>
      <c r="F27" s="144"/>
    </row>
    <row r="28" spans="1:6" ht="27.95" customHeight="1" thickBot="1" x14ac:dyDescent="0.25">
      <c r="A28" s="316" t="s">
        <v>576</v>
      </c>
      <c r="B28" s="317"/>
      <c r="C28" s="317"/>
      <c r="D28" s="317"/>
      <c r="E28" s="318"/>
      <c r="F28" s="50">
        <f>SUM(F2:F27)</f>
        <v>0</v>
      </c>
    </row>
    <row r="29" spans="1:6" ht="14.1" customHeight="1" thickBot="1" x14ac:dyDescent="0.25">
      <c r="A29" s="20"/>
      <c r="B29" s="20"/>
      <c r="C29" s="20"/>
      <c r="D29" s="145"/>
      <c r="E29" s="146"/>
      <c r="F29" s="147"/>
    </row>
    <row r="30" spans="1:6" ht="27.95" customHeight="1" x14ac:dyDescent="0.2">
      <c r="A30" s="308" t="s">
        <v>574</v>
      </c>
      <c r="B30" s="309"/>
      <c r="C30" s="309"/>
      <c r="D30" s="309"/>
      <c r="E30" s="310" t="s">
        <v>575</v>
      </c>
      <c r="F30" s="311"/>
    </row>
    <row r="31" spans="1:6" ht="42" customHeight="1" thickBot="1" x14ac:dyDescent="0.25">
      <c r="A31" s="312"/>
      <c r="B31" s="313"/>
      <c r="C31" s="313"/>
      <c r="D31" s="313"/>
      <c r="E31" s="314"/>
      <c r="F31" s="315"/>
    </row>
    <row r="32" spans="1:6" ht="9.9499999999999993" customHeight="1" thickBot="1" x14ac:dyDescent="0.25">
      <c r="A32" s="23"/>
      <c r="E32" s="149"/>
    </row>
    <row r="33" spans="1:6" ht="27.95" customHeight="1" thickBot="1" x14ac:dyDescent="0.25">
      <c r="A33" s="46" t="s">
        <v>567</v>
      </c>
      <c r="B33" s="47" t="s">
        <v>568</v>
      </c>
      <c r="C33" s="47" t="s">
        <v>569</v>
      </c>
      <c r="D33" s="48" t="s">
        <v>570</v>
      </c>
      <c r="E33" s="49" t="s">
        <v>571</v>
      </c>
      <c r="F33" s="50" t="s">
        <v>572</v>
      </c>
    </row>
    <row r="34" spans="1:6" ht="27.95" customHeight="1" x14ac:dyDescent="0.2">
      <c r="A34" s="319" t="s">
        <v>577</v>
      </c>
      <c r="B34" s="320"/>
      <c r="C34" s="320"/>
      <c r="D34" s="320"/>
      <c r="E34" s="321"/>
      <c r="F34" s="150">
        <f>F28</f>
        <v>0</v>
      </c>
    </row>
    <row r="35" spans="1:6" ht="14.1" customHeight="1" x14ac:dyDescent="0.2">
      <c r="A35" s="5"/>
      <c r="B35" s="6"/>
      <c r="C35" s="3"/>
      <c r="D35" s="136"/>
      <c r="E35" s="137"/>
      <c r="F35" s="138"/>
    </row>
    <row r="36" spans="1:6" ht="14.1" customHeight="1" x14ac:dyDescent="0.2">
      <c r="A36" s="13" t="s">
        <v>704</v>
      </c>
      <c r="B36" s="14" t="s">
        <v>705</v>
      </c>
      <c r="C36" s="3"/>
      <c r="D36" s="136"/>
      <c r="E36" s="137"/>
      <c r="F36" s="138"/>
    </row>
    <row r="37" spans="1:6" ht="14.1" customHeight="1" x14ac:dyDescent="0.2">
      <c r="A37" s="5"/>
      <c r="B37" s="7"/>
      <c r="C37" s="3"/>
      <c r="D37" s="136"/>
      <c r="E37" s="137"/>
      <c r="F37" s="138"/>
    </row>
    <row r="38" spans="1:6" ht="14.1" customHeight="1" x14ac:dyDescent="0.2">
      <c r="A38" s="5" t="s">
        <v>1230</v>
      </c>
      <c r="B38" s="6" t="s">
        <v>1281</v>
      </c>
      <c r="C38" s="3" t="s">
        <v>697</v>
      </c>
      <c r="D38" s="158">
        <f>D15</f>
        <v>0.06</v>
      </c>
      <c r="E38" s="140"/>
      <c r="F38" s="141" t="str">
        <f>IF(TRIM(D38)="rate only","ro",IF(ISBLANK(E38)," ",D38*E38))</f>
        <v xml:space="preserve"> </v>
      </c>
    </row>
    <row r="39" spans="1:6" ht="14.1" customHeight="1" x14ac:dyDescent="0.2">
      <c r="A39" s="5"/>
      <c r="B39" s="6"/>
      <c r="C39" s="3"/>
      <c r="D39" s="136"/>
      <c r="E39" s="137"/>
      <c r="F39" s="138"/>
    </row>
    <row r="40" spans="1:6" ht="14.1" customHeight="1" x14ac:dyDescent="0.2">
      <c r="A40" s="13" t="s">
        <v>736</v>
      </c>
      <c r="B40" s="14" t="s">
        <v>737</v>
      </c>
      <c r="C40" s="3" t="s">
        <v>1251</v>
      </c>
      <c r="D40" s="139">
        <v>1</v>
      </c>
      <c r="E40" s="140"/>
      <c r="F40" s="141" t="str">
        <f>IF(TRIM(D40)="rate only","ro",IF(ISBLANK(E40)," ",D40*E40))</f>
        <v xml:space="preserve"> </v>
      </c>
    </row>
    <row r="41" spans="1:6" ht="14.1" customHeight="1" x14ac:dyDescent="0.2">
      <c r="A41" s="5"/>
      <c r="B41" s="6"/>
      <c r="C41" s="3"/>
      <c r="D41" s="136"/>
      <c r="E41" s="137"/>
      <c r="F41" s="138"/>
    </row>
    <row r="42" spans="1:6" ht="14.1" customHeight="1" x14ac:dyDescent="0.2">
      <c r="A42" s="5"/>
      <c r="B42" s="6"/>
      <c r="C42" s="3"/>
      <c r="D42" s="136"/>
      <c r="E42" s="137"/>
      <c r="F42" s="138"/>
    </row>
    <row r="43" spans="1:6" ht="14.1" customHeight="1" x14ac:dyDescent="0.2">
      <c r="A43" s="5"/>
      <c r="B43" s="6"/>
      <c r="C43" s="3"/>
      <c r="D43" s="136"/>
      <c r="E43" s="137"/>
      <c r="F43" s="138"/>
    </row>
    <row r="44" spans="1:6" ht="14.1" customHeight="1" x14ac:dyDescent="0.2">
      <c r="A44" s="5"/>
      <c r="B44" s="6"/>
      <c r="C44" s="3"/>
      <c r="D44" s="136"/>
      <c r="E44" s="137"/>
      <c r="F44" s="138"/>
    </row>
    <row r="45" spans="1:6" ht="14.1" customHeight="1" x14ac:dyDescent="0.2">
      <c r="A45" s="5"/>
      <c r="B45" s="6"/>
      <c r="C45" s="3"/>
      <c r="D45" s="136"/>
      <c r="E45" s="137"/>
      <c r="F45" s="138"/>
    </row>
    <row r="46" spans="1:6" ht="14.1" customHeight="1" x14ac:dyDescent="0.2">
      <c r="A46" s="5"/>
      <c r="B46" s="6"/>
      <c r="C46" s="3"/>
      <c r="D46" s="136"/>
      <c r="E46" s="137"/>
      <c r="F46" s="138"/>
    </row>
    <row r="47" spans="1:6" ht="14.1" customHeight="1" x14ac:dyDescent="0.2">
      <c r="A47" s="5"/>
      <c r="B47" s="6"/>
      <c r="C47" s="3"/>
      <c r="D47" s="136"/>
      <c r="E47" s="137"/>
      <c r="F47" s="138"/>
    </row>
    <row r="48" spans="1:6" ht="14.1" customHeight="1" x14ac:dyDescent="0.2">
      <c r="A48" s="5"/>
      <c r="B48" s="6"/>
      <c r="C48" s="3"/>
      <c r="D48" s="136"/>
      <c r="E48" s="137"/>
      <c r="F48" s="138"/>
    </row>
    <row r="49" spans="1:6" ht="14.1" customHeight="1" thickBot="1" x14ac:dyDescent="0.25">
      <c r="A49" s="15"/>
      <c r="B49" s="16"/>
      <c r="C49" s="17"/>
      <c r="D49" s="142"/>
      <c r="E49" s="143"/>
      <c r="F49" s="144"/>
    </row>
    <row r="50" spans="1:6" ht="27.95" customHeight="1" thickBot="1" x14ac:dyDescent="0.25">
      <c r="A50" s="316" t="s">
        <v>573</v>
      </c>
      <c r="B50" s="317"/>
      <c r="C50" s="317"/>
      <c r="D50" s="317"/>
      <c r="E50" s="318"/>
      <c r="F50" s="50">
        <f>SUM(F33:F49)</f>
        <v>0</v>
      </c>
    </row>
    <row r="51" spans="1:6" ht="14.1" customHeight="1" thickBot="1" x14ac:dyDescent="0.25">
      <c r="A51" s="23"/>
      <c r="C51" s="35"/>
      <c r="E51" s="149"/>
      <c r="F51" s="149"/>
    </row>
    <row r="52" spans="1:6" ht="27.95" customHeight="1" x14ac:dyDescent="0.2">
      <c r="A52" s="308" t="s">
        <v>574</v>
      </c>
      <c r="B52" s="309"/>
      <c r="C52" s="309"/>
      <c r="D52" s="309"/>
      <c r="E52" s="310" t="s">
        <v>575</v>
      </c>
      <c r="F52" s="311"/>
    </row>
    <row r="53" spans="1:6" ht="42" customHeight="1" thickBot="1" x14ac:dyDescent="0.25">
      <c r="A53" s="312"/>
      <c r="B53" s="313"/>
      <c r="C53" s="313"/>
      <c r="D53" s="313"/>
      <c r="E53" s="314"/>
      <c r="F53" s="315"/>
    </row>
    <row r="54" spans="1:6" ht="14.1" customHeight="1" x14ac:dyDescent="0.2"/>
    <row r="55" spans="1:6" ht="14.1" customHeight="1" x14ac:dyDescent="0.2"/>
    <row r="56" spans="1:6" ht="14.1" customHeight="1" x14ac:dyDescent="0.2"/>
    <row r="57" spans="1:6" ht="14.1" customHeight="1" x14ac:dyDescent="0.2"/>
    <row r="58" spans="1:6" ht="14.1" customHeight="1" x14ac:dyDescent="0.2"/>
    <row r="59" spans="1:6" ht="14.1" customHeight="1" x14ac:dyDescent="0.2"/>
    <row r="60" spans="1:6" ht="14.1" customHeight="1" x14ac:dyDescent="0.2"/>
    <row r="61" spans="1:6" ht="14.1" customHeight="1" x14ac:dyDescent="0.2"/>
    <row r="62" spans="1:6" ht="14.1" customHeight="1" x14ac:dyDescent="0.2"/>
    <row r="63" spans="1:6" ht="14.1" customHeight="1" x14ac:dyDescent="0.2"/>
    <row r="64" spans="1:6"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27.95" customHeight="1" x14ac:dyDescent="0.2"/>
    <row r="80" ht="14.1" customHeight="1" x14ac:dyDescent="0.2"/>
    <row r="81" ht="27.95" customHeight="1" x14ac:dyDescent="0.2"/>
    <row r="82" ht="42" customHeight="1" x14ac:dyDescent="0.2"/>
    <row r="83" ht="9.9499999999999993" customHeight="1" x14ac:dyDescent="0.2"/>
    <row r="84" ht="27.95" customHeight="1" x14ac:dyDescent="0.2"/>
    <row r="85" ht="27.95"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27.95" customHeight="1" x14ac:dyDescent="0.2"/>
    <row r="132" ht="14.1" customHeight="1" x14ac:dyDescent="0.2"/>
    <row r="133" ht="27.95" customHeight="1" x14ac:dyDescent="0.2"/>
    <row r="134" ht="42" customHeight="1" x14ac:dyDescent="0.2"/>
    <row r="135" ht="9.9499999999999993" customHeight="1" x14ac:dyDescent="0.2"/>
    <row r="136" ht="27.95" customHeight="1" x14ac:dyDescent="0.2"/>
    <row r="137" ht="27.95"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27.95" customHeight="1" x14ac:dyDescent="0.2"/>
    <row r="184" ht="14.1" customHeight="1" x14ac:dyDescent="0.2"/>
    <row r="185" ht="27.95" customHeight="1" x14ac:dyDescent="0.2"/>
    <row r="186" ht="42" customHeight="1" x14ac:dyDescent="0.2"/>
    <row r="187" ht="9.9499999999999993" customHeight="1" x14ac:dyDescent="0.2"/>
    <row r="188" ht="27.95" customHeight="1" x14ac:dyDescent="0.2"/>
    <row r="189" ht="27.95"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27.95" customHeight="1" x14ac:dyDescent="0.2"/>
    <row r="236" ht="14.1" customHeight="1" x14ac:dyDescent="0.2"/>
    <row r="237" ht="27.95" customHeight="1" x14ac:dyDescent="0.2"/>
    <row r="238" ht="42" customHeight="1" x14ac:dyDescent="0.2"/>
    <row r="239" ht="9.9499999999999993" customHeight="1" x14ac:dyDescent="0.2"/>
    <row r="240" ht="27.95" customHeight="1" x14ac:dyDescent="0.2"/>
    <row r="241" ht="27.95"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27.95" customHeight="1" x14ac:dyDescent="0.2"/>
    <row r="288" ht="14.1" customHeight="1" x14ac:dyDescent="0.2"/>
    <row r="289" ht="27.95" customHeight="1" x14ac:dyDescent="0.2"/>
    <row r="290" ht="42" customHeight="1" x14ac:dyDescent="0.2"/>
    <row r="291" ht="9.9499999999999993" customHeight="1" x14ac:dyDescent="0.2"/>
  </sheetData>
  <mergeCells count="11">
    <mergeCell ref="A53:D53"/>
    <mergeCell ref="E53:F53"/>
    <mergeCell ref="A34:E34"/>
    <mergeCell ref="A50:E50"/>
    <mergeCell ref="A52:D52"/>
    <mergeCell ref="E52:F52"/>
    <mergeCell ref="A28:E28"/>
    <mergeCell ref="A30:D30"/>
    <mergeCell ref="E30:F30"/>
    <mergeCell ref="A31:D31"/>
    <mergeCell ref="E31:F31"/>
  </mergeCells>
  <phoneticPr fontId="1" type="noConversion"/>
  <conditionalFormatting sqref="D9 D15 D21 D26 D38 D40">
    <cfRule type="cellIs" dxfId="228" priority="1" operator="greaterThan">
      <formula>0</formula>
    </cfRule>
  </conditionalFormatting>
  <conditionalFormatting sqref="E9 E15 E21 E26 E38 E40">
    <cfRule type="cellIs" dxfId="227" priority="2" operator="greaterThan">
      <formula>0</formula>
    </cfRule>
  </conditionalFormatting>
  <conditionalFormatting sqref="F9 F15 F21 F26 F38 F40">
    <cfRule type="cellIs" dxfId="226" priority="3" stopIfTrue="1" operator="equal">
      <formula>"ro"</formula>
    </cfRule>
    <cfRule type="cellIs" dxfId="225"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104: Page &amp;P of &amp;N</oddHeader>
  </headerFooter>
  <rowBreaks count="1" manualBreakCount="1">
    <brk id="31" max="5"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0"/>
  </sheetPr>
  <dimension ref="A1:F469"/>
  <sheetViews>
    <sheetView showZeros="0" view="pageBreakPreview" topLeftCell="A160" zoomScale="160" zoomScaleNormal="100" zoomScaleSheetLayoutView="160" workbookViewId="0">
      <selection sqref="A1:XFD159"/>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24" customWidth="1"/>
    <col min="5" max="5" width="13.5703125" style="2" customWidth="1"/>
    <col min="6" max="6" width="15.5703125" style="2" customWidth="1"/>
    <col min="7" max="16384" width="9.140625" style="2"/>
  </cols>
  <sheetData>
    <row r="1" spans="1:6" ht="27.95" hidden="1" customHeight="1" thickBot="1" x14ac:dyDescent="0.25">
      <c r="A1" s="46" t="s">
        <v>567</v>
      </c>
      <c r="B1" s="47" t="s">
        <v>568</v>
      </c>
      <c r="C1" s="47" t="s">
        <v>569</v>
      </c>
      <c r="D1" s="48" t="s">
        <v>570</v>
      </c>
      <c r="E1" s="49" t="s">
        <v>571</v>
      </c>
      <c r="F1" s="50" t="s">
        <v>572</v>
      </c>
    </row>
    <row r="2" spans="1:6" ht="14.1" hidden="1" customHeight="1" x14ac:dyDescent="0.2">
      <c r="A2" s="8"/>
      <c r="B2" s="9"/>
      <c r="C2" s="10"/>
      <c r="D2" s="84"/>
      <c r="E2" s="11"/>
      <c r="F2" s="12"/>
    </row>
    <row r="3" spans="1:6" ht="14.1" hidden="1" customHeight="1" x14ac:dyDescent="0.2">
      <c r="A3" s="13" t="s">
        <v>616</v>
      </c>
      <c r="B3" s="14" t="s">
        <v>601</v>
      </c>
      <c r="C3" s="3"/>
      <c r="D3" s="83"/>
      <c r="E3" s="4"/>
      <c r="F3" s="1"/>
    </row>
    <row r="4" spans="1:6" ht="14.1" hidden="1" customHeight="1" x14ac:dyDescent="0.2">
      <c r="A4" s="5"/>
      <c r="B4" s="6"/>
      <c r="C4" s="3"/>
      <c r="D4" s="83"/>
      <c r="E4" s="4"/>
      <c r="F4" s="1"/>
    </row>
    <row r="5" spans="1:6" ht="14.1" hidden="1" customHeight="1" x14ac:dyDescent="0.2">
      <c r="A5" s="13" t="s">
        <v>418</v>
      </c>
      <c r="B5" s="14" t="s">
        <v>613</v>
      </c>
      <c r="C5" s="3"/>
      <c r="D5" s="83"/>
      <c r="E5" s="4"/>
      <c r="F5" s="1"/>
    </row>
    <row r="6" spans="1:6" ht="14.1" hidden="1" customHeight="1" x14ac:dyDescent="0.2">
      <c r="A6" s="5"/>
      <c r="B6" s="7"/>
      <c r="C6" s="3"/>
      <c r="D6" s="83"/>
      <c r="E6" s="4"/>
      <c r="F6" s="1"/>
    </row>
    <row r="7" spans="1:6" ht="14.1" hidden="1" customHeight="1" x14ac:dyDescent="0.2">
      <c r="A7" s="13" t="s">
        <v>419</v>
      </c>
      <c r="B7" s="14" t="s">
        <v>420</v>
      </c>
      <c r="C7" s="3"/>
      <c r="D7" s="83"/>
      <c r="E7" s="4"/>
      <c r="F7" s="1"/>
    </row>
    <row r="8" spans="1:6" ht="14.1" hidden="1" customHeight="1" x14ac:dyDescent="0.2">
      <c r="A8" s="5"/>
      <c r="B8" s="14" t="s">
        <v>421</v>
      </c>
      <c r="C8" s="3"/>
      <c r="D8" s="83"/>
      <c r="E8" s="4"/>
      <c r="F8" s="1"/>
    </row>
    <row r="9" spans="1:6" ht="14.1" hidden="1" customHeight="1" x14ac:dyDescent="0.2">
      <c r="A9" s="5"/>
      <c r="B9" s="6"/>
      <c r="C9" s="3"/>
      <c r="D9" s="83"/>
      <c r="E9" s="4"/>
      <c r="F9" s="1"/>
    </row>
    <row r="10" spans="1:6" ht="14.1" hidden="1" customHeight="1" x14ac:dyDescent="0.2">
      <c r="A10" s="104" t="s">
        <v>1042</v>
      </c>
      <c r="B10" s="6" t="s">
        <v>976</v>
      </c>
      <c r="C10" s="3"/>
      <c r="D10" s="83"/>
      <c r="E10" s="4"/>
      <c r="F10" s="1"/>
    </row>
    <row r="11" spans="1:6" ht="14.1" hidden="1" customHeight="1" x14ac:dyDescent="0.2">
      <c r="A11" s="5"/>
      <c r="B11" s="6" t="s">
        <v>975</v>
      </c>
      <c r="C11" s="3"/>
      <c r="D11" s="83"/>
      <c r="E11" s="4"/>
      <c r="F11" s="1"/>
    </row>
    <row r="12" spans="1:6" ht="14.1" hidden="1" customHeight="1" x14ac:dyDescent="0.2">
      <c r="A12" s="5"/>
      <c r="B12" s="6" t="s">
        <v>157</v>
      </c>
      <c r="C12" s="3"/>
      <c r="D12" s="83"/>
      <c r="E12" s="4"/>
      <c r="F12" s="1"/>
    </row>
    <row r="13" spans="1:6" ht="14.1" hidden="1" customHeight="1" x14ac:dyDescent="0.2">
      <c r="A13" s="5"/>
      <c r="B13" s="6" t="s">
        <v>154</v>
      </c>
      <c r="C13" s="3" t="s">
        <v>638</v>
      </c>
      <c r="D13" s="139" t="s">
        <v>1039</v>
      </c>
      <c r="E13" s="87"/>
      <c r="F13" s="86" t="str">
        <f>IF(TRIM(D13)="rate only","ro",IF(OR(ISBLANK(D13),ISBLANK(E13))," ",D13*E13))</f>
        <v>ro</v>
      </c>
    </row>
    <row r="14" spans="1:6" ht="14.1" hidden="1" customHeight="1" x14ac:dyDescent="0.2">
      <c r="A14" s="5"/>
      <c r="B14" s="6"/>
      <c r="C14" s="3"/>
      <c r="D14" s="83"/>
      <c r="E14" s="4"/>
      <c r="F14" s="1"/>
    </row>
    <row r="15" spans="1:6" ht="14.1" hidden="1" customHeight="1" x14ac:dyDescent="0.2">
      <c r="A15" s="5" t="s">
        <v>155</v>
      </c>
      <c r="B15" s="6" t="s">
        <v>156</v>
      </c>
      <c r="C15" s="3"/>
      <c r="D15" s="83"/>
      <c r="E15" s="4"/>
      <c r="F15" s="1"/>
    </row>
    <row r="16" spans="1:6" ht="14.1" hidden="1" customHeight="1" x14ac:dyDescent="0.2">
      <c r="A16" s="5"/>
      <c r="B16" s="6"/>
      <c r="C16" s="3"/>
      <c r="D16" s="83"/>
      <c r="E16" s="4"/>
      <c r="F16" s="1"/>
    </row>
    <row r="17" spans="1:6" ht="14.1" hidden="1" customHeight="1" x14ac:dyDescent="0.2">
      <c r="A17" s="104" t="s">
        <v>1043</v>
      </c>
      <c r="B17" s="6" t="s">
        <v>977</v>
      </c>
      <c r="C17" s="3"/>
      <c r="D17" s="83"/>
      <c r="E17" s="4"/>
      <c r="F17" s="1"/>
    </row>
    <row r="18" spans="1:6" ht="14.1" hidden="1" customHeight="1" x14ac:dyDescent="0.2">
      <c r="A18" s="5"/>
      <c r="B18" s="6" t="s">
        <v>164</v>
      </c>
      <c r="C18" s="3" t="s">
        <v>638</v>
      </c>
      <c r="D18" s="139" t="s">
        <v>1039</v>
      </c>
      <c r="E18" s="87"/>
      <c r="F18" s="86" t="str">
        <f>IF(TRIM(D18)="rate only","ro",IF(ISBLANK(E18)," ",D18*E18))</f>
        <v>ro</v>
      </c>
    </row>
    <row r="19" spans="1:6" ht="14.1" hidden="1" customHeight="1" x14ac:dyDescent="0.2">
      <c r="A19" s="5"/>
      <c r="B19" s="6"/>
      <c r="C19" s="3"/>
      <c r="D19" s="83"/>
      <c r="E19" s="4"/>
      <c r="F19" s="1"/>
    </row>
    <row r="20" spans="1:6" ht="14.1" hidden="1" customHeight="1" x14ac:dyDescent="0.2">
      <c r="A20" s="104" t="s">
        <v>1044</v>
      </c>
      <c r="B20" s="6" t="s">
        <v>158</v>
      </c>
      <c r="C20" s="3"/>
      <c r="D20" s="83"/>
      <c r="E20" s="4"/>
      <c r="F20" s="1"/>
    </row>
    <row r="21" spans="1:6" ht="14.1" hidden="1" customHeight="1" x14ac:dyDescent="0.2">
      <c r="A21" s="5"/>
      <c r="B21" s="6" t="s">
        <v>164</v>
      </c>
      <c r="C21" s="3" t="s">
        <v>638</v>
      </c>
      <c r="D21" s="139" t="s">
        <v>1039</v>
      </c>
      <c r="E21" s="87"/>
      <c r="F21" s="86" t="str">
        <f>IF(TRIM(D21)="rate only","ro",IF(ISBLANK(E21)," ",D21*E21))</f>
        <v>ro</v>
      </c>
    </row>
    <row r="22" spans="1:6" ht="14.1" hidden="1" customHeight="1" x14ac:dyDescent="0.2">
      <c r="A22" s="5"/>
      <c r="B22" s="6"/>
      <c r="C22" s="3"/>
      <c r="D22" s="83"/>
      <c r="E22" s="4"/>
      <c r="F22" s="1"/>
    </row>
    <row r="23" spans="1:6" ht="14.1" hidden="1" customHeight="1" x14ac:dyDescent="0.2">
      <c r="A23" s="5"/>
      <c r="B23" s="6"/>
      <c r="C23" s="3"/>
      <c r="D23" s="83"/>
      <c r="E23" s="4"/>
      <c r="F23" s="1"/>
    </row>
    <row r="24" spans="1:6" ht="14.1" hidden="1" customHeight="1" x14ac:dyDescent="0.2">
      <c r="A24" s="5" t="s">
        <v>159</v>
      </c>
      <c r="B24" s="6" t="s">
        <v>160</v>
      </c>
      <c r="C24" s="3"/>
      <c r="D24" s="83"/>
      <c r="E24" s="4"/>
      <c r="F24" s="1"/>
    </row>
    <row r="25" spans="1:6" ht="14.1" hidden="1" customHeight="1" x14ac:dyDescent="0.2">
      <c r="A25" s="5"/>
      <c r="B25" s="6"/>
      <c r="C25" s="3"/>
      <c r="D25" s="83"/>
      <c r="E25" s="4"/>
      <c r="F25" s="1"/>
    </row>
    <row r="26" spans="1:6" ht="14.1" hidden="1" customHeight="1" x14ac:dyDescent="0.2">
      <c r="A26" s="5" t="s">
        <v>161</v>
      </c>
      <c r="B26" s="6" t="s">
        <v>166</v>
      </c>
      <c r="C26" s="3"/>
      <c r="D26" s="83"/>
      <c r="E26" s="4"/>
      <c r="F26" s="1"/>
    </row>
    <row r="27" spans="1:6" ht="14.1" hidden="1" customHeight="1" x14ac:dyDescent="0.2">
      <c r="A27" s="5"/>
      <c r="B27" s="6"/>
      <c r="C27" s="3"/>
      <c r="D27" s="83"/>
      <c r="E27" s="4"/>
      <c r="F27" s="1"/>
    </row>
    <row r="28" spans="1:6" ht="14.1" hidden="1" customHeight="1" x14ac:dyDescent="0.2">
      <c r="A28" s="104" t="s">
        <v>1045</v>
      </c>
      <c r="B28" s="6" t="s">
        <v>170</v>
      </c>
      <c r="C28" s="3" t="s">
        <v>638</v>
      </c>
      <c r="D28" s="139" t="s">
        <v>1039</v>
      </c>
      <c r="E28" s="87"/>
      <c r="F28" s="86" t="str">
        <f>IF(TRIM(D28)="rate only","ro",IF(ISBLANK(E28)," ",D28*E28))</f>
        <v>ro</v>
      </c>
    </row>
    <row r="29" spans="1:6" ht="14.1" hidden="1" customHeight="1" x14ac:dyDescent="0.2">
      <c r="A29" s="5"/>
      <c r="B29" s="6"/>
      <c r="C29" s="3"/>
      <c r="D29" s="83"/>
      <c r="E29" s="4"/>
      <c r="F29" s="1"/>
    </row>
    <row r="30" spans="1:6" ht="14.1" hidden="1" customHeight="1" x14ac:dyDescent="0.2">
      <c r="A30" s="104" t="s">
        <v>1046</v>
      </c>
      <c r="B30" s="6" t="s">
        <v>162</v>
      </c>
      <c r="C30" s="3" t="s">
        <v>638</v>
      </c>
      <c r="D30" s="139" t="s">
        <v>1039</v>
      </c>
      <c r="E30" s="87"/>
      <c r="F30" s="86" t="str">
        <f>IF(TRIM(D30)="rate only","ro",IF(ISBLANK(E30)," ",D30*E30))</f>
        <v>ro</v>
      </c>
    </row>
    <row r="31" spans="1:6" ht="14.1" hidden="1" customHeight="1" x14ac:dyDescent="0.2">
      <c r="A31" s="5"/>
      <c r="B31" s="6"/>
      <c r="C31" s="3"/>
      <c r="D31" s="83"/>
      <c r="E31" s="4"/>
      <c r="F31" s="1"/>
    </row>
    <row r="32" spans="1:6" ht="14.1" hidden="1" customHeight="1" x14ac:dyDescent="0.2">
      <c r="A32" s="104" t="s">
        <v>1047</v>
      </c>
      <c r="B32" s="6" t="s">
        <v>171</v>
      </c>
      <c r="C32" s="3" t="s">
        <v>638</v>
      </c>
      <c r="D32" s="139" t="s">
        <v>1039</v>
      </c>
      <c r="E32" s="87"/>
      <c r="F32" s="86" t="str">
        <f>IF(TRIM(D32)="rate only","ro",IF(ISBLANK(E32)," ",D32*E32))</f>
        <v>ro</v>
      </c>
    </row>
    <row r="33" spans="1:6" ht="14.1" hidden="1" customHeight="1" x14ac:dyDescent="0.2">
      <c r="A33" s="5"/>
      <c r="B33" s="6"/>
      <c r="C33" s="3"/>
      <c r="D33" s="83"/>
      <c r="E33" s="4"/>
      <c r="F33" s="1"/>
    </row>
    <row r="34" spans="1:6" ht="14.1" hidden="1" customHeight="1" x14ac:dyDescent="0.2">
      <c r="A34" s="104" t="s">
        <v>1048</v>
      </c>
      <c r="B34" s="6" t="s">
        <v>172</v>
      </c>
      <c r="C34" s="3" t="s">
        <v>638</v>
      </c>
      <c r="D34" s="139" t="s">
        <v>1039</v>
      </c>
      <c r="E34" s="87"/>
      <c r="F34" s="86" t="str">
        <f>IF(TRIM(D34)="rate only","ro",IF(ISBLANK(E34)," ",D34*E34))</f>
        <v>ro</v>
      </c>
    </row>
    <row r="35" spans="1:6" ht="14.1" hidden="1" customHeight="1" x14ac:dyDescent="0.2">
      <c r="A35" s="5"/>
      <c r="B35" s="6"/>
      <c r="C35" s="3"/>
      <c r="D35" s="83"/>
      <c r="E35" s="4"/>
      <c r="F35" s="1"/>
    </row>
    <row r="36" spans="1:6" ht="14.1" hidden="1" customHeight="1" x14ac:dyDescent="0.2">
      <c r="A36" s="104" t="s">
        <v>1049</v>
      </c>
      <c r="B36" s="6" t="s">
        <v>163</v>
      </c>
      <c r="C36" s="3" t="s">
        <v>638</v>
      </c>
      <c r="D36" s="139" t="s">
        <v>1039</v>
      </c>
      <c r="E36" s="87"/>
      <c r="F36" s="86" t="str">
        <f>IF(TRIM(D36)="rate only","ro",IF(ISBLANK(E36)," ",D36*E36))</f>
        <v>ro</v>
      </c>
    </row>
    <row r="37" spans="1:6" ht="14.1" hidden="1" customHeight="1" x14ac:dyDescent="0.2">
      <c r="A37" s="5"/>
      <c r="B37" s="6"/>
      <c r="C37" s="3"/>
      <c r="D37" s="83"/>
      <c r="E37" s="4"/>
      <c r="F37" s="1"/>
    </row>
    <row r="38" spans="1:6" ht="14.1" hidden="1" customHeight="1" x14ac:dyDescent="0.2">
      <c r="A38" s="104" t="s">
        <v>1050</v>
      </c>
      <c r="B38" s="6" t="s">
        <v>173</v>
      </c>
      <c r="C38" s="3" t="s">
        <v>638</v>
      </c>
      <c r="D38" s="139" t="s">
        <v>1039</v>
      </c>
      <c r="E38" s="87"/>
      <c r="F38" s="86" t="str">
        <f>IF(TRIM(D38)="rate only","ro",IF(ISBLANK(E38)," ",D38*E38))</f>
        <v>ro</v>
      </c>
    </row>
    <row r="39" spans="1:6" ht="14.1" hidden="1" customHeight="1" x14ac:dyDescent="0.2">
      <c r="A39" s="5"/>
      <c r="B39" s="6"/>
      <c r="C39" s="3"/>
      <c r="D39" s="83"/>
      <c r="E39" s="4"/>
      <c r="F39" s="1"/>
    </row>
    <row r="40" spans="1:6" ht="14.1" hidden="1" customHeight="1" x14ac:dyDescent="0.2">
      <c r="A40" s="5"/>
      <c r="B40" s="6"/>
      <c r="C40" s="3"/>
      <c r="D40" s="83"/>
      <c r="E40" s="4"/>
      <c r="F40" s="1"/>
    </row>
    <row r="41" spans="1:6" ht="14.1" hidden="1" customHeight="1" x14ac:dyDescent="0.2">
      <c r="A41" s="5" t="s">
        <v>167</v>
      </c>
      <c r="B41" s="6" t="s">
        <v>165</v>
      </c>
      <c r="C41" s="3"/>
      <c r="D41" s="83"/>
      <c r="E41" s="4"/>
      <c r="F41" s="1"/>
    </row>
    <row r="42" spans="1:6" ht="14.1" hidden="1" customHeight="1" x14ac:dyDescent="0.2">
      <c r="A42" s="5"/>
      <c r="B42" s="6"/>
      <c r="C42" s="3"/>
      <c r="D42" s="83"/>
      <c r="E42" s="4"/>
      <c r="F42" s="1"/>
    </row>
    <row r="43" spans="1:6" ht="14.1" hidden="1" customHeight="1" x14ac:dyDescent="0.2">
      <c r="A43" s="104" t="s">
        <v>1051</v>
      </c>
      <c r="B43" s="6" t="s">
        <v>170</v>
      </c>
      <c r="C43" s="3" t="s">
        <v>638</v>
      </c>
      <c r="D43" s="139" t="s">
        <v>1039</v>
      </c>
      <c r="E43" s="87"/>
      <c r="F43" s="86" t="str">
        <f>IF(TRIM(D43)="rate only","ro",IF(ISBLANK(E43)," ",D43*E43))</f>
        <v>ro</v>
      </c>
    </row>
    <row r="44" spans="1:6" ht="14.1" hidden="1" customHeight="1" x14ac:dyDescent="0.2">
      <c r="A44" s="5"/>
      <c r="B44" s="6"/>
      <c r="C44" s="3"/>
      <c r="D44" s="83"/>
      <c r="E44" s="4"/>
      <c r="F44" s="1"/>
    </row>
    <row r="45" spans="1:6" ht="14.1" hidden="1" customHeight="1" x14ac:dyDescent="0.2">
      <c r="A45" s="104" t="s">
        <v>1052</v>
      </c>
      <c r="B45" s="6" t="s">
        <v>162</v>
      </c>
      <c r="C45" s="3" t="s">
        <v>638</v>
      </c>
      <c r="D45" s="139" t="s">
        <v>1039</v>
      </c>
      <c r="E45" s="87"/>
      <c r="F45" s="86" t="str">
        <f>IF(TRIM(D45)="rate only","ro",IF(ISBLANK(E45)," ",D45*E45))</f>
        <v>ro</v>
      </c>
    </row>
    <row r="46" spans="1:6" ht="14.1" hidden="1" customHeight="1" x14ac:dyDescent="0.2">
      <c r="A46" s="5"/>
      <c r="B46" s="6"/>
      <c r="C46" s="3"/>
      <c r="D46" s="83"/>
      <c r="E46" s="4"/>
      <c r="F46" s="1"/>
    </row>
    <row r="47" spans="1:6" ht="14.1" hidden="1" customHeight="1" x14ac:dyDescent="0.2">
      <c r="A47" s="104" t="s">
        <v>1053</v>
      </c>
      <c r="B47" s="6" t="s">
        <v>171</v>
      </c>
      <c r="C47" s="3" t="s">
        <v>638</v>
      </c>
      <c r="D47" s="139" t="s">
        <v>1039</v>
      </c>
      <c r="E47" s="87"/>
      <c r="F47" s="86" t="str">
        <f>IF(TRIM(D47)="rate only","ro",IF(ISBLANK(E47)," ",D47*E47))</f>
        <v>ro</v>
      </c>
    </row>
    <row r="48" spans="1:6" ht="14.1" hidden="1" customHeight="1" thickBot="1" x14ac:dyDescent="0.25">
      <c r="A48" s="15"/>
      <c r="B48" s="16"/>
      <c r="C48" s="17"/>
      <c r="D48" s="85"/>
      <c r="E48" s="18"/>
      <c r="F48" s="19"/>
    </row>
    <row r="49" spans="1:6" ht="27.95" hidden="1" customHeight="1" thickBot="1" x14ac:dyDescent="0.25">
      <c r="A49" s="316" t="s">
        <v>576</v>
      </c>
      <c r="B49" s="317"/>
      <c r="C49" s="317"/>
      <c r="D49" s="317"/>
      <c r="E49" s="318"/>
      <c r="F49" s="51">
        <f>SUM(F2:F48)</f>
        <v>0</v>
      </c>
    </row>
    <row r="50" spans="1:6" ht="14.1" hidden="1" customHeight="1" thickBot="1" x14ac:dyDescent="0.25">
      <c r="A50" s="20"/>
      <c r="B50" s="20"/>
      <c r="C50" s="20"/>
      <c r="D50" s="21"/>
      <c r="E50" s="20"/>
      <c r="F50" s="22"/>
    </row>
    <row r="51" spans="1:6" ht="27.95" hidden="1" customHeight="1" x14ac:dyDescent="0.2">
      <c r="A51" s="308" t="s">
        <v>574</v>
      </c>
      <c r="B51" s="309"/>
      <c r="C51" s="309"/>
      <c r="D51" s="309"/>
      <c r="E51" s="324" t="s">
        <v>575</v>
      </c>
      <c r="F51" s="325"/>
    </row>
    <row r="52" spans="1:6" ht="42" hidden="1" customHeight="1" thickBot="1" x14ac:dyDescent="0.25">
      <c r="A52" s="312"/>
      <c r="B52" s="313"/>
      <c r="C52" s="313"/>
      <c r="D52" s="313"/>
      <c r="E52" s="322"/>
      <c r="F52" s="323"/>
    </row>
    <row r="53" spans="1:6" ht="9.9499999999999993" hidden="1" customHeight="1" thickBot="1" x14ac:dyDescent="0.25">
      <c r="A53" s="23"/>
      <c r="E53" s="25"/>
    </row>
    <row r="54" spans="1:6" ht="27.95" hidden="1" customHeight="1" thickBot="1" x14ac:dyDescent="0.25">
      <c r="A54" s="46" t="s">
        <v>567</v>
      </c>
      <c r="B54" s="47" t="s">
        <v>568</v>
      </c>
      <c r="C54" s="47" t="s">
        <v>569</v>
      </c>
      <c r="D54" s="48" t="s">
        <v>570</v>
      </c>
      <c r="E54" s="49" t="s">
        <v>571</v>
      </c>
      <c r="F54" s="50" t="s">
        <v>572</v>
      </c>
    </row>
    <row r="55" spans="1:6" ht="27.95" hidden="1" customHeight="1" x14ac:dyDescent="0.2">
      <c r="A55" s="319" t="s">
        <v>577</v>
      </c>
      <c r="B55" s="320"/>
      <c r="C55" s="320"/>
      <c r="D55" s="320"/>
      <c r="E55" s="321"/>
      <c r="F55" s="52">
        <f>F49</f>
        <v>0</v>
      </c>
    </row>
    <row r="56" spans="1:6" ht="14.1" hidden="1" customHeight="1" x14ac:dyDescent="0.2">
      <c r="A56" s="5"/>
      <c r="B56" s="6"/>
      <c r="C56" s="3"/>
      <c r="D56" s="83"/>
      <c r="E56" s="4"/>
      <c r="F56" s="1"/>
    </row>
    <row r="57" spans="1:6" ht="14.1" hidden="1" customHeight="1" x14ac:dyDescent="0.2">
      <c r="A57" s="104" t="s">
        <v>1054</v>
      </c>
      <c r="B57" s="6" t="s">
        <v>172</v>
      </c>
      <c r="C57" s="3" t="s">
        <v>638</v>
      </c>
      <c r="D57" s="139" t="s">
        <v>1039</v>
      </c>
      <c r="E57" s="87"/>
      <c r="F57" s="86" t="str">
        <f>IF(TRIM(D57)="rate only","ro",IF(ISBLANK(E57)," ",D57*E57))</f>
        <v>ro</v>
      </c>
    </row>
    <row r="58" spans="1:6" ht="14.1" hidden="1" customHeight="1" x14ac:dyDescent="0.2">
      <c r="A58" s="5"/>
      <c r="B58" s="6"/>
      <c r="C58" s="3"/>
      <c r="D58" s="83"/>
      <c r="E58" s="4"/>
      <c r="F58" s="1"/>
    </row>
    <row r="59" spans="1:6" ht="14.1" hidden="1" customHeight="1" x14ac:dyDescent="0.2">
      <c r="A59" s="104" t="s">
        <v>1055</v>
      </c>
      <c r="B59" s="6" t="s">
        <v>163</v>
      </c>
      <c r="C59" s="3" t="s">
        <v>638</v>
      </c>
      <c r="D59" s="139" t="s">
        <v>1039</v>
      </c>
      <c r="E59" s="87"/>
      <c r="F59" s="86" t="str">
        <f>IF(TRIM(D59)="rate only","ro",IF(ISBLANK(E59)," ",D59*E59))</f>
        <v>ro</v>
      </c>
    </row>
    <row r="60" spans="1:6" ht="14.1" hidden="1" customHeight="1" x14ac:dyDescent="0.2">
      <c r="A60" s="5"/>
      <c r="B60" s="6"/>
      <c r="C60" s="3"/>
      <c r="D60" s="83"/>
      <c r="E60" s="4"/>
      <c r="F60" s="1"/>
    </row>
    <row r="61" spans="1:6" ht="14.1" hidden="1" customHeight="1" x14ac:dyDescent="0.2">
      <c r="A61" s="104" t="s">
        <v>1056</v>
      </c>
      <c r="B61" s="6" t="s">
        <v>173</v>
      </c>
      <c r="C61" s="3" t="s">
        <v>638</v>
      </c>
      <c r="D61" s="139" t="s">
        <v>1039</v>
      </c>
      <c r="E61" s="87"/>
      <c r="F61" s="86" t="str">
        <f>IF(TRIM(D61)="rate only","ro",IF(ISBLANK(E61)," ",D61*E61))</f>
        <v>ro</v>
      </c>
    </row>
    <row r="62" spans="1:6" ht="14.1" hidden="1" customHeight="1" x14ac:dyDescent="0.2">
      <c r="A62" s="5"/>
      <c r="B62" s="6"/>
      <c r="C62" s="3"/>
      <c r="D62" s="83"/>
      <c r="E62" s="4"/>
      <c r="F62" s="1"/>
    </row>
    <row r="63" spans="1:6" ht="14.1" hidden="1" customHeight="1" x14ac:dyDescent="0.2">
      <c r="A63" s="5"/>
      <c r="B63" s="6"/>
      <c r="C63" s="3"/>
      <c r="D63" s="83"/>
      <c r="E63" s="4"/>
      <c r="F63" s="1"/>
    </row>
    <row r="64" spans="1:6" ht="14.1" hidden="1" customHeight="1" x14ac:dyDescent="0.2">
      <c r="A64" s="5" t="s">
        <v>168</v>
      </c>
      <c r="B64" s="6" t="s">
        <v>169</v>
      </c>
      <c r="C64" s="3"/>
      <c r="D64" s="83"/>
      <c r="E64" s="4"/>
      <c r="F64" s="1"/>
    </row>
    <row r="65" spans="1:6" ht="14.1" hidden="1" customHeight="1" x14ac:dyDescent="0.2">
      <c r="A65" s="5"/>
      <c r="B65" s="6"/>
      <c r="C65" s="3"/>
      <c r="D65" s="83"/>
      <c r="E65" s="4"/>
      <c r="F65" s="1"/>
    </row>
    <row r="66" spans="1:6" ht="14.1" hidden="1" customHeight="1" x14ac:dyDescent="0.2">
      <c r="A66" s="104" t="s">
        <v>1057</v>
      </c>
      <c r="B66" s="6" t="s">
        <v>174</v>
      </c>
      <c r="C66" s="3" t="s">
        <v>621</v>
      </c>
      <c r="D66" s="139" t="s">
        <v>1039</v>
      </c>
      <c r="E66" s="87"/>
      <c r="F66" s="86" t="str">
        <f>IF(TRIM(D66)="rate only","ro",IF(ISBLANK(E66)," ",D66*E66))</f>
        <v>ro</v>
      </c>
    </row>
    <row r="67" spans="1:6" ht="14.1" hidden="1" customHeight="1" x14ac:dyDescent="0.2">
      <c r="A67" s="5"/>
      <c r="B67" s="6"/>
      <c r="C67" s="3"/>
      <c r="D67" s="83"/>
      <c r="E67" s="4"/>
      <c r="F67" s="1"/>
    </row>
    <row r="68" spans="1:6" ht="14.1" hidden="1" customHeight="1" x14ac:dyDescent="0.2">
      <c r="A68" s="104" t="s">
        <v>1058</v>
      </c>
      <c r="B68" s="6" t="s">
        <v>175</v>
      </c>
      <c r="C68" s="3" t="s">
        <v>621</v>
      </c>
      <c r="D68" s="139" t="s">
        <v>1039</v>
      </c>
      <c r="E68" s="87"/>
      <c r="F68" s="86" t="str">
        <f>IF(TRIM(D68)="rate only","ro",IF(ISBLANK(E68)," ",D68*E68))</f>
        <v>ro</v>
      </c>
    </row>
    <row r="69" spans="1:6" ht="14.1" hidden="1" customHeight="1" x14ac:dyDescent="0.2">
      <c r="A69" s="5"/>
      <c r="B69" s="6"/>
      <c r="C69" s="3"/>
      <c r="D69" s="83"/>
      <c r="E69" s="4"/>
      <c r="F69" s="1"/>
    </row>
    <row r="70" spans="1:6" ht="14.1" hidden="1" customHeight="1" x14ac:dyDescent="0.2">
      <c r="A70" s="104" t="s">
        <v>1059</v>
      </c>
      <c r="B70" s="6" t="s">
        <v>176</v>
      </c>
      <c r="C70" s="3" t="s">
        <v>621</v>
      </c>
      <c r="D70" s="139" t="s">
        <v>1039</v>
      </c>
      <c r="E70" s="87"/>
      <c r="F70" s="86" t="str">
        <f>IF(TRIM(D70)="rate only","ro",IF(ISBLANK(E70)," ",D70*E70))</f>
        <v>ro</v>
      </c>
    </row>
    <row r="71" spans="1:6" ht="14.1" hidden="1" customHeight="1" x14ac:dyDescent="0.2">
      <c r="A71" s="5"/>
      <c r="B71" s="6"/>
      <c r="C71" s="3"/>
      <c r="D71" s="83"/>
      <c r="E71" s="4"/>
      <c r="F71" s="1"/>
    </row>
    <row r="72" spans="1:6" ht="14.1" hidden="1" customHeight="1" x14ac:dyDescent="0.2">
      <c r="A72" s="5"/>
      <c r="B72" s="6"/>
      <c r="C72" s="3"/>
      <c r="D72" s="83"/>
      <c r="E72" s="4"/>
      <c r="F72" s="1"/>
    </row>
    <row r="73" spans="1:6" ht="14.1" hidden="1" customHeight="1" x14ac:dyDescent="0.2">
      <c r="A73" s="5" t="s">
        <v>177</v>
      </c>
      <c r="B73" s="6" t="s">
        <v>178</v>
      </c>
      <c r="C73" s="3"/>
      <c r="D73" s="83"/>
      <c r="E73" s="4"/>
      <c r="F73" s="1"/>
    </row>
    <row r="74" spans="1:6" ht="14.1" hidden="1" customHeight="1" x14ac:dyDescent="0.2">
      <c r="A74" s="5"/>
      <c r="B74" s="6" t="s">
        <v>179</v>
      </c>
      <c r="C74" s="3"/>
      <c r="D74" s="83"/>
      <c r="E74" s="4"/>
      <c r="F74" s="1"/>
    </row>
    <row r="75" spans="1:6" ht="14.1" hidden="1" customHeight="1" x14ac:dyDescent="0.2">
      <c r="A75" s="5"/>
      <c r="B75" s="6" t="s">
        <v>197</v>
      </c>
      <c r="C75" s="3"/>
      <c r="D75" s="83"/>
      <c r="E75" s="4"/>
      <c r="F75" s="1"/>
    </row>
    <row r="76" spans="1:6" ht="14.1" hidden="1" customHeight="1" x14ac:dyDescent="0.2">
      <c r="A76" s="5"/>
      <c r="B76" s="6"/>
      <c r="C76" s="3"/>
      <c r="D76" s="83"/>
      <c r="E76" s="4"/>
      <c r="F76" s="1"/>
    </row>
    <row r="77" spans="1:6" ht="14.1" hidden="1" customHeight="1" x14ac:dyDescent="0.2">
      <c r="A77" s="5" t="s">
        <v>198</v>
      </c>
      <c r="B77" s="6" t="s">
        <v>199</v>
      </c>
      <c r="C77" s="3" t="s">
        <v>626</v>
      </c>
      <c r="D77" s="139" t="s">
        <v>1039</v>
      </c>
      <c r="E77" s="87"/>
      <c r="F77" s="86" t="str">
        <f>IF(TRIM(D77)="rate only","ro",IF(ISBLANK(E77)," ",D77*E77))</f>
        <v>ro</v>
      </c>
    </row>
    <row r="78" spans="1:6" ht="14.1" hidden="1" customHeight="1" x14ac:dyDescent="0.2">
      <c r="A78" s="5"/>
      <c r="B78" s="6"/>
      <c r="C78" s="3"/>
      <c r="D78" s="83"/>
      <c r="E78" s="4"/>
      <c r="F78" s="1"/>
    </row>
    <row r="79" spans="1:6" ht="14.1" hidden="1" customHeight="1" x14ac:dyDescent="0.2">
      <c r="A79" s="104" t="s">
        <v>1060</v>
      </c>
      <c r="B79" s="6" t="s">
        <v>200</v>
      </c>
      <c r="C79" s="3" t="s">
        <v>626</v>
      </c>
      <c r="D79" s="139" t="s">
        <v>1039</v>
      </c>
      <c r="E79" s="87"/>
      <c r="F79" s="86" t="str">
        <f>IF(TRIM(D79)="rate only","ro",IF(ISBLANK(E79)," ",D79*E79))</f>
        <v>ro</v>
      </c>
    </row>
    <row r="80" spans="1:6" ht="14.1" hidden="1" customHeight="1" x14ac:dyDescent="0.2">
      <c r="A80" s="5"/>
      <c r="B80" s="6"/>
      <c r="C80" s="3"/>
      <c r="D80" s="83"/>
      <c r="E80" s="4"/>
      <c r="F80" s="1"/>
    </row>
    <row r="81" spans="1:6" ht="14.1" hidden="1" customHeight="1" x14ac:dyDescent="0.2">
      <c r="A81" s="104" t="s">
        <v>1061</v>
      </c>
      <c r="B81" s="6" t="s">
        <v>201</v>
      </c>
      <c r="C81" s="3" t="s">
        <v>626</v>
      </c>
      <c r="D81" s="139" t="s">
        <v>1039</v>
      </c>
      <c r="E81" s="87"/>
      <c r="F81" s="86" t="str">
        <f>IF(TRIM(D81)="rate only","ro",IF(ISBLANK(E81)," ",D81*E81))</f>
        <v>ro</v>
      </c>
    </row>
    <row r="82" spans="1:6" ht="14.1" hidden="1" customHeight="1" x14ac:dyDescent="0.2">
      <c r="A82" s="5"/>
      <c r="B82" s="6"/>
      <c r="C82" s="3"/>
      <c r="D82" s="83"/>
      <c r="E82" s="4"/>
      <c r="F82" s="1"/>
    </row>
    <row r="83" spans="1:6" ht="14.1" hidden="1" customHeight="1" x14ac:dyDescent="0.2">
      <c r="A83" s="104" t="s">
        <v>1062</v>
      </c>
      <c r="B83" s="6" t="s">
        <v>202</v>
      </c>
      <c r="C83" s="3" t="s">
        <v>626</v>
      </c>
      <c r="D83" s="139" t="s">
        <v>1039</v>
      </c>
      <c r="E83" s="87"/>
      <c r="F83" s="86" t="str">
        <f>IF(TRIM(D83)="rate only","ro",IF(ISBLANK(E83)," ",D83*E83))</f>
        <v>ro</v>
      </c>
    </row>
    <row r="84" spans="1:6" ht="14.1" hidden="1" customHeight="1" x14ac:dyDescent="0.2">
      <c r="A84" s="5"/>
      <c r="B84" s="6"/>
      <c r="C84" s="3"/>
      <c r="D84" s="83"/>
      <c r="E84" s="4"/>
      <c r="F84" s="1"/>
    </row>
    <row r="85" spans="1:6" ht="14.1" hidden="1" customHeight="1" x14ac:dyDescent="0.2">
      <c r="A85" s="104" t="s">
        <v>1063</v>
      </c>
      <c r="B85" s="6" t="s">
        <v>203</v>
      </c>
      <c r="C85" s="3" t="s">
        <v>626</v>
      </c>
      <c r="D85" s="139" t="s">
        <v>1039</v>
      </c>
      <c r="E85" s="87"/>
      <c r="F85" s="86" t="str">
        <f>IF(TRIM(D85)="rate only","ro",IF(ISBLANK(E85)," ",D85*E85))</f>
        <v>ro</v>
      </c>
    </row>
    <row r="86" spans="1:6" ht="14.1" hidden="1" customHeight="1" x14ac:dyDescent="0.2">
      <c r="A86" s="5"/>
      <c r="B86" s="6"/>
      <c r="C86" s="3"/>
      <c r="D86" s="83"/>
      <c r="E86" s="4"/>
      <c r="F86" s="1"/>
    </row>
    <row r="87" spans="1:6" ht="14.1" hidden="1" customHeight="1" x14ac:dyDescent="0.2">
      <c r="A87" s="104" t="s">
        <v>1064</v>
      </c>
      <c r="B87" s="6" t="s">
        <v>204</v>
      </c>
      <c r="C87" s="3" t="s">
        <v>626</v>
      </c>
      <c r="D87" s="139" t="s">
        <v>1039</v>
      </c>
      <c r="E87" s="87"/>
      <c r="F87" s="86" t="str">
        <f>IF(TRIM(D87)="rate only","ro",IF(ISBLANK(E87)," ",D87*E87))</f>
        <v>ro</v>
      </c>
    </row>
    <row r="88" spans="1:6" ht="14.1" hidden="1" customHeight="1" x14ac:dyDescent="0.2">
      <c r="A88" s="5"/>
      <c r="B88" s="6"/>
      <c r="C88" s="3"/>
      <c r="D88" s="83"/>
      <c r="E88" s="4"/>
      <c r="F88" s="1"/>
    </row>
    <row r="89" spans="1:6" ht="14.1" hidden="1" customHeight="1" x14ac:dyDescent="0.2">
      <c r="A89" s="5"/>
      <c r="B89" s="6"/>
      <c r="C89" s="3"/>
      <c r="D89" s="83"/>
      <c r="E89" s="4"/>
      <c r="F89" s="1"/>
    </row>
    <row r="90" spans="1:6" ht="14.1" hidden="1" customHeight="1" x14ac:dyDescent="0.2">
      <c r="A90" s="13" t="s">
        <v>205</v>
      </c>
      <c r="B90" s="14" t="s">
        <v>206</v>
      </c>
      <c r="C90" s="3"/>
      <c r="D90" s="83"/>
      <c r="E90" s="4"/>
      <c r="F90" s="1"/>
    </row>
    <row r="91" spans="1:6" ht="14.1" hidden="1" customHeight="1" x14ac:dyDescent="0.2">
      <c r="A91" s="5"/>
      <c r="B91" s="14" t="s">
        <v>197</v>
      </c>
      <c r="C91" s="3"/>
      <c r="D91" s="83"/>
      <c r="E91" s="4"/>
      <c r="F91" s="1"/>
    </row>
    <row r="92" spans="1:6" ht="14.1" hidden="1" customHeight="1" x14ac:dyDescent="0.2">
      <c r="A92" s="5"/>
      <c r="B92" s="6"/>
      <c r="C92" s="3"/>
      <c r="D92" s="83"/>
      <c r="E92" s="4"/>
      <c r="F92" s="1"/>
    </row>
    <row r="93" spans="1:6" ht="14.1" hidden="1" customHeight="1" x14ac:dyDescent="0.2">
      <c r="A93" s="104" t="s">
        <v>1065</v>
      </c>
      <c r="B93" s="6" t="s">
        <v>207</v>
      </c>
      <c r="C93" s="3" t="s">
        <v>626</v>
      </c>
      <c r="D93" s="139" t="s">
        <v>1039</v>
      </c>
      <c r="E93" s="87"/>
      <c r="F93" s="86" t="str">
        <f>IF(TRIM(D93)="rate only","ro",IF(ISBLANK(E93)," ",D93*E93))</f>
        <v>ro</v>
      </c>
    </row>
    <row r="94" spans="1:6" ht="14.1" hidden="1" customHeight="1" x14ac:dyDescent="0.2">
      <c r="A94" s="5"/>
      <c r="B94" s="6"/>
      <c r="C94" s="3"/>
      <c r="D94" s="83"/>
      <c r="E94" s="4"/>
      <c r="F94" s="1"/>
    </row>
    <row r="95" spans="1:6" ht="14.1" hidden="1" customHeight="1" x14ac:dyDescent="0.2">
      <c r="A95" s="104" t="s">
        <v>1066</v>
      </c>
      <c r="B95" s="6" t="s">
        <v>208</v>
      </c>
      <c r="C95" s="3" t="s">
        <v>626</v>
      </c>
      <c r="D95" s="139" t="s">
        <v>1039</v>
      </c>
      <c r="E95" s="87"/>
      <c r="F95" s="86" t="str">
        <f>IF(TRIM(D95)="rate only","ro",IF(ISBLANK(E95)," ",D95*E95))</f>
        <v>ro</v>
      </c>
    </row>
    <row r="96" spans="1:6" ht="14.1" hidden="1" customHeight="1" x14ac:dyDescent="0.2">
      <c r="A96" s="5"/>
      <c r="B96" s="6"/>
      <c r="C96" s="3"/>
      <c r="D96" s="83"/>
      <c r="E96" s="4"/>
      <c r="F96" s="1"/>
    </row>
    <row r="97" spans="1:6" ht="14.1" hidden="1" customHeight="1" x14ac:dyDescent="0.2">
      <c r="A97" s="104" t="s">
        <v>1067</v>
      </c>
      <c r="B97" s="6" t="s">
        <v>209</v>
      </c>
      <c r="C97" s="3" t="s">
        <v>626</v>
      </c>
      <c r="D97" s="139" t="s">
        <v>1039</v>
      </c>
      <c r="E97" s="87"/>
      <c r="F97" s="86" t="str">
        <f>IF(TRIM(D97)="rate only","ro",IF(ISBLANK(E97)," ",D97*E97))</f>
        <v>ro</v>
      </c>
    </row>
    <row r="98" spans="1:6" ht="14.1" hidden="1" customHeight="1" x14ac:dyDescent="0.2">
      <c r="A98" s="5"/>
      <c r="B98" s="6"/>
      <c r="C98" s="3"/>
      <c r="D98" s="83"/>
      <c r="E98" s="4"/>
      <c r="F98" s="1"/>
    </row>
    <row r="99" spans="1:6" ht="14.1" hidden="1" customHeight="1" x14ac:dyDescent="0.2">
      <c r="A99" s="5"/>
      <c r="B99" s="6"/>
      <c r="C99" s="3"/>
      <c r="D99" s="83"/>
      <c r="E99" s="4"/>
      <c r="F99" s="1"/>
    </row>
    <row r="100" spans="1:6" ht="14.1" hidden="1" customHeight="1" thickBot="1" x14ac:dyDescent="0.25">
      <c r="A100" s="15"/>
      <c r="B100" s="16"/>
      <c r="C100" s="17"/>
      <c r="D100" s="85"/>
      <c r="E100" s="18"/>
      <c r="F100" s="19"/>
    </row>
    <row r="101" spans="1:6" ht="27.95" hidden="1" customHeight="1" thickBot="1" x14ac:dyDescent="0.25">
      <c r="A101" s="316" t="s">
        <v>576</v>
      </c>
      <c r="B101" s="317"/>
      <c r="C101" s="317"/>
      <c r="D101" s="317"/>
      <c r="E101" s="318"/>
      <c r="F101" s="51">
        <f>SUM(F55:F100)</f>
        <v>0</v>
      </c>
    </row>
    <row r="102" spans="1:6" ht="14.1" hidden="1" customHeight="1" thickBot="1" x14ac:dyDescent="0.25">
      <c r="A102" s="27"/>
      <c r="B102" s="27"/>
      <c r="C102" s="27"/>
      <c r="D102" s="28"/>
      <c r="E102" s="27"/>
      <c r="F102" s="29"/>
    </row>
    <row r="103" spans="1:6" ht="27.95" hidden="1" customHeight="1" x14ac:dyDescent="0.2">
      <c r="A103" s="308" t="s">
        <v>574</v>
      </c>
      <c r="B103" s="309"/>
      <c r="C103" s="309"/>
      <c r="D103" s="309"/>
      <c r="E103" s="324" t="s">
        <v>575</v>
      </c>
      <c r="F103" s="325"/>
    </row>
    <row r="104" spans="1:6" ht="42" hidden="1" customHeight="1" thickBot="1" x14ac:dyDescent="0.25">
      <c r="A104" s="312"/>
      <c r="B104" s="313"/>
      <c r="C104" s="313"/>
      <c r="D104" s="313"/>
      <c r="E104" s="322"/>
      <c r="F104" s="323"/>
    </row>
    <row r="105" spans="1:6" ht="9.9499999999999993" hidden="1" customHeight="1" thickBot="1" x14ac:dyDescent="0.25"/>
    <row r="106" spans="1:6" ht="27.95" hidden="1" customHeight="1" thickBot="1" x14ac:dyDescent="0.25">
      <c r="A106" s="46" t="s">
        <v>567</v>
      </c>
      <c r="B106" s="47" t="s">
        <v>568</v>
      </c>
      <c r="C106" s="47" t="s">
        <v>569</v>
      </c>
      <c r="D106" s="48" t="s">
        <v>570</v>
      </c>
      <c r="E106" s="49" t="s">
        <v>571</v>
      </c>
      <c r="F106" s="50" t="s">
        <v>572</v>
      </c>
    </row>
    <row r="107" spans="1:6" ht="27.95" hidden="1" customHeight="1" x14ac:dyDescent="0.2">
      <c r="A107" s="319" t="s">
        <v>577</v>
      </c>
      <c r="B107" s="320"/>
      <c r="C107" s="320"/>
      <c r="D107" s="320"/>
      <c r="E107" s="321"/>
      <c r="F107" s="52">
        <f>F101</f>
        <v>0</v>
      </c>
    </row>
    <row r="108" spans="1:6" ht="14.1" hidden="1" customHeight="1" x14ac:dyDescent="0.2">
      <c r="A108" s="5"/>
      <c r="B108" s="6"/>
      <c r="C108" s="3"/>
      <c r="D108" s="83"/>
      <c r="E108" s="4"/>
      <c r="F108" s="1"/>
    </row>
    <row r="109" spans="1:6" ht="14.1" hidden="1" customHeight="1" x14ac:dyDescent="0.2">
      <c r="A109" s="13" t="s">
        <v>210</v>
      </c>
      <c r="B109" s="14" t="s">
        <v>7</v>
      </c>
      <c r="C109" s="3"/>
      <c r="D109" s="83"/>
      <c r="E109" s="4"/>
      <c r="F109" s="1"/>
    </row>
    <row r="110" spans="1:6" ht="14.1" hidden="1" customHeight="1" x14ac:dyDescent="0.2">
      <c r="A110" s="5"/>
      <c r="B110" s="7"/>
      <c r="C110" s="3"/>
      <c r="D110" s="83"/>
      <c r="E110" s="4"/>
      <c r="F110" s="1"/>
    </row>
    <row r="111" spans="1:6" ht="14.1" hidden="1" customHeight="1" x14ac:dyDescent="0.2">
      <c r="A111" s="5" t="s">
        <v>8</v>
      </c>
      <c r="B111" s="6" t="s">
        <v>9</v>
      </c>
      <c r="C111" s="3"/>
      <c r="D111" s="83"/>
      <c r="E111" s="4"/>
      <c r="F111" s="1"/>
    </row>
    <row r="112" spans="1:6" ht="14.1" hidden="1" customHeight="1" x14ac:dyDescent="0.2">
      <c r="A112" s="5"/>
      <c r="B112" s="6"/>
      <c r="C112" s="3"/>
      <c r="D112" s="83"/>
      <c r="E112" s="4"/>
      <c r="F112" s="1"/>
    </row>
    <row r="113" spans="1:6" ht="14.1" hidden="1" customHeight="1" x14ac:dyDescent="0.2">
      <c r="A113" s="104" t="s">
        <v>1068</v>
      </c>
      <c r="B113" s="6" t="s">
        <v>10</v>
      </c>
      <c r="C113" s="3" t="s">
        <v>638</v>
      </c>
      <c r="D113" s="139" t="s">
        <v>1039</v>
      </c>
      <c r="E113" s="87"/>
      <c r="F113" s="86" t="str">
        <f>IF(TRIM(D113)="rate only","ro",IF(ISBLANK(E113)," ",D113*E113))</f>
        <v>ro</v>
      </c>
    </row>
    <row r="114" spans="1:6" ht="14.1" hidden="1" customHeight="1" x14ac:dyDescent="0.2">
      <c r="A114" s="5"/>
      <c r="B114" s="6"/>
      <c r="C114" s="3"/>
      <c r="D114" s="83"/>
      <c r="E114" s="4"/>
      <c r="F114" s="1"/>
    </row>
    <row r="115" spans="1:6" ht="14.1" hidden="1" customHeight="1" x14ac:dyDescent="0.2">
      <c r="A115" s="104" t="s">
        <v>1069</v>
      </c>
      <c r="B115" s="6" t="s">
        <v>11</v>
      </c>
      <c r="C115" s="3" t="s">
        <v>638</v>
      </c>
      <c r="D115" s="139" t="s">
        <v>1039</v>
      </c>
      <c r="E115" s="87"/>
      <c r="F115" s="86" t="str">
        <f>IF(TRIM(D115)="rate only","ro",IF(ISBLANK(E115)," ",D115*E115))</f>
        <v>ro</v>
      </c>
    </row>
    <row r="116" spans="1:6" ht="14.1" hidden="1" customHeight="1" x14ac:dyDescent="0.2">
      <c r="A116" s="5"/>
      <c r="B116" s="6"/>
      <c r="C116" s="3"/>
      <c r="D116" s="83"/>
      <c r="E116" s="4"/>
      <c r="F116" s="1"/>
    </row>
    <row r="117" spans="1:6" ht="14.1" hidden="1" customHeight="1" x14ac:dyDescent="0.2">
      <c r="A117" s="5"/>
      <c r="B117" s="6"/>
      <c r="C117" s="3"/>
      <c r="D117" s="83"/>
      <c r="E117" s="4"/>
      <c r="F117" s="1"/>
    </row>
    <row r="118" spans="1:6" ht="14.1" hidden="1" customHeight="1" x14ac:dyDescent="0.2">
      <c r="A118" s="104" t="s">
        <v>1070</v>
      </c>
      <c r="B118" s="6" t="s">
        <v>12</v>
      </c>
      <c r="C118" s="3" t="s">
        <v>626</v>
      </c>
      <c r="D118" s="139" t="s">
        <v>1039</v>
      </c>
      <c r="E118" s="87"/>
      <c r="F118" s="86" t="str">
        <f>IF(TRIM(D118)="rate only","ro",IF(ISBLANK(E118)," ",D118*E118))</f>
        <v>ro</v>
      </c>
    </row>
    <row r="119" spans="1:6" ht="14.1" hidden="1" customHeight="1" x14ac:dyDescent="0.2">
      <c r="A119" s="5"/>
      <c r="B119" s="6"/>
      <c r="C119" s="3"/>
      <c r="D119" s="83"/>
      <c r="E119" s="4"/>
      <c r="F119" s="1"/>
    </row>
    <row r="120" spans="1:6" ht="14.1" hidden="1" customHeight="1" x14ac:dyDescent="0.2">
      <c r="A120" s="5"/>
      <c r="B120" s="6"/>
      <c r="C120" s="3"/>
      <c r="D120" s="83"/>
      <c r="E120" s="4"/>
      <c r="F120" s="1"/>
    </row>
    <row r="121" spans="1:6" ht="14.1" hidden="1" customHeight="1" x14ac:dyDescent="0.2">
      <c r="A121" s="13" t="s">
        <v>1071</v>
      </c>
      <c r="B121" s="14" t="s">
        <v>13</v>
      </c>
      <c r="C121" s="3" t="s">
        <v>638</v>
      </c>
      <c r="D121" s="139" t="s">
        <v>1039</v>
      </c>
      <c r="E121" s="87"/>
      <c r="F121" s="86" t="str">
        <f>IF(TRIM(D121)="rate only","ro",IF(ISBLANK(E121)," ",D121*E121))</f>
        <v>ro</v>
      </c>
    </row>
    <row r="122" spans="1:6" ht="14.1" hidden="1" customHeight="1" x14ac:dyDescent="0.2">
      <c r="A122" s="5"/>
      <c r="B122" s="6"/>
      <c r="C122" s="3"/>
      <c r="D122" s="83"/>
      <c r="E122" s="4"/>
      <c r="F122" s="1"/>
    </row>
    <row r="123" spans="1:6" ht="14.1" hidden="1" customHeight="1" x14ac:dyDescent="0.2">
      <c r="A123" s="13" t="s">
        <v>14</v>
      </c>
      <c r="B123" s="14" t="s">
        <v>15</v>
      </c>
      <c r="C123" s="3"/>
      <c r="D123" s="83"/>
      <c r="E123" s="4"/>
      <c r="F123" s="1"/>
    </row>
    <row r="124" spans="1:6" ht="14.1" hidden="1" customHeight="1" x14ac:dyDescent="0.2">
      <c r="A124" s="5"/>
      <c r="B124" s="6"/>
      <c r="C124" s="3"/>
      <c r="D124" s="83"/>
      <c r="E124" s="4"/>
      <c r="F124" s="1"/>
    </row>
    <row r="125" spans="1:6" ht="14.1" hidden="1" customHeight="1" x14ac:dyDescent="0.2">
      <c r="A125" s="104" t="s">
        <v>1072</v>
      </c>
      <c r="B125" s="6" t="s">
        <v>16</v>
      </c>
      <c r="C125" s="3" t="s">
        <v>638</v>
      </c>
      <c r="D125" s="139" t="s">
        <v>1039</v>
      </c>
      <c r="E125" s="87"/>
      <c r="F125" s="86" t="str">
        <f>IF(TRIM(D125)="rate only","ro",IF(ISBLANK(E125)," ",D125*E125))</f>
        <v>ro</v>
      </c>
    </row>
    <row r="126" spans="1:6" ht="14.1" hidden="1" customHeight="1" x14ac:dyDescent="0.2">
      <c r="A126" s="5"/>
      <c r="B126" s="6"/>
      <c r="C126" s="3"/>
      <c r="D126" s="83"/>
      <c r="E126" s="4"/>
      <c r="F126" s="1"/>
    </row>
    <row r="127" spans="1:6" ht="14.1" hidden="1" customHeight="1" x14ac:dyDescent="0.2">
      <c r="A127" s="104" t="s">
        <v>1073</v>
      </c>
      <c r="B127" s="6" t="s">
        <v>17</v>
      </c>
      <c r="C127" s="3" t="s">
        <v>638</v>
      </c>
      <c r="D127" s="139" t="s">
        <v>1039</v>
      </c>
      <c r="E127" s="87"/>
      <c r="F127" s="86" t="str">
        <f>IF(TRIM(D127)="rate only","ro",IF(ISBLANK(E127)," ",D127*E127))</f>
        <v>ro</v>
      </c>
    </row>
    <row r="128" spans="1:6" ht="14.1" hidden="1" customHeight="1" x14ac:dyDescent="0.2">
      <c r="A128" s="5"/>
      <c r="B128" s="6"/>
      <c r="C128" s="3"/>
      <c r="D128" s="83"/>
      <c r="E128" s="4"/>
      <c r="F128" s="1"/>
    </row>
    <row r="129" spans="1:6" ht="14.1" hidden="1" customHeight="1" x14ac:dyDescent="0.2">
      <c r="A129" s="5"/>
      <c r="B129" s="6"/>
      <c r="C129" s="3"/>
      <c r="D129" s="83"/>
      <c r="E129" s="4"/>
      <c r="F129" s="1"/>
    </row>
    <row r="130" spans="1:6" ht="14.1" hidden="1" customHeight="1" x14ac:dyDescent="0.2">
      <c r="A130" s="13" t="s">
        <v>738</v>
      </c>
      <c r="B130" s="14" t="s">
        <v>739</v>
      </c>
      <c r="C130" s="3"/>
      <c r="D130" s="83"/>
      <c r="E130" s="4"/>
      <c r="F130" s="1"/>
    </row>
    <row r="131" spans="1:6" ht="14.1" hidden="1" customHeight="1" x14ac:dyDescent="0.2">
      <c r="A131" s="13"/>
      <c r="B131" s="14" t="s">
        <v>740</v>
      </c>
      <c r="C131" s="3" t="s">
        <v>626</v>
      </c>
      <c r="D131" s="139" t="s">
        <v>1039</v>
      </c>
      <c r="E131" s="87"/>
      <c r="F131" s="86" t="str">
        <f>IF(TRIM(D131)="rate only","ro",IF(ISBLANK(E131)," ",D131*E131))</f>
        <v>ro</v>
      </c>
    </row>
    <row r="132" spans="1:6" ht="14.1" hidden="1" customHeight="1" x14ac:dyDescent="0.2">
      <c r="A132" s="5"/>
      <c r="B132" s="6"/>
      <c r="C132" s="3"/>
      <c r="D132" s="83"/>
      <c r="E132" s="4"/>
      <c r="F132" s="1"/>
    </row>
    <row r="133" spans="1:6" ht="14.1" hidden="1" customHeight="1" x14ac:dyDescent="0.2">
      <c r="A133" s="5"/>
      <c r="B133" s="6"/>
      <c r="C133" s="3"/>
      <c r="D133" s="83"/>
      <c r="E133" s="4"/>
      <c r="F133" s="1"/>
    </row>
    <row r="134" spans="1:6" ht="14.1" hidden="1" customHeight="1" x14ac:dyDescent="0.2">
      <c r="A134" s="5"/>
      <c r="B134" s="6"/>
      <c r="C134" s="3"/>
      <c r="D134" s="83"/>
      <c r="E134" s="4"/>
      <c r="F134" s="1"/>
    </row>
    <row r="135" spans="1:6" ht="14.1" hidden="1" customHeight="1" x14ac:dyDescent="0.2">
      <c r="A135" s="5"/>
      <c r="B135" s="6"/>
      <c r="C135" s="3"/>
      <c r="D135" s="83"/>
      <c r="E135" s="4"/>
      <c r="F135" s="1"/>
    </row>
    <row r="136" spans="1:6" ht="14.1" hidden="1" customHeight="1" x14ac:dyDescent="0.2">
      <c r="A136" s="5"/>
      <c r="B136" s="6"/>
      <c r="C136" s="3"/>
      <c r="D136" s="83"/>
      <c r="E136" s="4"/>
      <c r="F136" s="1"/>
    </row>
    <row r="137" spans="1:6" ht="14.1" hidden="1" customHeight="1" x14ac:dyDescent="0.2">
      <c r="A137" s="5"/>
      <c r="B137" s="6"/>
      <c r="C137" s="3"/>
      <c r="D137" s="83"/>
      <c r="E137" s="4"/>
      <c r="F137" s="1"/>
    </row>
    <row r="138" spans="1:6" ht="14.1" hidden="1" customHeight="1" x14ac:dyDescent="0.2">
      <c r="A138" s="5"/>
      <c r="B138" s="6"/>
      <c r="C138" s="3"/>
      <c r="D138" s="83"/>
      <c r="E138" s="4"/>
      <c r="F138" s="1"/>
    </row>
    <row r="139" spans="1:6" ht="14.1" hidden="1" customHeight="1" x14ac:dyDescent="0.2">
      <c r="A139" s="5"/>
      <c r="B139" s="6"/>
      <c r="C139" s="3"/>
      <c r="D139" s="83"/>
      <c r="E139" s="4"/>
      <c r="F139" s="1"/>
    </row>
    <row r="140" spans="1:6" ht="14.1" hidden="1" customHeight="1" x14ac:dyDescent="0.2">
      <c r="A140" s="5"/>
      <c r="B140" s="6"/>
      <c r="C140" s="3"/>
      <c r="D140" s="83"/>
      <c r="E140" s="4"/>
      <c r="F140" s="1"/>
    </row>
    <row r="141" spans="1:6" ht="14.1" hidden="1" customHeight="1" x14ac:dyDescent="0.2">
      <c r="A141" s="5"/>
      <c r="B141" s="6"/>
      <c r="C141" s="3"/>
      <c r="D141" s="83"/>
      <c r="E141" s="4"/>
      <c r="F141" s="1"/>
    </row>
    <row r="142" spans="1:6" ht="14.1" hidden="1" customHeight="1" x14ac:dyDescent="0.2">
      <c r="A142" s="5"/>
      <c r="B142" s="6"/>
      <c r="C142" s="3"/>
      <c r="D142" s="83"/>
      <c r="E142" s="4"/>
      <c r="F142" s="1"/>
    </row>
    <row r="143" spans="1:6" ht="14.1" hidden="1" customHeight="1" x14ac:dyDescent="0.2">
      <c r="A143" s="5"/>
      <c r="B143" s="6"/>
      <c r="C143" s="3"/>
      <c r="D143" s="83"/>
      <c r="E143" s="4"/>
      <c r="F143" s="1"/>
    </row>
    <row r="144" spans="1:6" ht="14.1" hidden="1" customHeight="1" x14ac:dyDescent="0.2">
      <c r="A144" s="5"/>
      <c r="B144" s="6"/>
      <c r="C144" s="3"/>
      <c r="D144" s="83"/>
      <c r="E144" s="4"/>
      <c r="F144" s="1"/>
    </row>
    <row r="145" spans="1:6" ht="14.1" hidden="1" customHeight="1" x14ac:dyDescent="0.2">
      <c r="A145" s="5"/>
      <c r="B145" s="6"/>
      <c r="C145" s="3"/>
      <c r="D145" s="83"/>
      <c r="E145" s="4"/>
      <c r="F145" s="1"/>
    </row>
    <row r="146" spans="1:6" ht="14.1" hidden="1" customHeight="1" x14ac:dyDescent="0.2">
      <c r="A146" s="5"/>
      <c r="B146" s="6"/>
      <c r="C146" s="3"/>
      <c r="D146" s="83"/>
      <c r="E146" s="4"/>
      <c r="F146" s="1"/>
    </row>
    <row r="147" spans="1:6" ht="14.1" hidden="1" customHeight="1" x14ac:dyDescent="0.2">
      <c r="A147" s="5"/>
      <c r="B147" s="6"/>
      <c r="C147" s="3"/>
      <c r="D147" s="83"/>
      <c r="E147" s="4"/>
      <c r="F147" s="1"/>
    </row>
    <row r="148" spans="1:6" ht="14.1" hidden="1" customHeight="1" x14ac:dyDescent="0.2">
      <c r="A148" s="5"/>
      <c r="B148" s="6"/>
      <c r="C148" s="3"/>
      <c r="D148" s="83"/>
      <c r="E148" s="4"/>
      <c r="F148" s="1"/>
    </row>
    <row r="149" spans="1:6" ht="14.1" hidden="1" customHeight="1" x14ac:dyDescent="0.2">
      <c r="A149" s="5"/>
      <c r="B149" s="6"/>
      <c r="C149" s="3"/>
      <c r="D149" s="83"/>
      <c r="E149" s="4"/>
      <c r="F149" s="1"/>
    </row>
    <row r="150" spans="1:6" ht="14.1" hidden="1" customHeight="1" x14ac:dyDescent="0.2">
      <c r="A150" s="5"/>
      <c r="B150" s="6"/>
      <c r="C150" s="3"/>
      <c r="D150" s="83"/>
      <c r="E150" s="4"/>
      <c r="F150" s="1"/>
    </row>
    <row r="151" spans="1:6" ht="14.1" hidden="1" customHeight="1" x14ac:dyDescent="0.2">
      <c r="A151" s="5"/>
      <c r="B151" s="6"/>
      <c r="C151" s="3"/>
      <c r="D151" s="83"/>
      <c r="E151" s="4"/>
      <c r="F151" s="1"/>
    </row>
    <row r="152" spans="1:6" ht="14.1" hidden="1" customHeight="1" thickBot="1" x14ac:dyDescent="0.25">
      <c r="A152" s="15"/>
      <c r="B152" s="16"/>
      <c r="C152" s="17"/>
      <c r="D152" s="85"/>
      <c r="E152" s="18"/>
      <c r="F152" s="19"/>
    </row>
    <row r="153" spans="1:6" ht="27.95" hidden="1" customHeight="1" thickBot="1" x14ac:dyDescent="0.25">
      <c r="A153" s="316" t="s">
        <v>573</v>
      </c>
      <c r="B153" s="317"/>
      <c r="C153" s="317"/>
      <c r="D153" s="317"/>
      <c r="E153" s="318"/>
      <c r="F153" s="51">
        <f>SUM(F107:F152)</f>
        <v>0</v>
      </c>
    </row>
    <row r="154" spans="1:6" ht="14.1" hidden="1" customHeight="1" thickBot="1" x14ac:dyDescent="0.25">
      <c r="A154" s="23"/>
      <c r="C154" s="35"/>
      <c r="E154" s="25"/>
      <c r="F154" s="25"/>
    </row>
    <row r="155" spans="1:6" ht="27.95" hidden="1" customHeight="1" x14ac:dyDescent="0.2">
      <c r="A155" s="308" t="s">
        <v>574</v>
      </c>
      <c r="B155" s="309"/>
      <c r="C155" s="309"/>
      <c r="D155" s="309"/>
      <c r="E155" s="324" t="s">
        <v>575</v>
      </c>
      <c r="F155" s="325"/>
    </row>
    <row r="156" spans="1:6" ht="42" hidden="1" customHeight="1" thickBot="1" x14ac:dyDescent="0.25">
      <c r="A156" s="312"/>
      <c r="B156" s="313"/>
      <c r="C156" s="313"/>
      <c r="D156" s="313"/>
      <c r="E156" s="322"/>
      <c r="F156" s="323"/>
    </row>
    <row r="157" spans="1:6" ht="9.9499999999999993" hidden="1" customHeight="1" x14ac:dyDescent="0.2"/>
    <row r="158" spans="1:6" ht="27.95" hidden="1" customHeight="1" x14ac:dyDescent="0.2"/>
    <row r="159" spans="1:6" ht="27.95" hidden="1" customHeight="1" x14ac:dyDescent="0.2"/>
    <row r="160" spans="1:6"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27.95" customHeight="1" x14ac:dyDescent="0.2"/>
    <row r="206" ht="14.1" customHeight="1" x14ac:dyDescent="0.2"/>
    <row r="207" ht="27.95" customHeight="1" x14ac:dyDescent="0.2"/>
    <row r="208" ht="42" customHeight="1" x14ac:dyDescent="0.2"/>
    <row r="209" ht="9.9499999999999993" customHeight="1" x14ac:dyDescent="0.2"/>
    <row r="210" ht="27.95" customHeight="1" x14ac:dyDescent="0.2"/>
    <row r="211" ht="27.95"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27.95" customHeight="1" x14ac:dyDescent="0.2"/>
    <row r="258" ht="14.1" customHeight="1" x14ac:dyDescent="0.2"/>
    <row r="259" ht="27.95" customHeight="1" x14ac:dyDescent="0.2"/>
    <row r="260" ht="42" customHeight="1" x14ac:dyDescent="0.2"/>
    <row r="261" ht="9.9499999999999993" customHeight="1" x14ac:dyDescent="0.2"/>
    <row r="262" ht="27.95" customHeight="1" x14ac:dyDescent="0.2"/>
    <row r="263" ht="27.95"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27.95" customHeight="1" x14ac:dyDescent="0.2"/>
    <row r="310" ht="14.1" customHeight="1" x14ac:dyDescent="0.2"/>
    <row r="311" ht="27.95" customHeight="1" x14ac:dyDescent="0.2"/>
    <row r="312" ht="42" customHeight="1" x14ac:dyDescent="0.2"/>
    <row r="313" ht="9.9499999999999993" customHeight="1" x14ac:dyDescent="0.2"/>
    <row r="314" ht="27.95" customHeight="1" x14ac:dyDescent="0.2"/>
    <row r="315" ht="27.95"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27.95" customHeight="1" x14ac:dyDescent="0.2"/>
    <row r="362" ht="14.1" customHeight="1" x14ac:dyDescent="0.2"/>
    <row r="363" ht="27.95" customHeight="1" x14ac:dyDescent="0.2"/>
    <row r="364" ht="42" customHeight="1" x14ac:dyDescent="0.2"/>
    <row r="365" ht="9.9499999999999993" customHeight="1" x14ac:dyDescent="0.2"/>
    <row r="366" ht="27.95" customHeight="1" x14ac:dyDescent="0.2"/>
    <row r="367" ht="27.95"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27.95" customHeight="1" x14ac:dyDescent="0.2"/>
    <row r="414" ht="14.1" customHeight="1" x14ac:dyDescent="0.2"/>
    <row r="415" ht="27.95" customHeight="1" x14ac:dyDescent="0.2"/>
    <row r="416" ht="42" customHeight="1" x14ac:dyDescent="0.2"/>
    <row r="417" ht="9.9499999999999993" customHeight="1" x14ac:dyDescent="0.2"/>
    <row r="418" ht="27.95" customHeight="1" x14ac:dyDescent="0.2"/>
    <row r="419" ht="27.95"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14.1" customHeight="1" x14ac:dyDescent="0.2"/>
    <row r="454" ht="14.1" customHeight="1" x14ac:dyDescent="0.2"/>
    <row r="455" ht="14.1" customHeight="1" x14ac:dyDescent="0.2"/>
    <row r="456" ht="14.1" customHeight="1" x14ac:dyDescent="0.2"/>
    <row r="457" ht="14.1" customHeight="1" x14ac:dyDescent="0.2"/>
    <row r="458" ht="14.1" customHeight="1" x14ac:dyDescent="0.2"/>
    <row r="459" ht="14.1" customHeight="1" x14ac:dyDescent="0.2"/>
    <row r="460" ht="14.1" customHeight="1" x14ac:dyDescent="0.2"/>
    <row r="461" ht="14.1" customHeight="1" x14ac:dyDescent="0.2"/>
    <row r="462" ht="14.1" customHeight="1" x14ac:dyDescent="0.2"/>
    <row r="463" ht="14.1" customHeight="1" x14ac:dyDescent="0.2"/>
    <row r="464" ht="14.1" customHeight="1" x14ac:dyDescent="0.2"/>
    <row r="465" ht="27.95" customHeight="1" x14ac:dyDescent="0.2"/>
    <row r="466" ht="14.1" customHeight="1" x14ac:dyDescent="0.2"/>
    <row r="467" ht="27.95" customHeight="1" x14ac:dyDescent="0.2"/>
    <row r="468" ht="42" customHeight="1" x14ac:dyDescent="0.2"/>
    <row r="469" ht="9.9499999999999993" customHeight="1" x14ac:dyDescent="0.2"/>
  </sheetData>
  <mergeCells count="17">
    <mergeCell ref="A55:E55"/>
    <mergeCell ref="A101:E101"/>
    <mergeCell ref="A103:D103"/>
    <mergeCell ref="A49:E49"/>
    <mergeCell ref="A51:D51"/>
    <mergeCell ref="E51:F51"/>
    <mergeCell ref="A52:D52"/>
    <mergeCell ref="E52:F52"/>
    <mergeCell ref="E103:F103"/>
    <mergeCell ref="A104:D104"/>
    <mergeCell ref="E104:F104"/>
    <mergeCell ref="A156:D156"/>
    <mergeCell ref="E156:F156"/>
    <mergeCell ref="A107:E107"/>
    <mergeCell ref="A153:E153"/>
    <mergeCell ref="A155:D155"/>
    <mergeCell ref="E155:F155"/>
  </mergeCells>
  <phoneticPr fontId="1" type="noConversion"/>
  <conditionalFormatting sqref="D13">
    <cfRule type="cellIs" dxfId="224" priority="34" operator="greaterThan">
      <formula>0</formula>
    </cfRule>
  </conditionalFormatting>
  <conditionalFormatting sqref="D18">
    <cfRule type="cellIs" dxfId="223" priority="33" operator="greaterThan">
      <formula>0</formula>
    </cfRule>
  </conditionalFormatting>
  <conditionalFormatting sqref="D21">
    <cfRule type="cellIs" dxfId="222" priority="32" operator="greaterThan">
      <formula>0</formula>
    </cfRule>
  </conditionalFormatting>
  <conditionalFormatting sqref="D28">
    <cfRule type="cellIs" dxfId="221" priority="31" operator="greaterThan">
      <formula>0</formula>
    </cfRule>
  </conditionalFormatting>
  <conditionalFormatting sqref="D30">
    <cfRule type="cellIs" dxfId="220" priority="26" operator="greaterThan">
      <formula>0</formula>
    </cfRule>
  </conditionalFormatting>
  <conditionalFormatting sqref="D32">
    <cfRule type="cellIs" dxfId="219" priority="27" operator="greaterThan">
      <formula>0</formula>
    </cfRule>
  </conditionalFormatting>
  <conditionalFormatting sqref="D34">
    <cfRule type="cellIs" dxfId="218" priority="28" operator="greaterThan">
      <formula>0</formula>
    </cfRule>
  </conditionalFormatting>
  <conditionalFormatting sqref="D36">
    <cfRule type="cellIs" dxfId="217" priority="29" operator="greaterThan">
      <formula>0</formula>
    </cfRule>
  </conditionalFormatting>
  <conditionalFormatting sqref="D38">
    <cfRule type="cellIs" dxfId="216" priority="30" operator="greaterThan">
      <formula>0</formula>
    </cfRule>
  </conditionalFormatting>
  <conditionalFormatting sqref="D43">
    <cfRule type="cellIs" dxfId="215" priority="24" operator="greaterThan">
      <formula>0</formula>
    </cfRule>
  </conditionalFormatting>
  <conditionalFormatting sqref="D45">
    <cfRule type="cellIs" dxfId="214" priority="23" operator="greaterThan">
      <formula>0</formula>
    </cfRule>
  </conditionalFormatting>
  <conditionalFormatting sqref="D47">
    <cfRule type="cellIs" dxfId="213" priority="25" operator="greaterThan">
      <formula>0</formula>
    </cfRule>
  </conditionalFormatting>
  <conditionalFormatting sqref="D57">
    <cfRule type="cellIs" dxfId="212" priority="21" operator="greaterThan">
      <formula>0</formula>
    </cfRule>
  </conditionalFormatting>
  <conditionalFormatting sqref="D59">
    <cfRule type="cellIs" dxfId="211" priority="18" operator="greaterThan">
      <formula>0</formula>
    </cfRule>
  </conditionalFormatting>
  <conditionalFormatting sqref="D61">
    <cfRule type="cellIs" dxfId="210" priority="20" operator="greaterThan">
      <formula>0</formula>
    </cfRule>
  </conditionalFormatting>
  <conditionalFormatting sqref="D66">
    <cfRule type="cellIs" dxfId="209" priority="19" operator="greaterThan">
      <formula>0</formula>
    </cfRule>
  </conditionalFormatting>
  <conditionalFormatting sqref="D68">
    <cfRule type="cellIs" dxfId="208" priority="17" operator="greaterThan">
      <formula>0</formula>
    </cfRule>
  </conditionalFormatting>
  <conditionalFormatting sqref="D70">
    <cfRule type="cellIs" dxfId="207" priority="22" operator="greaterThan">
      <formula>0</formula>
    </cfRule>
  </conditionalFormatting>
  <conditionalFormatting sqref="D77">
    <cfRule type="cellIs" dxfId="206" priority="15" operator="greaterThan">
      <formula>0</formula>
    </cfRule>
  </conditionalFormatting>
  <conditionalFormatting sqref="D79">
    <cfRule type="cellIs" dxfId="205" priority="14" operator="greaterThan">
      <formula>0</formula>
    </cfRule>
  </conditionalFormatting>
  <conditionalFormatting sqref="D81">
    <cfRule type="cellIs" dxfId="204" priority="13" operator="greaterThan">
      <formula>0</formula>
    </cfRule>
  </conditionalFormatting>
  <conditionalFormatting sqref="D83">
    <cfRule type="cellIs" dxfId="203" priority="11" operator="greaterThan">
      <formula>0</formula>
    </cfRule>
  </conditionalFormatting>
  <conditionalFormatting sqref="D85">
    <cfRule type="cellIs" dxfId="202" priority="12" operator="greaterThan">
      <formula>0</formula>
    </cfRule>
  </conditionalFormatting>
  <conditionalFormatting sqref="D87">
    <cfRule type="cellIs" dxfId="201" priority="16" operator="greaterThan">
      <formula>0</formula>
    </cfRule>
  </conditionalFormatting>
  <conditionalFormatting sqref="D93">
    <cfRule type="cellIs" dxfId="200" priority="9" operator="greaterThan">
      <formula>0</formula>
    </cfRule>
  </conditionalFormatting>
  <conditionalFormatting sqref="D95">
    <cfRule type="cellIs" dxfId="199" priority="8" operator="greaterThan">
      <formula>0</formula>
    </cfRule>
  </conditionalFormatting>
  <conditionalFormatting sqref="D97">
    <cfRule type="cellIs" dxfId="198" priority="10" operator="greaterThan">
      <formula>0</formula>
    </cfRule>
  </conditionalFormatting>
  <conditionalFormatting sqref="D113">
    <cfRule type="cellIs" dxfId="197" priority="7" operator="greaterThan">
      <formula>0</formula>
    </cfRule>
  </conditionalFormatting>
  <conditionalFormatting sqref="D115">
    <cfRule type="cellIs" dxfId="196" priority="2" operator="greaterThan">
      <formula>0</formula>
    </cfRule>
  </conditionalFormatting>
  <conditionalFormatting sqref="D118">
    <cfRule type="cellIs" dxfId="195" priority="3" operator="greaterThan">
      <formula>0</formula>
    </cfRule>
  </conditionalFormatting>
  <conditionalFormatting sqref="D121">
    <cfRule type="cellIs" dxfId="194" priority="4" operator="greaterThan">
      <formula>0</formula>
    </cfRule>
  </conditionalFormatting>
  <conditionalFormatting sqref="D125">
    <cfRule type="cellIs" dxfId="193" priority="1" operator="greaterThan">
      <formula>0</formula>
    </cfRule>
  </conditionalFormatting>
  <conditionalFormatting sqref="D127">
    <cfRule type="cellIs" dxfId="192" priority="5" operator="greaterThan">
      <formula>0</formula>
    </cfRule>
  </conditionalFormatting>
  <conditionalFormatting sqref="D131">
    <cfRule type="cellIs" dxfId="191" priority="6" operator="greaterThan">
      <formula>0</formula>
    </cfRule>
  </conditionalFormatting>
  <conditionalFormatting sqref="E13 E18 E21 E28 E30 E32 E34 E36 E38 E43 E45 E47 E57 E59 E61 E66 E68 E70 E77 E79 E81 E83 E85 E87 E93 E95 E97 E113 E115 E118 E121 E125 E127">
    <cfRule type="cellIs" dxfId="190" priority="36" operator="greaterThan">
      <formula>0</formula>
    </cfRule>
  </conditionalFormatting>
  <conditionalFormatting sqref="F13 F18 F21 F28 F30 F32 F34 F36 F38 F43 F45 F47 F57 F59 F61 F66 F68 F70 F77 F79 F81 F83 F85 F87 F93 F95 F97 F113 F115 F118 F121 F125 F127 F131">
    <cfRule type="cellIs" dxfId="189" priority="37" stopIfTrue="1" operator="equal">
      <formula>"ro"</formula>
    </cfRule>
    <cfRule type="cellIs" dxfId="188" priority="38"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105: Page &amp;P of &amp;N</oddHeader>
  </headerFooter>
  <rowBreaks count="2" manualBreakCount="2">
    <brk id="52" max="5" man="1"/>
    <brk id="104" max="5"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50"/>
  </sheetPr>
  <dimension ref="A1:F374"/>
  <sheetViews>
    <sheetView showZeros="0" showWhiteSpace="0" view="pageBreakPreview" topLeftCell="A47" zoomScale="120" zoomScaleNormal="120" zoomScaleSheetLayoutView="120" workbookViewId="0">
      <selection activeCell="A45" sqref="A45:F61"/>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46" t="s">
        <v>567</v>
      </c>
      <c r="B1" s="47" t="s">
        <v>568</v>
      </c>
      <c r="C1" s="47" t="s">
        <v>569</v>
      </c>
      <c r="D1" s="48" t="s">
        <v>570</v>
      </c>
      <c r="E1" s="49" t="s">
        <v>571</v>
      </c>
      <c r="F1" s="50" t="s">
        <v>572</v>
      </c>
    </row>
    <row r="2" spans="1:6" ht="14.1" customHeight="1" x14ac:dyDescent="0.2">
      <c r="A2" s="8"/>
      <c r="B2" s="9"/>
      <c r="C2" s="10"/>
      <c r="D2" s="133"/>
      <c r="E2" s="134"/>
      <c r="F2" s="135"/>
    </row>
    <row r="3" spans="1:6" ht="14.1" customHeight="1" x14ac:dyDescent="0.2">
      <c r="A3" s="13" t="s">
        <v>616</v>
      </c>
      <c r="B3" s="14" t="s">
        <v>601</v>
      </c>
      <c r="C3" s="3"/>
      <c r="D3" s="136"/>
      <c r="E3" s="137"/>
      <c r="F3" s="138"/>
    </row>
    <row r="4" spans="1:6" ht="14.1" customHeight="1" x14ac:dyDescent="0.2">
      <c r="A4" s="5"/>
      <c r="B4" s="6"/>
      <c r="C4" s="3"/>
      <c r="D4" s="136"/>
      <c r="E4" s="137"/>
      <c r="F4" s="138"/>
    </row>
    <row r="5" spans="1:6" ht="14.1" customHeight="1" x14ac:dyDescent="0.2">
      <c r="A5" s="13" t="s">
        <v>966</v>
      </c>
      <c r="B5" s="14" t="s">
        <v>241</v>
      </c>
      <c r="C5" s="3"/>
      <c r="D5" s="136"/>
      <c r="E5" s="137"/>
      <c r="F5" s="138"/>
    </row>
    <row r="6" spans="1:6" ht="14.1" customHeight="1" x14ac:dyDescent="0.2">
      <c r="A6" s="5"/>
      <c r="B6" s="7"/>
      <c r="C6" s="3"/>
      <c r="D6" s="136"/>
      <c r="E6" s="137"/>
      <c r="F6" s="138"/>
    </row>
    <row r="7" spans="1:6" ht="14.1" customHeight="1" x14ac:dyDescent="0.2">
      <c r="A7" s="13" t="s">
        <v>242</v>
      </c>
      <c r="B7" s="14" t="s">
        <v>495</v>
      </c>
      <c r="C7" s="3"/>
      <c r="D7" s="136"/>
      <c r="E7" s="137"/>
      <c r="F7" s="138"/>
    </row>
    <row r="8" spans="1:6" ht="14.1" customHeight="1" x14ac:dyDescent="0.2">
      <c r="A8" s="5"/>
      <c r="B8" s="6"/>
      <c r="C8" s="3"/>
      <c r="D8" s="136"/>
      <c r="E8" s="137"/>
      <c r="F8" s="138"/>
    </row>
    <row r="9" spans="1:6" ht="14.1" customHeight="1" x14ac:dyDescent="0.2">
      <c r="A9" s="5" t="s">
        <v>243</v>
      </c>
      <c r="B9" s="6" t="s">
        <v>496</v>
      </c>
      <c r="C9" s="3" t="s">
        <v>686</v>
      </c>
      <c r="D9" s="139">
        <v>40</v>
      </c>
      <c r="E9" s="140"/>
      <c r="F9" s="141" t="str">
        <f>IF(TRIM(D9)="rate only","ro",IF(OR(ISBLANK(D9),ISBLANK(E9))," ",D9*E9))</f>
        <v xml:space="preserve"> </v>
      </c>
    </row>
    <row r="10" spans="1:6" ht="14.1" customHeight="1" x14ac:dyDescent="0.2">
      <c r="A10" s="5"/>
      <c r="B10" s="6"/>
      <c r="C10" s="3"/>
      <c r="D10" s="136"/>
      <c r="E10" s="137"/>
      <c r="F10" s="138"/>
    </row>
    <row r="11" spans="1:6" ht="14.1" customHeight="1" x14ac:dyDescent="0.2">
      <c r="A11" s="5" t="s">
        <v>244</v>
      </c>
      <c r="B11" s="6" t="s">
        <v>497</v>
      </c>
      <c r="C11" s="3" t="s">
        <v>686</v>
      </c>
      <c r="D11" s="139">
        <v>40</v>
      </c>
      <c r="E11" s="140"/>
      <c r="F11" s="141" t="str">
        <f>IF(TRIM(D11)="rate only","ro",IF(ISBLANK(E11)," ",D11*E11))</f>
        <v xml:space="preserve"> </v>
      </c>
    </row>
    <row r="12" spans="1:6" ht="14.1" customHeight="1" x14ac:dyDescent="0.2">
      <c r="A12" s="5"/>
      <c r="B12" s="6"/>
      <c r="C12" s="3"/>
      <c r="D12" s="136"/>
      <c r="E12" s="137"/>
      <c r="F12" s="138"/>
    </row>
    <row r="13" spans="1:6" ht="14.1" customHeight="1" x14ac:dyDescent="0.2">
      <c r="A13" s="5" t="s">
        <v>498</v>
      </c>
      <c r="B13" s="6" t="s">
        <v>499</v>
      </c>
      <c r="C13" s="3" t="s">
        <v>686</v>
      </c>
      <c r="D13" s="139">
        <v>40</v>
      </c>
      <c r="E13" s="140"/>
      <c r="F13" s="141" t="str">
        <f>IF(TRIM(D13)="rate only","ro",IF(ISBLANK(E13)," ",D13*E13))</f>
        <v xml:space="preserve"> </v>
      </c>
    </row>
    <row r="14" spans="1:6" ht="14.1" customHeight="1" x14ac:dyDescent="0.2">
      <c r="A14" s="5"/>
      <c r="B14" s="6"/>
      <c r="C14" s="3"/>
      <c r="D14" s="136"/>
      <c r="E14" s="137"/>
      <c r="F14" s="138"/>
    </row>
    <row r="15" spans="1:6" ht="14.1" customHeight="1" x14ac:dyDescent="0.2">
      <c r="A15" s="5"/>
      <c r="B15" s="6"/>
      <c r="C15" s="3"/>
      <c r="D15" s="136"/>
      <c r="E15" s="137"/>
      <c r="F15" s="138"/>
    </row>
    <row r="16" spans="1:6" ht="14.1" customHeight="1" x14ac:dyDescent="0.2">
      <c r="A16" s="13" t="s">
        <v>245</v>
      </c>
      <c r="B16" s="14" t="s">
        <v>500</v>
      </c>
      <c r="C16" s="3"/>
      <c r="D16" s="136"/>
      <c r="E16" s="137"/>
      <c r="F16" s="138"/>
    </row>
    <row r="17" spans="1:6" ht="14.1" customHeight="1" x14ac:dyDescent="0.2">
      <c r="A17" s="5"/>
      <c r="B17" s="14" t="s">
        <v>501</v>
      </c>
      <c r="C17" s="3"/>
      <c r="D17" s="136"/>
      <c r="E17" s="137"/>
      <c r="F17" s="138"/>
    </row>
    <row r="18" spans="1:6" ht="14.1" customHeight="1" x14ac:dyDescent="0.2">
      <c r="A18" s="5"/>
      <c r="B18" s="6"/>
      <c r="C18" s="3"/>
      <c r="D18" s="136"/>
      <c r="E18" s="137"/>
      <c r="F18" s="138"/>
    </row>
    <row r="19" spans="1:6" ht="14.1" customHeight="1" x14ac:dyDescent="0.2">
      <c r="A19" s="5" t="s">
        <v>248</v>
      </c>
      <c r="B19" s="6" t="s">
        <v>496</v>
      </c>
      <c r="C19" s="3" t="s">
        <v>522</v>
      </c>
      <c r="D19" s="158" t="str">
        <f>F9</f>
        <v xml:space="preserve"> </v>
      </c>
      <c r="E19" s="187"/>
      <c r="F19" s="141" t="str">
        <f>IF(TRIM(D19)="rate only","ro",IF(ISBLANK(E19)," ",D19*E19))</f>
        <v xml:space="preserve"> </v>
      </c>
    </row>
    <row r="20" spans="1:6" ht="14.1" customHeight="1" x14ac:dyDescent="0.2">
      <c r="A20" s="5"/>
      <c r="B20" s="6"/>
      <c r="C20" s="3"/>
      <c r="D20" s="136"/>
      <c r="E20" s="137"/>
      <c r="F20" s="138"/>
    </row>
    <row r="21" spans="1:6" ht="14.1" customHeight="1" x14ac:dyDescent="0.2">
      <c r="A21" s="5" t="s">
        <v>249</v>
      </c>
      <c r="B21" s="6" t="s">
        <v>497</v>
      </c>
      <c r="C21" s="3" t="s">
        <v>522</v>
      </c>
      <c r="D21" s="158" t="str">
        <f>F11</f>
        <v xml:space="preserve"> </v>
      </c>
      <c r="E21" s="187"/>
      <c r="F21" s="141" t="str">
        <f>IF(TRIM(D21)="rate only","ro",IF(ISBLANK(E21)," ",D21*E21))</f>
        <v xml:space="preserve"> </v>
      </c>
    </row>
    <row r="22" spans="1:6" ht="14.1" customHeight="1" x14ac:dyDescent="0.2">
      <c r="A22" s="5"/>
      <c r="B22" s="6"/>
      <c r="C22" s="3"/>
      <c r="D22" s="136"/>
      <c r="E22" s="137"/>
      <c r="F22" s="138"/>
    </row>
    <row r="23" spans="1:6" ht="14.1" customHeight="1" x14ac:dyDescent="0.2">
      <c r="A23" s="5" t="s">
        <v>502</v>
      </c>
      <c r="B23" s="6" t="s">
        <v>499</v>
      </c>
      <c r="C23" s="3" t="s">
        <v>522</v>
      </c>
      <c r="D23" s="158" t="str">
        <f>F13</f>
        <v xml:space="preserve"> </v>
      </c>
      <c r="E23" s="187"/>
      <c r="F23" s="141" t="str">
        <f>IF(TRIM(D23)="rate only","ro",IF(ISBLANK(E23)," ",D23*E23))</f>
        <v xml:space="preserve"> </v>
      </c>
    </row>
    <row r="24" spans="1:6" ht="14.1" customHeight="1" x14ac:dyDescent="0.2">
      <c r="A24" s="5"/>
      <c r="B24" s="6"/>
      <c r="C24" s="3"/>
      <c r="D24" s="136"/>
      <c r="E24" s="137"/>
      <c r="F24" s="138"/>
    </row>
    <row r="25" spans="1:6" ht="14.1" customHeight="1" x14ac:dyDescent="0.2">
      <c r="A25" s="13" t="s">
        <v>246</v>
      </c>
      <c r="B25" s="14" t="s">
        <v>135</v>
      </c>
      <c r="C25" s="3"/>
      <c r="D25" s="136"/>
      <c r="E25" s="137"/>
      <c r="F25" s="138"/>
    </row>
    <row r="26" spans="1:6" ht="14.1" customHeight="1" x14ac:dyDescent="0.2">
      <c r="A26" s="5"/>
      <c r="B26" s="6"/>
      <c r="C26" s="3"/>
      <c r="D26" s="136"/>
      <c r="E26" s="137"/>
      <c r="F26" s="138"/>
    </row>
    <row r="27" spans="1:6" ht="14.1" customHeight="1" x14ac:dyDescent="0.2">
      <c r="A27" s="5" t="s">
        <v>247</v>
      </c>
      <c r="B27" s="6" t="s">
        <v>359</v>
      </c>
      <c r="C27" s="3"/>
      <c r="D27" s="136"/>
      <c r="E27" s="137"/>
      <c r="F27" s="138"/>
    </row>
    <row r="28" spans="1:6" ht="14.1" customHeight="1" x14ac:dyDescent="0.2">
      <c r="A28" s="5"/>
      <c r="B28" s="6"/>
      <c r="C28" s="3"/>
      <c r="D28" s="136"/>
      <c r="E28" s="137"/>
      <c r="F28" s="138"/>
    </row>
    <row r="29" spans="1:6" ht="14.1" customHeight="1" x14ac:dyDescent="0.2">
      <c r="A29" s="5" t="s">
        <v>362</v>
      </c>
      <c r="B29" s="6" t="s">
        <v>360</v>
      </c>
      <c r="C29" s="3" t="s">
        <v>686</v>
      </c>
      <c r="D29" s="139">
        <v>40</v>
      </c>
      <c r="E29" s="140"/>
      <c r="F29" s="141" t="str">
        <f>IF(TRIM(D29)="rate only","ro",IF(ISBLANK(E29)," ",D29*E29))</f>
        <v xml:space="preserve"> </v>
      </c>
    </row>
    <row r="30" spans="1:6" ht="14.1" customHeight="1" x14ac:dyDescent="0.2">
      <c r="A30" s="5"/>
      <c r="B30" s="6"/>
      <c r="C30" s="3"/>
      <c r="D30" s="136"/>
      <c r="E30" s="137"/>
      <c r="F30" s="138"/>
    </row>
    <row r="31" spans="1:6" ht="14.1" customHeight="1" x14ac:dyDescent="0.2">
      <c r="A31" s="5" t="s">
        <v>363</v>
      </c>
      <c r="B31" s="6" t="s">
        <v>361</v>
      </c>
      <c r="C31" s="3" t="s">
        <v>686</v>
      </c>
      <c r="D31" s="139">
        <v>40</v>
      </c>
      <c r="E31" s="140"/>
      <c r="F31" s="141" t="str">
        <f>IF(TRIM(D31)="rate only","ro",IF(ISBLANK(E31)," ",D31*E31))</f>
        <v xml:space="preserve"> </v>
      </c>
    </row>
    <row r="32" spans="1:6" ht="14.1" customHeight="1" x14ac:dyDescent="0.2">
      <c r="A32" s="5"/>
      <c r="B32" s="6"/>
      <c r="C32" s="3"/>
      <c r="D32" s="136"/>
      <c r="E32" s="137"/>
      <c r="F32" s="138"/>
    </row>
    <row r="33" spans="1:6" ht="14.1" customHeight="1" x14ac:dyDescent="0.2">
      <c r="A33" s="5" t="s">
        <v>355</v>
      </c>
      <c r="B33" s="6" t="s">
        <v>364</v>
      </c>
      <c r="C33" s="3" t="s">
        <v>686</v>
      </c>
      <c r="D33" s="139">
        <f>D29</f>
        <v>40</v>
      </c>
      <c r="E33" s="140"/>
      <c r="F33" s="141" t="str">
        <f>IF(TRIM(D33)="rate only","ro",IF(ISBLANK(E33)," ",D33*E33))</f>
        <v xml:space="preserve"> </v>
      </c>
    </row>
    <row r="34" spans="1:6" ht="14.1" customHeight="1" x14ac:dyDescent="0.2">
      <c r="A34" s="5"/>
      <c r="B34" s="6"/>
      <c r="C34" s="3"/>
      <c r="D34" s="136"/>
      <c r="E34" s="137"/>
      <c r="F34" s="138"/>
    </row>
    <row r="35" spans="1:6" ht="14.1" customHeight="1" x14ac:dyDescent="0.2">
      <c r="A35" s="5" t="s">
        <v>356</v>
      </c>
      <c r="B35" s="6" t="s">
        <v>365</v>
      </c>
      <c r="C35" s="3"/>
      <c r="D35" s="136"/>
      <c r="E35" s="137"/>
      <c r="F35" s="138"/>
    </row>
    <row r="36" spans="1:6" ht="14.1" customHeight="1" x14ac:dyDescent="0.2">
      <c r="A36" s="5"/>
      <c r="B36" s="6" t="s">
        <v>366</v>
      </c>
      <c r="C36" s="3" t="s">
        <v>686</v>
      </c>
      <c r="D36" s="139">
        <f>D29</f>
        <v>40</v>
      </c>
      <c r="E36" s="140"/>
      <c r="F36" s="141" t="str">
        <f>IF(TRIM(D36)="rate only","ro",IF(ISBLANK(E36)," ",D36*E36))</f>
        <v xml:space="preserve"> </v>
      </c>
    </row>
    <row r="37" spans="1:6" ht="14.1" customHeight="1" x14ac:dyDescent="0.2">
      <c r="A37" s="5"/>
      <c r="B37" s="6"/>
      <c r="C37" s="3"/>
      <c r="D37" s="136"/>
      <c r="E37" s="137"/>
      <c r="F37" s="138"/>
    </row>
    <row r="38" spans="1:6" ht="14.1" customHeight="1" x14ac:dyDescent="0.2">
      <c r="A38" s="5" t="s">
        <v>357</v>
      </c>
      <c r="B38" s="6" t="s">
        <v>367</v>
      </c>
      <c r="C38" s="3" t="s">
        <v>686</v>
      </c>
      <c r="D38" s="139">
        <v>40</v>
      </c>
      <c r="E38" s="140"/>
      <c r="F38" s="141" t="str">
        <f>IF(TRIM(D38)="rate only","ro",IF(ISBLANK(E38)," ",D38*E38))</f>
        <v xml:space="preserve"> </v>
      </c>
    </row>
    <row r="39" spans="1:6" ht="14.1" customHeight="1" thickBot="1" x14ac:dyDescent="0.25">
      <c r="A39" s="15"/>
      <c r="B39" s="16"/>
      <c r="C39" s="17"/>
      <c r="D39" s="142"/>
      <c r="E39" s="143"/>
      <c r="F39" s="144"/>
    </row>
    <row r="40" spans="1:6" ht="27.95" customHeight="1" thickBot="1" x14ac:dyDescent="0.25">
      <c r="A40" s="316" t="s">
        <v>576</v>
      </c>
      <c r="B40" s="317"/>
      <c r="C40" s="317"/>
      <c r="D40" s="317"/>
      <c r="E40" s="318"/>
      <c r="F40" s="50">
        <f>SUM(F2:F39)</f>
        <v>0</v>
      </c>
    </row>
    <row r="41" spans="1:6" ht="14.1" customHeight="1" thickBot="1" x14ac:dyDescent="0.25">
      <c r="A41" s="20"/>
      <c r="B41" s="20"/>
      <c r="C41" s="20"/>
      <c r="D41" s="145"/>
      <c r="E41" s="146"/>
      <c r="F41" s="147"/>
    </row>
    <row r="42" spans="1:6" ht="27.95" customHeight="1" x14ac:dyDescent="0.2">
      <c r="A42" s="308" t="s">
        <v>574</v>
      </c>
      <c r="B42" s="309"/>
      <c r="C42" s="309"/>
      <c r="D42" s="309"/>
      <c r="E42" s="310" t="s">
        <v>575</v>
      </c>
      <c r="F42" s="311"/>
    </row>
    <row r="43" spans="1:6" ht="42" customHeight="1" thickBot="1" x14ac:dyDescent="0.25">
      <c r="A43" s="312"/>
      <c r="B43" s="313"/>
      <c r="C43" s="313"/>
      <c r="D43" s="313"/>
      <c r="E43" s="314"/>
      <c r="F43" s="315"/>
    </row>
    <row r="44" spans="1:6" ht="9.9499999999999993" customHeight="1" thickBot="1" x14ac:dyDescent="0.25">
      <c r="A44" s="23"/>
      <c r="E44" s="149"/>
    </row>
    <row r="45" spans="1:6" ht="27.95" customHeight="1" thickBot="1" x14ac:dyDescent="0.25">
      <c r="A45" s="46" t="s">
        <v>567</v>
      </c>
      <c r="B45" s="47" t="s">
        <v>568</v>
      </c>
      <c r="C45" s="47" t="s">
        <v>569</v>
      </c>
      <c r="D45" s="48" t="s">
        <v>570</v>
      </c>
      <c r="E45" s="49" t="s">
        <v>571</v>
      </c>
      <c r="F45" s="50" t="s">
        <v>572</v>
      </c>
    </row>
    <row r="46" spans="1:6" ht="27.95" customHeight="1" x14ac:dyDescent="0.2">
      <c r="A46" s="319" t="s">
        <v>577</v>
      </c>
      <c r="B46" s="320"/>
      <c r="C46" s="320"/>
      <c r="D46" s="320"/>
      <c r="E46" s="321"/>
      <c r="F46" s="150">
        <f>F40</f>
        <v>0</v>
      </c>
    </row>
    <row r="47" spans="1:6" ht="14.1" customHeight="1" x14ac:dyDescent="0.2">
      <c r="A47" s="5"/>
      <c r="B47" s="6"/>
      <c r="C47" s="3"/>
      <c r="D47" s="136"/>
      <c r="E47" s="137"/>
      <c r="F47" s="138"/>
    </row>
    <row r="48" spans="1:6" ht="14.1" customHeight="1" x14ac:dyDescent="0.2">
      <c r="A48" s="5" t="s">
        <v>358</v>
      </c>
      <c r="B48" s="6" t="s">
        <v>368</v>
      </c>
      <c r="C48" s="3"/>
      <c r="D48" s="136"/>
      <c r="E48" s="137"/>
      <c r="F48" s="138"/>
    </row>
    <row r="49" spans="1:6" ht="14.1" customHeight="1" x14ac:dyDescent="0.2">
      <c r="A49" s="5"/>
      <c r="B49" s="6"/>
      <c r="C49" s="3"/>
      <c r="D49" s="136"/>
      <c r="E49" s="137"/>
      <c r="F49" s="138"/>
    </row>
    <row r="50" spans="1:6" ht="13.5" customHeight="1" x14ac:dyDescent="0.2">
      <c r="A50" s="5" t="s">
        <v>369</v>
      </c>
      <c r="B50" s="6" t="s">
        <v>370</v>
      </c>
      <c r="C50" s="3" t="s">
        <v>686</v>
      </c>
      <c r="D50" s="139">
        <f>D29</f>
        <v>40</v>
      </c>
      <c r="E50" s="140"/>
      <c r="F50" s="141" t="str">
        <f>IF(TRIM(D50)="rate only","ro",IF(ISBLANK(E50)," ",D50*E50))</f>
        <v xml:space="preserve"> </v>
      </c>
    </row>
    <row r="51" spans="1:6" ht="14.1" customHeight="1" x14ac:dyDescent="0.2">
      <c r="A51" s="5"/>
      <c r="B51" s="6"/>
      <c r="C51" s="3"/>
      <c r="D51" s="136"/>
      <c r="E51" s="137"/>
      <c r="F51" s="138"/>
    </row>
    <row r="52" spans="1:6" ht="14.1" customHeight="1" x14ac:dyDescent="0.2">
      <c r="A52" s="5" t="s">
        <v>373</v>
      </c>
      <c r="B52" s="6" t="s">
        <v>371</v>
      </c>
      <c r="C52" s="3"/>
      <c r="D52" s="136"/>
      <c r="E52" s="137"/>
      <c r="F52" s="138"/>
    </row>
    <row r="53" spans="1:6" ht="14.1" customHeight="1" x14ac:dyDescent="0.2">
      <c r="A53" s="5"/>
      <c r="B53" s="6" t="s">
        <v>372</v>
      </c>
      <c r="C53" s="3" t="s">
        <v>686</v>
      </c>
      <c r="D53" s="139">
        <v>38</v>
      </c>
      <c r="E53" s="140"/>
      <c r="F53" s="141" t="str">
        <f>IF(TRIM(D53)="rate only","ro",IF(ISBLANK(E53)," ",D53*E53))</f>
        <v xml:space="preserve"> </v>
      </c>
    </row>
    <row r="54" spans="1:6" ht="14.1" customHeight="1" x14ac:dyDescent="0.2">
      <c r="A54" s="5"/>
      <c r="B54" s="6"/>
      <c r="C54" s="3"/>
      <c r="D54" s="136"/>
      <c r="E54" s="137"/>
      <c r="F54" s="138"/>
    </row>
    <row r="55" spans="1:6" ht="14.1" customHeight="1" x14ac:dyDescent="0.2">
      <c r="A55" s="5" t="s">
        <v>375</v>
      </c>
      <c r="B55" s="6" t="s">
        <v>374</v>
      </c>
      <c r="C55" s="3"/>
      <c r="D55" s="136"/>
      <c r="E55" s="137"/>
      <c r="F55" s="138"/>
    </row>
    <row r="56" spans="1:6" x14ac:dyDescent="0.2">
      <c r="A56" s="5"/>
      <c r="B56" s="6" t="s">
        <v>372</v>
      </c>
      <c r="C56" s="3" t="s">
        <v>686</v>
      </c>
      <c r="D56" s="139">
        <v>38</v>
      </c>
      <c r="E56" s="140"/>
      <c r="F56" s="141" t="str">
        <f>IF(TRIM(D56)="rate only","ro",IF(ISBLANK(E56)," ",D56*E56))</f>
        <v xml:space="preserve"> </v>
      </c>
    </row>
    <row r="57" spans="1:6" ht="14.1" customHeight="1" thickBot="1" x14ac:dyDescent="0.25">
      <c r="A57" s="15"/>
      <c r="B57" s="16"/>
      <c r="C57" s="17"/>
      <c r="D57" s="142"/>
      <c r="E57" s="143"/>
      <c r="F57" s="144"/>
    </row>
    <row r="58" spans="1:6" ht="27.95" customHeight="1" thickBot="1" x14ac:dyDescent="0.25">
      <c r="A58" s="316" t="s">
        <v>573</v>
      </c>
      <c r="B58" s="317"/>
      <c r="C58" s="317"/>
      <c r="D58" s="317"/>
      <c r="E58" s="318"/>
      <c r="F58" s="50">
        <f>SUM(F57:F57)</f>
        <v>0</v>
      </c>
    </row>
    <row r="59" spans="1:6" ht="14.1" customHeight="1" thickBot="1" x14ac:dyDescent="0.25">
      <c r="A59" s="27"/>
      <c r="B59" s="27"/>
      <c r="C59" s="27"/>
      <c r="D59" s="152"/>
      <c r="E59" s="153"/>
      <c r="F59" s="154"/>
    </row>
    <row r="60" spans="1:6" ht="27.95" customHeight="1" x14ac:dyDescent="0.2">
      <c r="A60" s="308" t="s">
        <v>574</v>
      </c>
      <c r="B60" s="309"/>
      <c r="C60" s="309"/>
      <c r="D60" s="309"/>
      <c r="E60" s="310" t="s">
        <v>575</v>
      </c>
      <c r="F60" s="311"/>
    </row>
    <row r="61" spans="1:6" ht="42" customHeight="1" thickBot="1" x14ac:dyDescent="0.25">
      <c r="A61" s="312"/>
      <c r="B61" s="313"/>
      <c r="C61" s="313"/>
      <c r="D61" s="313"/>
      <c r="E61" s="314"/>
      <c r="F61" s="315"/>
    </row>
    <row r="62" spans="1:6" ht="9.9499999999999993" customHeight="1" x14ac:dyDescent="0.2"/>
    <row r="63" spans="1:6" ht="27.95" customHeight="1" x14ac:dyDescent="0.2"/>
    <row r="64" spans="1:6" ht="27.95"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27.95" customHeight="1" x14ac:dyDescent="0.2"/>
    <row r="111" ht="14.1" customHeight="1" x14ac:dyDescent="0.2"/>
    <row r="112" ht="27.95" customHeight="1" x14ac:dyDescent="0.2"/>
    <row r="113" ht="42" customHeight="1" x14ac:dyDescent="0.2"/>
    <row r="114" ht="9.9499999999999993" customHeight="1" x14ac:dyDescent="0.2"/>
    <row r="115" ht="27.95" customHeight="1" x14ac:dyDescent="0.2"/>
    <row r="116" ht="27.95"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27.95" customHeight="1" x14ac:dyDescent="0.2"/>
    <row r="163" ht="14.1" customHeight="1" x14ac:dyDescent="0.2"/>
    <row r="164" ht="27.95" customHeight="1" x14ac:dyDescent="0.2"/>
    <row r="165" ht="42" customHeight="1" x14ac:dyDescent="0.2"/>
    <row r="166" ht="9.9499999999999993" customHeight="1" x14ac:dyDescent="0.2"/>
    <row r="167" ht="27.95" customHeight="1" x14ac:dyDescent="0.2"/>
    <row r="168" ht="27.95"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27.95" customHeight="1" x14ac:dyDescent="0.2"/>
    <row r="215" ht="14.1" customHeight="1" x14ac:dyDescent="0.2"/>
    <row r="216" ht="27.95" customHeight="1" x14ac:dyDescent="0.2"/>
    <row r="217" ht="42" customHeight="1" x14ac:dyDescent="0.2"/>
    <row r="218" ht="9.9499999999999993" customHeight="1" x14ac:dyDescent="0.2"/>
    <row r="219" ht="27.95" customHeight="1" x14ac:dyDescent="0.2"/>
    <row r="220" ht="27.95"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27.95" customHeight="1" x14ac:dyDescent="0.2"/>
    <row r="267" ht="14.1" customHeight="1" x14ac:dyDescent="0.2"/>
    <row r="268" ht="27.95" customHeight="1" x14ac:dyDescent="0.2"/>
    <row r="269" ht="42" customHeight="1" x14ac:dyDescent="0.2"/>
    <row r="270" ht="9.9499999999999993" customHeight="1" x14ac:dyDescent="0.2"/>
    <row r="271" ht="27.95" customHeight="1" x14ac:dyDescent="0.2"/>
    <row r="272" ht="27.95"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27.95" customHeight="1" x14ac:dyDescent="0.2"/>
    <row r="319" ht="14.1" customHeight="1" x14ac:dyDescent="0.2"/>
    <row r="320" ht="27.95" customHeight="1" x14ac:dyDescent="0.2"/>
    <row r="321" ht="42" customHeight="1" x14ac:dyDescent="0.2"/>
    <row r="322" ht="9.9499999999999993" customHeight="1" x14ac:dyDescent="0.2"/>
    <row r="323" ht="27.95" customHeight="1" x14ac:dyDescent="0.2"/>
    <row r="324" ht="27.95"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27.95" customHeight="1" x14ac:dyDescent="0.2"/>
    <row r="371" ht="14.1" customHeight="1" x14ac:dyDescent="0.2"/>
    <row r="372" ht="27.95" customHeight="1" x14ac:dyDescent="0.2"/>
    <row r="373" ht="42" customHeight="1" x14ac:dyDescent="0.2"/>
    <row r="374" ht="9.9499999999999993" customHeight="1" x14ac:dyDescent="0.2"/>
  </sheetData>
  <mergeCells count="11">
    <mergeCell ref="A46:E46"/>
    <mergeCell ref="A40:E40"/>
    <mergeCell ref="A42:D42"/>
    <mergeCell ref="E42:F42"/>
    <mergeCell ref="A43:D43"/>
    <mergeCell ref="E43:F43"/>
    <mergeCell ref="A61:D61"/>
    <mergeCell ref="E61:F61"/>
    <mergeCell ref="A58:E58"/>
    <mergeCell ref="A60:D60"/>
    <mergeCell ref="E60:F60"/>
  </mergeCells>
  <phoneticPr fontId="1" type="noConversion"/>
  <conditionalFormatting sqref="D9 D11 D13 D19 D21 D23 D29 D31 D33 D36 D38 D50 D53 D56">
    <cfRule type="cellIs" dxfId="187" priority="1" operator="greaterThan">
      <formula>0</formula>
    </cfRule>
  </conditionalFormatting>
  <conditionalFormatting sqref="E9 E11 E13 E19 E21 E23 E29 E31 E33 E36 E38 E50 E53 E56">
    <cfRule type="cellIs" dxfId="186" priority="2" operator="greaterThan">
      <formula>0</formula>
    </cfRule>
  </conditionalFormatting>
  <conditionalFormatting sqref="F9 F11 F13 F19 F21 F23 F29 F31 F33 F36 F38 F50 F53 F56">
    <cfRule type="cellIs" dxfId="185" priority="3" stopIfTrue="1" operator="equal">
      <formula>"ro"</formula>
    </cfRule>
    <cfRule type="cellIs" dxfId="184"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&amp;L&amp;"-,Italic"&amp;8RTD01-2016/2017-TIDC51&amp;"-,Regular"
Part C2.2: Pricing Schedule&amp;R
&amp;"-,Regular"&amp;8Section B107: Page &amp;P of &amp;N</oddHeader>
  </headerFooter>
  <rowBreaks count="2" manualBreakCount="2">
    <brk id="43" max="5" man="1"/>
    <brk id="61"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D07A-257F-4827-9F59-5FF8E55BB265}">
  <sheetPr>
    <tabColor indexed="52"/>
  </sheetPr>
  <dimension ref="A1:L447"/>
  <sheetViews>
    <sheetView showZeros="0" view="pageBreakPreview" topLeftCell="A17" zoomScale="120" zoomScaleNormal="100" zoomScaleSheetLayoutView="120" workbookViewId="0">
      <selection sqref="A1:F31"/>
    </sheetView>
  </sheetViews>
  <sheetFormatPr defaultRowHeight="12" customHeight="1" x14ac:dyDescent="0.2"/>
  <cols>
    <col min="1" max="1" width="12.85546875" style="194" customWidth="1"/>
    <col min="2" max="2" width="28.85546875" style="194" customWidth="1"/>
    <col min="3" max="3" width="10.85546875" style="194" customWidth="1"/>
    <col min="4" max="4" width="12.85546875" style="222" customWidth="1"/>
    <col min="5" max="5" width="13.85546875" style="194" customWidth="1"/>
    <col min="6" max="6" width="15.85546875" style="194" customWidth="1"/>
    <col min="7" max="7" width="2.85546875" style="194" customWidth="1"/>
    <col min="8" max="11" width="9.140625" style="194"/>
    <col min="12" max="12" width="10.140625" style="194" bestFit="1" customWidth="1"/>
    <col min="13" max="256" width="9.140625" style="194"/>
    <col min="257" max="257" width="12.85546875" style="194" customWidth="1"/>
    <col min="258" max="258" width="28.85546875" style="194" customWidth="1"/>
    <col min="259" max="259" width="10.85546875" style="194" customWidth="1"/>
    <col min="260" max="260" width="12.85546875" style="194" customWidth="1"/>
    <col min="261" max="261" width="13.85546875" style="194" customWidth="1"/>
    <col min="262" max="262" width="15.85546875" style="194" customWidth="1"/>
    <col min="263" max="263" width="2.85546875" style="194" customWidth="1"/>
    <col min="264" max="267" width="9.140625" style="194"/>
    <col min="268" max="268" width="10.140625" style="194" bestFit="1" customWidth="1"/>
    <col min="269" max="512" width="9.140625" style="194"/>
    <col min="513" max="513" width="12.85546875" style="194" customWidth="1"/>
    <col min="514" max="514" width="28.85546875" style="194" customWidth="1"/>
    <col min="515" max="515" width="10.85546875" style="194" customWidth="1"/>
    <col min="516" max="516" width="12.85546875" style="194" customWidth="1"/>
    <col min="517" max="517" width="13.85546875" style="194" customWidth="1"/>
    <col min="518" max="518" width="15.85546875" style="194" customWidth="1"/>
    <col min="519" max="519" width="2.85546875" style="194" customWidth="1"/>
    <col min="520" max="523" width="9.140625" style="194"/>
    <col min="524" max="524" width="10.140625" style="194" bestFit="1" customWidth="1"/>
    <col min="525" max="768" width="9.140625" style="194"/>
    <col min="769" max="769" width="12.85546875" style="194" customWidth="1"/>
    <col min="770" max="770" width="28.85546875" style="194" customWidth="1"/>
    <col min="771" max="771" width="10.85546875" style="194" customWidth="1"/>
    <col min="772" max="772" width="12.85546875" style="194" customWidth="1"/>
    <col min="773" max="773" width="13.85546875" style="194" customWidth="1"/>
    <col min="774" max="774" width="15.85546875" style="194" customWidth="1"/>
    <col min="775" max="775" width="2.85546875" style="194" customWidth="1"/>
    <col min="776" max="779" width="9.140625" style="194"/>
    <col min="780" max="780" width="10.140625" style="194" bestFit="1" customWidth="1"/>
    <col min="781" max="1024" width="9.140625" style="194"/>
    <col min="1025" max="1025" width="12.85546875" style="194" customWidth="1"/>
    <col min="1026" max="1026" width="28.85546875" style="194" customWidth="1"/>
    <col min="1027" max="1027" width="10.85546875" style="194" customWidth="1"/>
    <col min="1028" max="1028" width="12.85546875" style="194" customWidth="1"/>
    <col min="1029" max="1029" width="13.85546875" style="194" customWidth="1"/>
    <col min="1030" max="1030" width="15.85546875" style="194" customWidth="1"/>
    <col min="1031" max="1031" width="2.85546875" style="194" customWidth="1"/>
    <col min="1032" max="1035" width="9.140625" style="194"/>
    <col min="1036" max="1036" width="10.140625" style="194" bestFit="1" customWidth="1"/>
    <col min="1037" max="1280" width="9.140625" style="194"/>
    <col min="1281" max="1281" width="12.85546875" style="194" customWidth="1"/>
    <col min="1282" max="1282" width="28.85546875" style="194" customWidth="1"/>
    <col min="1283" max="1283" width="10.85546875" style="194" customWidth="1"/>
    <col min="1284" max="1284" width="12.85546875" style="194" customWidth="1"/>
    <col min="1285" max="1285" width="13.85546875" style="194" customWidth="1"/>
    <col min="1286" max="1286" width="15.85546875" style="194" customWidth="1"/>
    <col min="1287" max="1287" width="2.85546875" style="194" customWidth="1"/>
    <col min="1288" max="1291" width="9.140625" style="194"/>
    <col min="1292" max="1292" width="10.140625" style="194" bestFit="1" customWidth="1"/>
    <col min="1293" max="1536" width="9.140625" style="194"/>
    <col min="1537" max="1537" width="12.85546875" style="194" customWidth="1"/>
    <col min="1538" max="1538" width="28.85546875" style="194" customWidth="1"/>
    <col min="1539" max="1539" width="10.85546875" style="194" customWidth="1"/>
    <col min="1540" max="1540" width="12.85546875" style="194" customWidth="1"/>
    <col min="1541" max="1541" width="13.85546875" style="194" customWidth="1"/>
    <col min="1542" max="1542" width="15.85546875" style="194" customWidth="1"/>
    <col min="1543" max="1543" width="2.85546875" style="194" customWidth="1"/>
    <col min="1544" max="1547" width="9.140625" style="194"/>
    <col min="1548" max="1548" width="10.140625" style="194" bestFit="1" customWidth="1"/>
    <col min="1549" max="1792" width="9.140625" style="194"/>
    <col min="1793" max="1793" width="12.85546875" style="194" customWidth="1"/>
    <col min="1794" max="1794" width="28.85546875" style="194" customWidth="1"/>
    <col min="1795" max="1795" width="10.85546875" style="194" customWidth="1"/>
    <col min="1796" max="1796" width="12.85546875" style="194" customWidth="1"/>
    <col min="1797" max="1797" width="13.85546875" style="194" customWidth="1"/>
    <col min="1798" max="1798" width="15.85546875" style="194" customWidth="1"/>
    <col min="1799" max="1799" width="2.85546875" style="194" customWidth="1"/>
    <col min="1800" max="1803" width="9.140625" style="194"/>
    <col min="1804" max="1804" width="10.140625" style="194" bestFit="1" customWidth="1"/>
    <col min="1805" max="2048" width="9.140625" style="194"/>
    <col min="2049" max="2049" width="12.85546875" style="194" customWidth="1"/>
    <col min="2050" max="2050" width="28.85546875" style="194" customWidth="1"/>
    <col min="2051" max="2051" width="10.85546875" style="194" customWidth="1"/>
    <col min="2052" max="2052" width="12.85546875" style="194" customWidth="1"/>
    <col min="2053" max="2053" width="13.85546875" style="194" customWidth="1"/>
    <col min="2054" max="2054" width="15.85546875" style="194" customWidth="1"/>
    <col min="2055" max="2055" width="2.85546875" style="194" customWidth="1"/>
    <col min="2056" max="2059" width="9.140625" style="194"/>
    <col min="2060" max="2060" width="10.140625" style="194" bestFit="1" customWidth="1"/>
    <col min="2061" max="2304" width="9.140625" style="194"/>
    <col min="2305" max="2305" width="12.85546875" style="194" customWidth="1"/>
    <col min="2306" max="2306" width="28.85546875" style="194" customWidth="1"/>
    <col min="2307" max="2307" width="10.85546875" style="194" customWidth="1"/>
    <col min="2308" max="2308" width="12.85546875" style="194" customWidth="1"/>
    <col min="2309" max="2309" width="13.85546875" style="194" customWidth="1"/>
    <col min="2310" max="2310" width="15.85546875" style="194" customWidth="1"/>
    <col min="2311" max="2311" width="2.85546875" style="194" customWidth="1"/>
    <col min="2312" max="2315" width="9.140625" style="194"/>
    <col min="2316" max="2316" width="10.140625" style="194" bestFit="1" customWidth="1"/>
    <col min="2317" max="2560" width="9.140625" style="194"/>
    <col min="2561" max="2561" width="12.85546875" style="194" customWidth="1"/>
    <col min="2562" max="2562" width="28.85546875" style="194" customWidth="1"/>
    <col min="2563" max="2563" width="10.85546875" style="194" customWidth="1"/>
    <col min="2564" max="2564" width="12.85546875" style="194" customWidth="1"/>
    <col min="2565" max="2565" width="13.85546875" style="194" customWidth="1"/>
    <col min="2566" max="2566" width="15.85546875" style="194" customWidth="1"/>
    <col min="2567" max="2567" width="2.85546875" style="194" customWidth="1"/>
    <col min="2568" max="2571" width="9.140625" style="194"/>
    <col min="2572" max="2572" width="10.140625" style="194" bestFit="1" customWidth="1"/>
    <col min="2573" max="2816" width="9.140625" style="194"/>
    <col min="2817" max="2817" width="12.85546875" style="194" customWidth="1"/>
    <col min="2818" max="2818" width="28.85546875" style="194" customWidth="1"/>
    <col min="2819" max="2819" width="10.85546875" style="194" customWidth="1"/>
    <col min="2820" max="2820" width="12.85546875" style="194" customWidth="1"/>
    <col min="2821" max="2821" width="13.85546875" style="194" customWidth="1"/>
    <col min="2822" max="2822" width="15.85546875" style="194" customWidth="1"/>
    <col min="2823" max="2823" width="2.85546875" style="194" customWidth="1"/>
    <col min="2824" max="2827" width="9.140625" style="194"/>
    <col min="2828" max="2828" width="10.140625" style="194" bestFit="1" customWidth="1"/>
    <col min="2829" max="3072" width="9.140625" style="194"/>
    <col min="3073" max="3073" width="12.85546875" style="194" customWidth="1"/>
    <col min="3074" max="3074" width="28.85546875" style="194" customWidth="1"/>
    <col min="3075" max="3075" width="10.85546875" style="194" customWidth="1"/>
    <col min="3076" max="3076" width="12.85546875" style="194" customWidth="1"/>
    <col min="3077" max="3077" width="13.85546875" style="194" customWidth="1"/>
    <col min="3078" max="3078" width="15.85546875" style="194" customWidth="1"/>
    <col min="3079" max="3079" width="2.85546875" style="194" customWidth="1"/>
    <col min="3080" max="3083" width="9.140625" style="194"/>
    <col min="3084" max="3084" width="10.140625" style="194" bestFit="1" customWidth="1"/>
    <col min="3085" max="3328" width="9.140625" style="194"/>
    <col min="3329" max="3329" width="12.85546875" style="194" customWidth="1"/>
    <col min="3330" max="3330" width="28.85546875" style="194" customWidth="1"/>
    <col min="3331" max="3331" width="10.85546875" style="194" customWidth="1"/>
    <col min="3332" max="3332" width="12.85546875" style="194" customWidth="1"/>
    <col min="3333" max="3333" width="13.85546875" style="194" customWidth="1"/>
    <col min="3334" max="3334" width="15.85546875" style="194" customWidth="1"/>
    <col min="3335" max="3335" width="2.85546875" style="194" customWidth="1"/>
    <col min="3336" max="3339" width="9.140625" style="194"/>
    <col min="3340" max="3340" width="10.140625" style="194" bestFit="1" customWidth="1"/>
    <col min="3341" max="3584" width="9.140625" style="194"/>
    <col min="3585" max="3585" width="12.85546875" style="194" customWidth="1"/>
    <col min="3586" max="3586" width="28.85546875" style="194" customWidth="1"/>
    <col min="3587" max="3587" width="10.85546875" style="194" customWidth="1"/>
    <col min="3588" max="3588" width="12.85546875" style="194" customWidth="1"/>
    <col min="3589" max="3589" width="13.85546875" style="194" customWidth="1"/>
    <col min="3590" max="3590" width="15.85546875" style="194" customWidth="1"/>
    <col min="3591" max="3591" width="2.85546875" style="194" customWidth="1"/>
    <col min="3592" max="3595" width="9.140625" style="194"/>
    <col min="3596" max="3596" width="10.140625" style="194" bestFit="1" customWidth="1"/>
    <col min="3597" max="3840" width="9.140625" style="194"/>
    <col min="3841" max="3841" width="12.85546875" style="194" customWidth="1"/>
    <col min="3842" max="3842" width="28.85546875" style="194" customWidth="1"/>
    <col min="3843" max="3843" width="10.85546875" style="194" customWidth="1"/>
    <col min="3844" max="3844" width="12.85546875" style="194" customWidth="1"/>
    <col min="3845" max="3845" width="13.85546875" style="194" customWidth="1"/>
    <col min="3846" max="3846" width="15.85546875" style="194" customWidth="1"/>
    <col min="3847" max="3847" width="2.85546875" style="194" customWidth="1"/>
    <col min="3848" max="3851" width="9.140625" style="194"/>
    <col min="3852" max="3852" width="10.140625" style="194" bestFit="1" customWidth="1"/>
    <col min="3853" max="4096" width="9.140625" style="194"/>
    <col min="4097" max="4097" width="12.85546875" style="194" customWidth="1"/>
    <col min="4098" max="4098" width="28.85546875" style="194" customWidth="1"/>
    <col min="4099" max="4099" width="10.85546875" style="194" customWidth="1"/>
    <col min="4100" max="4100" width="12.85546875" style="194" customWidth="1"/>
    <col min="4101" max="4101" width="13.85546875" style="194" customWidth="1"/>
    <col min="4102" max="4102" width="15.85546875" style="194" customWidth="1"/>
    <col min="4103" max="4103" width="2.85546875" style="194" customWidth="1"/>
    <col min="4104" max="4107" width="9.140625" style="194"/>
    <col min="4108" max="4108" width="10.140625" style="194" bestFit="1" customWidth="1"/>
    <col min="4109" max="4352" width="9.140625" style="194"/>
    <col min="4353" max="4353" width="12.85546875" style="194" customWidth="1"/>
    <col min="4354" max="4354" width="28.85546875" style="194" customWidth="1"/>
    <col min="4355" max="4355" width="10.85546875" style="194" customWidth="1"/>
    <col min="4356" max="4356" width="12.85546875" style="194" customWidth="1"/>
    <col min="4357" max="4357" width="13.85546875" style="194" customWidth="1"/>
    <col min="4358" max="4358" width="15.85546875" style="194" customWidth="1"/>
    <col min="4359" max="4359" width="2.85546875" style="194" customWidth="1"/>
    <col min="4360" max="4363" width="9.140625" style="194"/>
    <col min="4364" max="4364" width="10.140625" style="194" bestFit="1" customWidth="1"/>
    <col min="4365" max="4608" width="9.140625" style="194"/>
    <col min="4609" max="4609" width="12.85546875" style="194" customWidth="1"/>
    <col min="4610" max="4610" width="28.85546875" style="194" customWidth="1"/>
    <col min="4611" max="4611" width="10.85546875" style="194" customWidth="1"/>
    <col min="4612" max="4612" width="12.85546875" style="194" customWidth="1"/>
    <col min="4613" max="4613" width="13.85546875" style="194" customWidth="1"/>
    <col min="4614" max="4614" width="15.85546875" style="194" customWidth="1"/>
    <col min="4615" max="4615" width="2.85546875" style="194" customWidth="1"/>
    <col min="4616" max="4619" width="9.140625" style="194"/>
    <col min="4620" max="4620" width="10.140625" style="194" bestFit="1" customWidth="1"/>
    <col min="4621" max="4864" width="9.140625" style="194"/>
    <col min="4865" max="4865" width="12.85546875" style="194" customWidth="1"/>
    <col min="4866" max="4866" width="28.85546875" style="194" customWidth="1"/>
    <col min="4867" max="4867" width="10.85546875" style="194" customWidth="1"/>
    <col min="4868" max="4868" width="12.85546875" style="194" customWidth="1"/>
    <col min="4869" max="4869" width="13.85546875" style="194" customWidth="1"/>
    <col min="4870" max="4870" width="15.85546875" style="194" customWidth="1"/>
    <col min="4871" max="4871" width="2.85546875" style="194" customWidth="1"/>
    <col min="4872" max="4875" width="9.140625" style="194"/>
    <col min="4876" max="4876" width="10.140625" style="194" bestFit="1" customWidth="1"/>
    <col min="4877" max="5120" width="9.140625" style="194"/>
    <col min="5121" max="5121" width="12.85546875" style="194" customWidth="1"/>
    <col min="5122" max="5122" width="28.85546875" style="194" customWidth="1"/>
    <col min="5123" max="5123" width="10.85546875" style="194" customWidth="1"/>
    <col min="5124" max="5124" width="12.85546875" style="194" customWidth="1"/>
    <col min="5125" max="5125" width="13.85546875" style="194" customWidth="1"/>
    <col min="5126" max="5126" width="15.85546875" style="194" customWidth="1"/>
    <col min="5127" max="5127" width="2.85546875" style="194" customWidth="1"/>
    <col min="5128" max="5131" width="9.140625" style="194"/>
    <col min="5132" max="5132" width="10.140625" style="194" bestFit="1" customWidth="1"/>
    <col min="5133" max="5376" width="9.140625" style="194"/>
    <col min="5377" max="5377" width="12.85546875" style="194" customWidth="1"/>
    <col min="5378" max="5378" width="28.85546875" style="194" customWidth="1"/>
    <col min="5379" max="5379" width="10.85546875" style="194" customWidth="1"/>
    <col min="5380" max="5380" width="12.85546875" style="194" customWidth="1"/>
    <col min="5381" max="5381" width="13.85546875" style="194" customWidth="1"/>
    <col min="5382" max="5382" width="15.85546875" style="194" customWidth="1"/>
    <col min="5383" max="5383" width="2.85546875" style="194" customWidth="1"/>
    <col min="5384" max="5387" width="9.140625" style="194"/>
    <col min="5388" max="5388" width="10.140625" style="194" bestFit="1" customWidth="1"/>
    <col min="5389" max="5632" width="9.140625" style="194"/>
    <col min="5633" max="5633" width="12.85546875" style="194" customWidth="1"/>
    <col min="5634" max="5634" width="28.85546875" style="194" customWidth="1"/>
    <col min="5635" max="5635" width="10.85546875" style="194" customWidth="1"/>
    <col min="5636" max="5636" width="12.85546875" style="194" customWidth="1"/>
    <col min="5637" max="5637" width="13.85546875" style="194" customWidth="1"/>
    <col min="5638" max="5638" width="15.85546875" style="194" customWidth="1"/>
    <col min="5639" max="5639" width="2.85546875" style="194" customWidth="1"/>
    <col min="5640" max="5643" width="9.140625" style="194"/>
    <col min="5644" max="5644" width="10.140625" style="194" bestFit="1" customWidth="1"/>
    <col min="5645" max="5888" width="9.140625" style="194"/>
    <col min="5889" max="5889" width="12.85546875" style="194" customWidth="1"/>
    <col min="5890" max="5890" width="28.85546875" style="194" customWidth="1"/>
    <col min="5891" max="5891" width="10.85546875" style="194" customWidth="1"/>
    <col min="5892" max="5892" width="12.85546875" style="194" customWidth="1"/>
    <col min="5893" max="5893" width="13.85546875" style="194" customWidth="1"/>
    <col min="5894" max="5894" width="15.85546875" style="194" customWidth="1"/>
    <col min="5895" max="5895" width="2.85546875" style="194" customWidth="1"/>
    <col min="5896" max="5899" width="9.140625" style="194"/>
    <col min="5900" max="5900" width="10.140625" style="194" bestFit="1" customWidth="1"/>
    <col min="5901" max="6144" width="9.140625" style="194"/>
    <col min="6145" max="6145" width="12.85546875" style="194" customWidth="1"/>
    <col min="6146" max="6146" width="28.85546875" style="194" customWidth="1"/>
    <col min="6147" max="6147" width="10.85546875" style="194" customWidth="1"/>
    <col min="6148" max="6148" width="12.85546875" style="194" customWidth="1"/>
    <col min="6149" max="6149" width="13.85546875" style="194" customWidth="1"/>
    <col min="6150" max="6150" width="15.85546875" style="194" customWidth="1"/>
    <col min="6151" max="6151" width="2.85546875" style="194" customWidth="1"/>
    <col min="6152" max="6155" width="9.140625" style="194"/>
    <col min="6156" max="6156" width="10.140625" style="194" bestFit="1" customWidth="1"/>
    <col min="6157" max="6400" width="9.140625" style="194"/>
    <col min="6401" max="6401" width="12.85546875" style="194" customWidth="1"/>
    <col min="6402" max="6402" width="28.85546875" style="194" customWidth="1"/>
    <col min="6403" max="6403" width="10.85546875" style="194" customWidth="1"/>
    <col min="6404" max="6404" width="12.85546875" style="194" customWidth="1"/>
    <col min="6405" max="6405" width="13.85546875" style="194" customWidth="1"/>
    <col min="6406" max="6406" width="15.85546875" style="194" customWidth="1"/>
    <col min="6407" max="6407" width="2.85546875" style="194" customWidth="1"/>
    <col min="6408" max="6411" width="9.140625" style="194"/>
    <col min="6412" max="6412" width="10.140625" style="194" bestFit="1" customWidth="1"/>
    <col min="6413" max="6656" width="9.140625" style="194"/>
    <col min="6657" max="6657" width="12.85546875" style="194" customWidth="1"/>
    <col min="6658" max="6658" width="28.85546875" style="194" customWidth="1"/>
    <col min="6659" max="6659" width="10.85546875" style="194" customWidth="1"/>
    <col min="6660" max="6660" width="12.85546875" style="194" customWidth="1"/>
    <col min="6661" max="6661" width="13.85546875" style="194" customWidth="1"/>
    <col min="6662" max="6662" width="15.85546875" style="194" customWidth="1"/>
    <col min="6663" max="6663" width="2.85546875" style="194" customWidth="1"/>
    <col min="6664" max="6667" width="9.140625" style="194"/>
    <col min="6668" max="6668" width="10.140625" style="194" bestFit="1" customWidth="1"/>
    <col min="6669" max="6912" width="9.140625" style="194"/>
    <col min="6913" max="6913" width="12.85546875" style="194" customWidth="1"/>
    <col min="6914" max="6914" width="28.85546875" style="194" customWidth="1"/>
    <col min="6915" max="6915" width="10.85546875" style="194" customWidth="1"/>
    <col min="6916" max="6916" width="12.85546875" style="194" customWidth="1"/>
    <col min="6917" max="6917" width="13.85546875" style="194" customWidth="1"/>
    <col min="6918" max="6918" width="15.85546875" style="194" customWidth="1"/>
    <col min="6919" max="6919" width="2.85546875" style="194" customWidth="1"/>
    <col min="6920" max="6923" width="9.140625" style="194"/>
    <col min="6924" max="6924" width="10.140625" style="194" bestFit="1" customWidth="1"/>
    <col min="6925" max="7168" width="9.140625" style="194"/>
    <col min="7169" max="7169" width="12.85546875" style="194" customWidth="1"/>
    <col min="7170" max="7170" width="28.85546875" style="194" customWidth="1"/>
    <col min="7171" max="7171" width="10.85546875" style="194" customWidth="1"/>
    <col min="7172" max="7172" width="12.85546875" style="194" customWidth="1"/>
    <col min="7173" max="7173" width="13.85546875" style="194" customWidth="1"/>
    <col min="7174" max="7174" width="15.85546875" style="194" customWidth="1"/>
    <col min="7175" max="7175" width="2.85546875" style="194" customWidth="1"/>
    <col min="7176" max="7179" width="9.140625" style="194"/>
    <col min="7180" max="7180" width="10.140625" style="194" bestFit="1" customWidth="1"/>
    <col min="7181" max="7424" width="9.140625" style="194"/>
    <col min="7425" max="7425" width="12.85546875" style="194" customWidth="1"/>
    <col min="7426" max="7426" width="28.85546875" style="194" customWidth="1"/>
    <col min="7427" max="7427" width="10.85546875" style="194" customWidth="1"/>
    <col min="7428" max="7428" width="12.85546875" style="194" customWidth="1"/>
    <col min="7429" max="7429" width="13.85546875" style="194" customWidth="1"/>
    <col min="7430" max="7430" width="15.85546875" style="194" customWidth="1"/>
    <col min="7431" max="7431" width="2.85546875" style="194" customWidth="1"/>
    <col min="7432" max="7435" width="9.140625" style="194"/>
    <col min="7436" max="7436" width="10.140625" style="194" bestFit="1" customWidth="1"/>
    <col min="7437" max="7680" width="9.140625" style="194"/>
    <col min="7681" max="7681" width="12.85546875" style="194" customWidth="1"/>
    <col min="7682" max="7682" width="28.85546875" style="194" customWidth="1"/>
    <col min="7683" max="7683" width="10.85546875" style="194" customWidth="1"/>
    <col min="7684" max="7684" width="12.85546875" style="194" customWidth="1"/>
    <col min="7685" max="7685" width="13.85546875" style="194" customWidth="1"/>
    <col min="7686" max="7686" width="15.85546875" style="194" customWidth="1"/>
    <col min="7687" max="7687" width="2.85546875" style="194" customWidth="1"/>
    <col min="7688" max="7691" width="9.140625" style="194"/>
    <col min="7692" max="7692" width="10.140625" style="194" bestFit="1" customWidth="1"/>
    <col min="7693" max="7936" width="9.140625" style="194"/>
    <col min="7937" max="7937" width="12.85546875" style="194" customWidth="1"/>
    <col min="7938" max="7938" width="28.85546875" style="194" customWidth="1"/>
    <col min="7939" max="7939" width="10.85546875" style="194" customWidth="1"/>
    <col min="7940" max="7940" width="12.85546875" style="194" customWidth="1"/>
    <col min="7941" max="7941" width="13.85546875" style="194" customWidth="1"/>
    <col min="7942" max="7942" width="15.85546875" style="194" customWidth="1"/>
    <col min="7943" max="7943" width="2.85546875" style="194" customWidth="1"/>
    <col min="7944" max="7947" width="9.140625" style="194"/>
    <col min="7948" max="7948" width="10.140625" style="194" bestFit="1" customWidth="1"/>
    <col min="7949" max="8192" width="9.140625" style="194"/>
    <col min="8193" max="8193" width="12.85546875" style="194" customWidth="1"/>
    <col min="8194" max="8194" width="28.85546875" style="194" customWidth="1"/>
    <col min="8195" max="8195" width="10.85546875" style="194" customWidth="1"/>
    <col min="8196" max="8196" width="12.85546875" style="194" customWidth="1"/>
    <col min="8197" max="8197" width="13.85546875" style="194" customWidth="1"/>
    <col min="8198" max="8198" width="15.85546875" style="194" customWidth="1"/>
    <col min="8199" max="8199" width="2.85546875" style="194" customWidth="1"/>
    <col min="8200" max="8203" width="9.140625" style="194"/>
    <col min="8204" max="8204" width="10.140625" style="194" bestFit="1" customWidth="1"/>
    <col min="8205" max="8448" width="9.140625" style="194"/>
    <col min="8449" max="8449" width="12.85546875" style="194" customWidth="1"/>
    <col min="8450" max="8450" width="28.85546875" style="194" customWidth="1"/>
    <col min="8451" max="8451" width="10.85546875" style="194" customWidth="1"/>
    <col min="8452" max="8452" width="12.85546875" style="194" customWidth="1"/>
    <col min="8453" max="8453" width="13.85546875" style="194" customWidth="1"/>
    <col min="8454" max="8454" width="15.85546875" style="194" customWidth="1"/>
    <col min="8455" max="8455" width="2.85546875" style="194" customWidth="1"/>
    <col min="8456" max="8459" width="9.140625" style="194"/>
    <col min="8460" max="8460" width="10.140625" style="194" bestFit="1" customWidth="1"/>
    <col min="8461" max="8704" width="9.140625" style="194"/>
    <col min="8705" max="8705" width="12.85546875" style="194" customWidth="1"/>
    <col min="8706" max="8706" width="28.85546875" style="194" customWidth="1"/>
    <col min="8707" max="8707" width="10.85546875" style="194" customWidth="1"/>
    <col min="8708" max="8708" width="12.85546875" style="194" customWidth="1"/>
    <col min="8709" max="8709" width="13.85546875" style="194" customWidth="1"/>
    <col min="8710" max="8710" width="15.85546875" style="194" customWidth="1"/>
    <col min="8711" max="8711" width="2.85546875" style="194" customWidth="1"/>
    <col min="8712" max="8715" width="9.140625" style="194"/>
    <col min="8716" max="8716" width="10.140625" style="194" bestFit="1" customWidth="1"/>
    <col min="8717" max="8960" width="9.140625" style="194"/>
    <col min="8961" max="8961" width="12.85546875" style="194" customWidth="1"/>
    <col min="8962" max="8962" width="28.85546875" style="194" customWidth="1"/>
    <col min="8963" max="8963" width="10.85546875" style="194" customWidth="1"/>
    <col min="8964" max="8964" width="12.85546875" style="194" customWidth="1"/>
    <col min="8965" max="8965" width="13.85546875" style="194" customWidth="1"/>
    <col min="8966" max="8966" width="15.85546875" style="194" customWidth="1"/>
    <col min="8967" max="8967" width="2.85546875" style="194" customWidth="1"/>
    <col min="8968" max="8971" width="9.140625" style="194"/>
    <col min="8972" max="8972" width="10.140625" style="194" bestFit="1" customWidth="1"/>
    <col min="8973" max="9216" width="9.140625" style="194"/>
    <col min="9217" max="9217" width="12.85546875" style="194" customWidth="1"/>
    <col min="9218" max="9218" width="28.85546875" style="194" customWidth="1"/>
    <col min="9219" max="9219" width="10.85546875" style="194" customWidth="1"/>
    <col min="9220" max="9220" width="12.85546875" style="194" customWidth="1"/>
    <col min="9221" max="9221" width="13.85546875" style="194" customWidth="1"/>
    <col min="9222" max="9222" width="15.85546875" style="194" customWidth="1"/>
    <col min="9223" max="9223" width="2.85546875" style="194" customWidth="1"/>
    <col min="9224" max="9227" width="9.140625" style="194"/>
    <col min="9228" max="9228" width="10.140625" style="194" bestFit="1" customWidth="1"/>
    <col min="9229" max="9472" width="9.140625" style="194"/>
    <col min="9473" max="9473" width="12.85546875" style="194" customWidth="1"/>
    <col min="9474" max="9474" width="28.85546875" style="194" customWidth="1"/>
    <col min="9475" max="9475" width="10.85546875" style="194" customWidth="1"/>
    <col min="9476" max="9476" width="12.85546875" style="194" customWidth="1"/>
    <col min="9477" max="9477" width="13.85546875" style="194" customWidth="1"/>
    <col min="9478" max="9478" width="15.85546875" style="194" customWidth="1"/>
    <col min="9479" max="9479" width="2.85546875" style="194" customWidth="1"/>
    <col min="9480" max="9483" width="9.140625" style="194"/>
    <col min="9484" max="9484" width="10.140625" style="194" bestFit="1" customWidth="1"/>
    <col min="9485" max="9728" width="9.140625" style="194"/>
    <col min="9729" max="9729" width="12.85546875" style="194" customWidth="1"/>
    <col min="9730" max="9730" width="28.85546875" style="194" customWidth="1"/>
    <col min="9731" max="9731" width="10.85546875" style="194" customWidth="1"/>
    <col min="9732" max="9732" width="12.85546875" style="194" customWidth="1"/>
    <col min="9733" max="9733" width="13.85546875" style="194" customWidth="1"/>
    <col min="9734" max="9734" width="15.85546875" style="194" customWidth="1"/>
    <col min="9735" max="9735" width="2.85546875" style="194" customWidth="1"/>
    <col min="9736" max="9739" width="9.140625" style="194"/>
    <col min="9740" max="9740" width="10.140625" style="194" bestFit="1" customWidth="1"/>
    <col min="9741" max="9984" width="9.140625" style="194"/>
    <col min="9985" max="9985" width="12.85546875" style="194" customWidth="1"/>
    <col min="9986" max="9986" width="28.85546875" style="194" customWidth="1"/>
    <col min="9987" max="9987" width="10.85546875" style="194" customWidth="1"/>
    <col min="9988" max="9988" width="12.85546875" style="194" customWidth="1"/>
    <col min="9989" max="9989" width="13.85546875" style="194" customWidth="1"/>
    <col min="9990" max="9990" width="15.85546875" style="194" customWidth="1"/>
    <col min="9991" max="9991" width="2.85546875" style="194" customWidth="1"/>
    <col min="9992" max="9995" width="9.140625" style="194"/>
    <col min="9996" max="9996" width="10.140625" style="194" bestFit="1" customWidth="1"/>
    <col min="9997" max="10240" width="9.140625" style="194"/>
    <col min="10241" max="10241" width="12.85546875" style="194" customWidth="1"/>
    <col min="10242" max="10242" width="28.85546875" style="194" customWidth="1"/>
    <col min="10243" max="10243" width="10.85546875" style="194" customWidth="1"/>
    <col min="10244" max="10244" width="12.85546875" style="194" customWidth="1"/>
    <col min="10245" max="10245" width="13.85546875" style="194" customWidth="1"/>
    <col min="10246" max="10246" width="15.85546875" style="194" customWidth="1"/>
    <col min="10247" max="10247" width="2.85546875" style="194" customWidth="1"/>
    <col min="10248" max="10251" width="9.140625" style="194"/>
    <col min="10252" max="10252" width="10.140625" style="194" bestFit="1" customWidth="1"/>
    <col min="10253" max="10496" width="9.140625" style="194"/>
    <col min="10497" max="10497" width="12.85546875" style="194" customWidth="1"/>
    <col min="10498" max="10498" width="28.85546875" style="194" customWidth="1"/>
    <col min="10499" max="10499" width="10.85546875" style="194" customWidth="1"/>
    <col min="10500" max="10500" width="12.85546875" style="194" customWidth="1"/>
    <col min="10501" max="10501" width="13.85546875" style="194" customWidth="1"/>
    <col min="10502" max="10502" width="15.85546875" style="194" customWidth="1"/>
    <col min="10503" max="10503" width="2.85546875" style="194" customWidth="1"/>
    <col min="10504" max="10507" width="9.140625" style="194"/>
    <col min="10508" max="10508" width="10.140625" style="194" bestFit="1" customWidth="1"/>
    <col min="10509" max="10752" width="9.140625" style="194"/>
    <col min="10753" max="10753" width="12.85546875" style="194" customWidth="1"/>
    <col min="10754" max="10754" width="28.85546875" style="194" customWidth="1"/>
    <col min="10755" max="10755" width="10.85546875" style="194" customWidth="1"/>
    <col min="10756" max="10756" width="12.85546875" style="194" customWidth="1"/>
    <col min="10757" max="10757" width="13.85546875" style="194" customWidth="1"/>
    <col min="10758" max="10758" width="15.85546875" style="194" customWidth="1"/>
    <col min="10759" max="10759" width="2.85546875" style="194" customWidth="1"/>
    <col min="10760" max="10763" width="9.140625" style="194"/>
    <col min="10764" max="10764" width="10.140625" style="194" bestFit="1" customWidth="1"/>
    <col min="10765" max="11008" width="9.140625" style="194"/>
    <col min="11009" max="11009" width="12.85546875" style="194" customWidth="1"/>
    <col min="11010" max="11010" width="28.85546875" style="194" customWidth="1"/>
    <col min="11011" max="11011" width="10.85546875" style="194" customWidth="1"/>
    <col min="11012" max="11012" width="12.85546875" style="194" customWidth="1"/>
    <col min="11013" max="11013" width="13.85546875" style="194" customWidth="1"/>
    <col min="11014" max="11014" width="15.85546875" style="194" customWidth="1"/>
    <col min="11015" max="11015" width="2.85546875" style="194" customWidth="1"/>
    <col min="11016" max="11019" width="9.140625" style="194"/>
    <col min="11020" max="11020" width="10.140625" style="194" bestFit="1" customWidth="1"/>
    <col min="11021" max="11264" width="9.140625" style="194"/>
    <col min="11265" max="11265" width="12.85546875" style="194" customWidth="1"/>
    <col min="11266" max="11266" width="28.85546875" style="194" customWidth="1"/>
    <col min="11267" max="11267" width="10.85546875" style="194" customWidth="1"/>
    <col min="11268" max="11268" width="12.85546875" style="194" customWidth="1"/>
    <col min="11269" max="11269" width="13.85546875" style="194" customWidth="1"/>
    <col min="11270" max="11270" width="15.85546875" style="194" customWidth="1"/>
    <col min="11271" max="11271" width="2.85546875" style="194" customWidth="1"/>
    <col min="11272" max="11275" width="9.140625" style="194"/>
    <col min="11276" max="11276" width="10.140625" style="194" bestFit="1" customWidth="1"/>
    <col min="11277" max="11520" width="9.140625" style="194"/>
    <col min="11521" max="11521" width="12.85546875" style="194" customWidth="1"/>
    <col min="11522" max="11522" width="28.85546875" style="194" customWidth="1"/>
    <col min="11523" max="11523" width="10.85546875" style="194" customWidth="1"/>
    <col min="11524" max="11524" width="12.85546875" style="194" customWidth="1"/>
    <col min="11525" max="11525" width="13.85546875" style="194" customWidth="1"/>
    <col min="11526" max="11526" width="15.85546875" style="194" customWidth="1"/>
    <col min="11527" max="11527" width="2.85546875" style="194" customWidth="1"/>
    <col min="11528" max="11531" width="9.140625" style="194"/>
    <col min="11532" max="11532" width="10.140625" style="194" bestFit="1" customWidth="1"/>
    <col min="11533" max="11776" width="9.140625" style="194"/>
    <col min="11777" max="11777" width="12.85546875" style="194" customWidth="1"/>
    <col min="11778" max="11778" width="28.85546875" style="194" customWidth="1"/>
    <col min="11779" max="11779" width="10.85546875" style="194" customWidth="1"/>
    <col min="11780" max="11780" width="12.85546875" style="194" customWidth="1"/>
    <col min="11781" max="11781" width="13.85546875" style="194" customWidth="1"/>
    <col min="11782" max="11782" width="15.85546875" style="194" customWidth="1"/>
    <col min="11783" max="11783" width="2.85546875" style="194" customWidth="1"/>
    <col min="11784" max="11787" width="9.140625" style="194"/>
    <col min="11788" max="11788" width="10.140625" style="194" bestFit="1" customWidth="1"/>
    <col min="11789" max="12032" width="9.140625" style="194"/>
    <col min="12033" max="12033" width="12.85546875" style="194" customWidth="1"/>
    <col min="12034" max="12034" width="28.85546875" style="194" customWidth="1"/>
    <col min="12035" max="12035" width="10.85546875" style="194" customWidth="1"/>
    <col min="12036" max="12036" width="12.85546875" style="194" customWidth="1"/>
    <col min="12037" max="12037" width="13.85546875" style="194" customWidth="1"/>
    <col min="12038" max="12038" width="15.85546875" style="194" customWidth="1"/>
    <col min="12039" max="12039" width="2.85546875" style="194" customWidth="1"/>
    <col min="12040" max="12043" width="9.140625" style="194"/>
    <col min="12044" max="12044" width="10.140625" style="194" bestFit="1" customWidth="1"/>
    <col min="12045" max="12288" width="9.140625" style="194"/>
    <col min="12289" max="12289" width="12.85546875" style="194" customWidth="1"/>
    <col min="12290" max="12290" width="28.85546875" style="194" customWidth="1"/>
    <col min="12291" max="12291" width="10.85546875" style="194" customWidth="1"/>
    <col min="12292" max="12292" width="12.85546875" style="194" customWidth="1"/>
    <col min="12293" max="12293" width="13.85546875" style="194" customWidth="1"/>
    <col min="12294" max="12294" width="15.85546875" style="194" customWidth="1"/>
    <col min="12295" max="12295" width="2.85546875" style="194" customWidth="1"/>
    <col min="12296" max="12299" width="9.140625" style="194"/>
    <col min="12300" max="12300" width="10.140625" style="194" bestFit="1" customWidth="1"/>
    <col min="12301" max="12544" width="9.140625" style="194"/>
    <col min="12545" max="12545" width="12.85546875" style="194" customWidth="1"/>
    <col min="12546" max="12546" width="28.85546875" style="194" customWidth="1"/>
    <col min="12547" max="12547" width="10.85546875" style="194" customWidth="1"/>
    <col min="12548" max="12548" width="12.85546875" style="194" customWidth="1"/>
    <col min="12549" max="12549" width="13.85546875" style="194" customWidth="1"/>
    <col min="12550" max="12550" width="15.85546875" style="194" customWidth="1"/>
    <col min="12551" max="12551" width="2.85546875" style="194" customWidth="1"/>
    <col min="12552" max="12555" width="9.140625" style="194"/>
    <col min="12556" max="12556" width="10.140625" style="194" bestFit="1" customWidth="1"/>
    <col min="12557" max="12800" width="9.140625" style="194"/>
    <col min="12801" max="12801" width="12.85546875" style="194" customWidth="1"/>
    <col min="12802" max="12802" width="28.85546875" style="194" customWidth="1"/>
    <col min="12803" max="12803" width="10.85546875" style="194" customWidth="1"/>
    <col min="12804" max="12804" width="12.85546875" style="194" customWidth="1"/>
    <col min="12805" max="12805" width="13.85546875" style="194" customWidth="1"/>
    <col min="12806" max="12806" width="15.85546875" style="194" customWidth="1"/>
    <col min="12807" max="12807" width="2.85546875" style="194" customWidth="1"/>
    <col min="12808" max="12811" width="9.140625" style="194"/>
    <col min="12812" max="12812" width="10.140625" style="194" bestFit="1" customWidth="1"/>
    <col min="12813" max="13056" width="9.140625" style="194"/>
    <col min="13057" max="13057" width="12.85546875" style="194" customWidth="1"/>
    <col min="13058" max="13058" width="28.85546875" style="194" customWidth="1"/>
    <col min="13059" max="13059" width="10.85546875" style="194" customWidth="1"/>
    <col min="13060" max="13060" width="12.85546875" style="194" customWidth="1"/>
    <col min="13061" max="13061" width="13.85546875" style="194" customWidth="1"/>
    <col min="13062" max="13062" width="15.85546875" style="194" customWidth="1"/>
    <col min="13063" max="13063" width="2.85546875" style="194" customWidth="1"/>
    <col min="13064" max="13067" width="9.140625" style="194"/>
    <col min="13068" max="13068" width="10.140625" style="194" bestFit="1" customWidth="1"/>
    <col min="13069" max="13312" width="9.140625" style="194"/>
    <col min="13313" max="13313" width="12.85546875" style="194" customWidth="1"/>
    <col min="13314" max="13314" width="28.85546875" style="194" customWidth="1"/>
    <col min="13315" max="13315" width="10.85546875" style="194" customWidth="1"/>
    <col min="13316" max="13316" width="12.85546875" style="194" customWidth="1"/>
    <col min="13317" max="13317" width="13.85546875" style="194" customWidth="1"/>
    <col min="13318" max="13318" width="15.85546875" style="194" customWidth="1"/>
    <col min="13319" max="13319" width="2.85546875" style="194" customWidth="1"/>
    <col min="13320" max="13323" width="9.140625" style="194"/>
    <col min="13324" max="13324" width="10.140625" style="194" bestFit="1" customWidth="1"/>
    <col min="13325" max="13568" width="9.140625" style="194"/>
    <col min="13569" max="13569" width="12.85546875" style="194" customWidth="1"/>
    <col min="13570" max="13570" width="28.85546875" style="194" customWidth="1"/>
    <col min="13571" max="13571" width="10.85546875" style="194" customWidth="1"/>
    <col min="13572" max="13572" width="12.85546875" style="194" customWidth="1"/>
    <col min="13573" max="13573" width="13.85546875" style="194" customWidth="1"/>
    <col min="13574" max="13574" width="15.85546875" style="194" customWidth="1"/>
    <col min="13575" max="13575" width="2.85546875" style="194" customWidth="1"/>
    <col min="13576" max="13579" width="9.140625" style="194"/>
    <col min="13580" max="13580" width="10.140625" style="194" bestFit="1" customWidth="1"/>
    <col min="13581" max="13824" width="9.140625" style="194"/>
    <col min="13825" max="13825" width="12.85546875" style="194" customWidth="1"/>
    <col min="13826" max="13826" width="28.85546875" style="194" customWidth="1"/>
    <col min="13827" max="13827" width="10.85546875" style="194" customWidth="1"/>
    <col min="13828" max="13828" width="12.85546875" style="194" customWidth="1"/>
    <col min="13829" max="13829" width="13.85546875" style="194" customWidth="1"/>
    <col min="13830" max="13830" width="15.85546875" style="194" customWidth="1"/>
    <col min="13831" max="13831" width="2.85546875" style="194" customWidth="1"/>
    <col min="13832" max="13835" width="9.140625" style="194"/>
    <col min="13836" max="13836" width="10.140625" style="194" bestFit="1" customWidth="1"/>
    <col min="13837" max="14080" width="9.140625" style="194"/>
    <col min="14081" max="14081" width="12.85546875" style="194" customWidth="1"/>
    <col min="14082" max="14082" width="28.85546875" style="194" customWidth="1"/>
    <col min="14083" max="14083" width="10.85546875" style="194" customWidth="1"/>
    <col min="14084" max="14084" width="12.85546875" style="194" customWidth="1"/>
    <col min="14085" max="14085" width="13.85546875" style="194" customWidth="1"/>
    <col min="14086" max="14086" width="15.85546875" style="194" customWidth="1"/>
    <col min="14087" max="14087" width="2.85546875" style="194" customWidth="1"/>
    <col min="14088" max="14091" width="9.140625" style="194"/>
    <col min="14092" max="14092" width="10.140625" style="194" bestFit="1" customWidth="1"/>
    <col min="14093" max="14336" width="9.140625" style="194"/>
    <col min="14337" max="14337" width="12.85546875" style="194" customWidth="1"/>
    <col min="14338" max="14338" width="28.85546875" style="194" customWidth="1"/>
    <col min="14339" max="14339" width="10.85546875" style="194" customWidth="1"/>
    <col min="14340" max="14340" width="12.85546875" style="194" customWidth="1"/>
    <col min="14341" max="14341" width="13.85546875" style="194" customWidth="1"/>
    <col min="14342" max="14342" width="15.85546875" style="194" customWidth="1"/>
    <col min="14343" max="14343" width="2.85546875" style="194" customWidth="1"/>
    <col min="14344" max="14347" width="9.140625" style="194"/>
    <col min="14348" max="14348" width="10.140625" style="194" bestFit="1" customWidth="1"/>
    <col min="14349" max="14592" width="9.140625" style="194"/>
    <col min="14593" max="14593" width="12.85546875" style="194" customWidth="1"/>
    <col min="14594" max="14594" width="28.85546875" style="194" customWidth="1"/>
    <col min="14595" max="14595" width="10.85546875" style="194" customWidth="1"/>
    <col min="14596" max="14596" width="12.85546875" style="194" customWidth="1"/>
    <col min="14597" max="14597" width="13.85546875" style="194" customWidth="1"/>
    <col min="14598" max="14598" width="15.85546875" style="194" customWidth="1"/>
    <col min="14599" max="14599" width="2.85546875" style="194" customWidth="1"/>
    <col min="14600" max="14603" width="9.140625" style="194"/>
    <col min="14604" max="14604" width="10.140625" style="194" bestFit="1" customWidth="1"/>
    <col min="14605" max="14848" width="9.140625" style="194"/>
    <col min="14849" max="14849" width="12.85546875" style="194" customWidth="1"/>
    <col min="14850" max="14850" width="28.85546875" style="194" customWidth="1"/>
    <col min="14851" max="14851" width="10.85546875" style="194" customWidth="1"/>
    <col min="14852" max="14852" width="12.85546875" style="194" customWidth="1"/>
    <col min="14853" max="14853" width="13.85546875" style="194" customWidth="1"/>
    <col min="14854" max="14854" width="15.85546875" style="194" customWidth="1"/>
    <col min="14855" max="14855" width="2.85546875" style="194" customWidth="1"/>
    <col min="14856" max="14859" width="9.140625" style="194"/>
    <col min="14860" max="14860" width="10.140625" style="194" bestFit="1" customWidth="1"/>
    <col min="14861" max="15104" width="9.140625" style="194"/>
    <col min="15105" max="15105" width="12.85546875" style="194" customWidth="1"/>
    <col min="15106" max="15106" width="28.85546875" style="194" customWidth="1"/>
    <col min="15107" max="15107" width="10.85546875" style="194" customWidth="1"/>
    <col min="15108" max="15108" width="12.85546875" style="194" customWidth="1"/>
    <col min="15109" max="15109" width="13.85546875" style="194" customWidth="1"/>
    <col min="15110" max="15110" width="15.85546875" style="194" customWidth="1"/>
    <col min="15111" max="15111" width="2.85546875" style="194" customWidth="1"/>
    <col min="15112" max="15115" width="9.140625" style="194"/>
    <col min="15116" max="15116" width="10.140625" style="194" bestFit="1" customWidth="1"/>
    <col min="15117" max="15360" width="9.140625" style="194"/>
    <col min="15361" max="15361" width="12.85546875" style="194" customWidth="1"/>
    <col min="15362" max="15362" width="28.85546875" style="194" customWidth="1"/>
    <col min="15363" max="15363" width="10.85546875" style="194" customWidth="1"/>
    <col min="15364" max="15364" width="12.85546875" style="194" customWidth="1"/>
    <col min="15365" max="15365" width="13.85546875" style="194" customWidth="1"/>
    <col min="15366" max="15366" width="15.85546875" style="194" customWidth="1"/>
    <col min="15367" max="15367" width="2.85546875" style="194" customWidth="1"/>
    <col min="15368" max="15371" width="9.140625" style="194"/>
    <col min="15372" max="15372" width="10.140625" style="194" bestFit="1" customWidth="1"/>
    <col min="15373" max="15616" width="9.140625" style="194"/>
    <col min="15617" max="15617" width="12.85546875" style="194" customWidth="1"/>
    <col min="15618" max="15618" width="28.85546875" style="194" customWidth="1"/>
    <col min="15619" max="15619" width="10.85546875" style="194" customWidth="1"/>
    <col min="15620" max="15620" width="12.85546875" style="194" customWidth="1"/>
    <col min="15621" max="15621" width="13.85546875" style="194" customWidth="1"/>
    <col min="15622" max="15622" width="15.85546875" style="194" customWidth="1"/>
    <col min="15623" max="15623" width="2.85546875" style="194" customWidth="1"/>
    <col min="15624" max="15627" width="9.140625" style="194"/>
    <col min="15628" max="15628" width="10.140625" style="194" bestFit="1" customWidth="1"/>
    <col min="15629" max="15872" width="9.140625" style="194"/>
    <col min="15873" max="15873" width="12.85546875" style="194" customWidth="1"/>
    <col min="15874" max="15874" width="28.85546875" style="194" customWidth="1"/>
    <col min="15875" max="15875" width="10.85546875" style="194" customWidth="1"/>
    <col min="15876" max="15876" width="12.85546875" style="194" customWidth="1"/>
    <col min="15877" max="15877" width="13.85546875" style="194" customWidth="1"/>
    <col min="15878" max="15878" width="15.85546875" style="194" customWidth="1"/>
    <col min="15879" max="15879" width="2.85546875" style="194" customWidth="1"/>
    <col min="15880" max="15883" width="9.140625" style="194"/>
    <col min="15884" max="15884" width="10.140625" style="194" bestFit="1" customWidth="1"/>
    <col min="15885" max="16128" width="9.140625" style="194"/>
    <col min="16129" max="16129" width="12.85546875" style="194" customWidth="1"/>
    <col min="16130" max="16130" width="28.85546875" style="194" customWidth="1"/>
    <col min="16131" max="16131" width="10.85546875" style="194" customWidth="1"/>
    <col min="16132" max="16132" width="12.85546875" style="194" customWidth="1"/>
    <col min="16133" max="16133" width="13.85546875" style="194" customWidth="1"/>
    <col min="16134" max="16134" width="15.85546875" style="194" customWidth="1"/>
    <col min="16135" max="16135" width="2.85546875" style="194" customWidth="1"/>
    <col min="16136" max="16139" width="9.140625" style="194"/>
    <col min="16140" max="16140" width="10.140625" style="194" bestFit="1" customWidth="1"/>
    <col min="16141" max="16384" width="9.140625" style="194"/>
  </cols>
  <sheetData>
    <row r="1" spans="1:12" ht="27.95" customHeight="1" thickBot="1" x14ac:dyDescent="0.25">
      <c r="A1" s="189" t="s">
        <v>567</v>
      </c>
      <c r="B1" s="190" t="s">
        <v>568</v>
      </c>
      <c r="C1" s="190" t="s">
        <v>569</v>
      </c>
      <c r="D1" s="191" t="s">
        <v>570</v>
      </c>
      <c r="E1" s="192" t="s">
        <v>571</v>
      </c>
      <c r="F1" s="193" t="s">
        <v>572</v>
      </c>
      <c r="H1" s="195"/>
      <c r="I1" s="195"/>
      <c r="J1" s="195"/>
      <c r="K1" s="195"/>
    </row>
    <row r="2" spans="1:12" ht="14.1" customHeight="1" x14ac:dyDescent="0.2">
      <c r="A2" s="196"/>
      <c r="B2" s="197"/>
      <c r="C2" s="198"/>
      <c r="D2" s="199"/>
      <c r="E2" s="200"/>
      <c r="F2" s="201"/>
      <c r="H2" s="195"/>
      <c r="I2" s="195"/>
      <c r="J2" s="195"/>
      <c r="K2" s="195"/>
    </row>
    <row r="3" spans="1:12" ht="14.1" customHeight="1" x14ac:dyDescent="0.2">
      <c r="A3" s="202" t="s">
        <v>602</v>
      </c>
      <c r="B3" s="203" t="s">
        <v>603</v>
      </c>
      <c r="C3" s="204"/>
      <c r="D3" s="205"/>
      <c r="E3" s="206"/>
      <c r="F3" s="207"/>
      <c r="H3" s="195"/>
      <c r="I3" s="195"/>
      <c r="J3" s="195"/>
      <c r="K3" s="195"/>
    </row>
    <row r="4" spans="1:12" ht="14.1" customHeight="1" x14ac:dyDescent="0.2">
      <c r="A4" s="208"/>
      <c r="B4" s="209"/>
      <c r="C4" s="204"/>
      <c r="D4" s="205"/>
      <c r="E4" s="206"/>
      <c r="F4" s="207"/>
      <c r="H4" s="195"/>
      <c r="I4" s="195"/>
      <c r="J4" s="195"/>
      <c r="K4" s="195"/>
    </row>
    <row r="5" spans="1:12" ht="14.1" customHeight="1" x14ac:dyDescent="0.2">
      <c r="A5" s="202" t="s">
        <v>24</v>
      </c>
      <c r="B5" s="203" t="s">
        <v>605</v>
      </c>
      <c r="C5" s="204"/>
      <c r="D5" s="205"/>
      <c r="E5" s="206"/>
      <c r="F5" s="207"/>
      <c r="H5" s="195"/>
      <c r="I5" s="195"/>
      <c r="J5" s="195"/>
      <c r="K5" s="195"/>
    </row>
    <row r="6" spans="1:12" ht="14.1" customHeight="1" x14ac:dyDescent="0.2">
      <c r="A6" s="208"/>
      <c r="B6" s="210"/>
      <c r="C6" s="204"/>
      <c r="D6" s="205"/>
      <c r="E6" s="206"/>
      <c r="F6" s="207"/>
      <c r="H6" s="195"/>
      <c r="I6" s="195"/>
      <c r="J6" s="195"/>
      <c r="K6" s="195"/>
    </row>
    <row r="7" spans="1:12" ht="14.1" customHeight="1" x14ac:dyDescent="0.2">
      <c r="A7" s="202" t="s">
        <v>25</v>
      </c>
      <c r="B7" s="203" t="s">
        <v>26</v>
      </c>
      <c r="C7" s="204" t="s">
        <v>582</v>
      </c>
      <c r="D7" s="205">
        <f>1235*8*0.3</f>
        <v>2964</v>
      </c>
      <c r="E7" s="206"/>
      <c r="F7" s="207">
        <f>D7*E7</f>
        <v>0</v>
      </c>
      <c r="H7" s="2"/>
      <c r="I7" s="2"/>
      <c r="J7" s="2"/>
      <c r="K7" s="195"/>
      <c r="L7" s="211"/>
    </row>
    <row r="8" spans="1:12" ht="14.1" customHeight="1" x14ac:dyDescent="0.2">
      <c r="A8" s="208"/>
      <c r="B8" s="209"/>
      <c r="C8" s="204"/>
      <c r="D8" s="205"/>
      <c r="E8" s="206"/>
      <c r="F8" s="207"/>
      <c r="H8" s="195"/>
      <c r="I8" s="195"/>
      <c r="J8" s="195"/>
      <c r="K8" s="195"/>
    </row>
    <row r="9" spans="1:12" ht="14.1" customHeight="1" x14ac:dyDescent="0.2">
      <c r="A9" s="208"/>
      <c r="B9" s="209"/>
      <c r="C9" s="204"/>
      <c r="D9" s="205"/>
      <c r="E9" s="206"/>
      <c r="F9" s="207"/>
    </row>
    <row r="10" spans="1:12" ht="14.1" customHeight="1" x14ac:dyDescent="0.2">
      <c r="A10" s="208"/>
      <c r="B10" s="209"/>
      <c r="C10" s="204"/>
      <c r="D10" s="205"/>
      <c r="E10" s="206"/>
      <c r="F10" s="207"/>
    </row>
    <row r="11" spans="1:12" ht="14.1" customHeight="1" x14ac:dyDescent="0.2">
      <c r="A11" s="208"/>
      <c r="B11" s="209"/>
      <c r="C11" s="204"/>
      <c r="D11" s="205"/>
      <c r="E11" s="206"/>
      <c r="F11" s="207"/>
    </row>
    <row r="12" spans="1:12" ht="14.1" customHeight="1" x14ac:dyDescent="0.2">
      <c r="A12" s="208"/>
      <c r="B12" s="209"/>
      <c r="C12" s="204"/>
      <c r="D12" s="205"/>
      <c r="E12" s="206"/>
      <c r="F12" s="207"/>
    </row>
    <row r="13" spans="1:12" ht="14.1" customHeight="1" x14ac:dyDescent="0.2">
      <c r="A13" s="208"/>
      <c r="B13" s="209"/>
      <c r="C13" s="204"/>
      <c r="D13" s="205"/>
      <c r="E13" s="206"/>
      <c r="F13" s="207"/>
    </row>
    <row r="14" spans="1:12" ht="14.1" customHeight="1" x14ac:dyDescent="0.2">
      <c r="A14" s="208"/>
      <c r="B14" s="209"/>
      <c r="C14" s="204"/>
      <c r="D14" s="205"/>
      <c r="E14" s="206"/>
      <c r="F14" s="207"/>
    </row>
    <row r="15" spans="1:12" ht="14.1" customHeight="1" x14ac:dyDescent="0.2">
      <c r="A15" s="208"/>
      <c r="B15" s="209"/>
      <c r="C15" s="204"/>
      <c r="D15" s="205"/>
      <c r="E15" s="206"/>
      <c r="F15" s="207"/>
    </row>
    <row r="16" spans="1:12" ht="14.1" customHeight="1" x14ac:dyDescent="0.2">
      <c r="A16" s="208"/>
      <c r="B16" s="209"/>
      <c r="C16" s="204"/>
      <c r="D16" s="205"/>
      <c r="E16" s="206"/>
      <c r="F16" s="207"/>
    </row>
    <row r="17" spans="1:12" ht="14.1" customHeight="1" x14ac:dyDescent="0.2">
      <c r="A17" s="208"/>
      <c r="B17" s="209"/>
      <c r="C17" s="204"/>
      <c r="D17" s="205"/>
      <c r="E17" s="206"/>
      <c r="F17" s="207"/>
    </row>
    <row r="18" spans="1:12" ht="14.1" customHeight="1" x14ac:dyDescent="0.2">
      <c r="A18" s="208"/>
      <c r="B18" s="209"/>
      <c r="C18" s="204"/>
      <c r="D18" s="205"/>
      <c r="E18" s="206"/>
      <c r="F18" s="207"/>
    </row>
    <row r="19" spans="1:12" ht="14.1" customHeight="1" x14ac:dyDescent="0.2">
      <c r="A19" s="208"/>
      <c r="B19" s="209"/>
      <c r="C19" s="204"/>
      <c r="D19" s="205"/>
      <c r="E19" s="206"/>
      <c r="F19" s="207"/>
    </row>
    <row r="20" spans="1:12" ht="14.1" customHeight="1" x14ac:dyDescent="0.2">
      <c r="A20" s="208"/>
      <c r="B20" s="209"/>
      <c r="C20" s="204"/>
      <c r="D20" s="205"/>
      <c r="E20" s="206"/>
      <c r="F20" s="207"/>
    </row>
    <row r="21" spans="1:12" ht="14.1" customHeight="1" x14ac:dyDescent="0.2">
      <c r="A21" s="208"/>
      <c r="B21" s="209"/>
      <c r="C21" s="204"/>
      <c r="D21" s="205"/>
      <c r="E21" s="206"/>
      <c r="F21" s="207"/>
    </row>
    <row r="22" spans="1:12" ht="14.1" customHeight="1" x14ac:dyDescent="0.2">
      <c r="A22" s="208"/>
      <c r="B22" s="209"/>
      <c r="C22" s="204"/>
      <c r="D22" s="205"/>
      <c r="E22" s="206"/>
      <c r="F22" s="207"/>
    </row>
    <row r="23" spans="1:12" ht="14.1" customHeight="1" x14ac:dyDescent="0.2">
      <c r="A23" s="208"/>
      <c r="B23" s="209"/>
      <c r="C23" s="204"/>
      <c r="D23" s="205"/>
      <c r="E23" s="206"/>
      <c r="F23" s="207"/>
    </row>
    <row r="24" spans="1:12" ht="14.1" customHeight="1" x14ac:dyDescent="0.2">
      <c r="A24" s="208"/>
      <c r="B24" s="209"/>
      <c r="C24" s="204"/>
      <c r="D24" s="205"/>
      <c r="E24" s="206"/>
      <c r="F24" s="207"/>
    </row>
    <row r="25" spans="1:12" ht="14.1" customHeight="1" x14ac:dyDescent="0.2">
      <c r="A25" s="208"/>
      <c r="B25" s="209"/>
      <c r="C25" s="204"/>
      <c r="D25" s="205"/>
      <c r="E25" s="206"/>
      <c r="F25" s="207"/>
    </row>
    <row r="26" spans="1:12" ht="14.1" customHeight="1" x14ac:dyDescent="0.2">
      <c r="A26" s="208"/>
      <c r="B26" s="209"/>
      <c r="C26" s="204"/>
      <c r="D26" s="205"/>
      <c r="E26" s="206"/>
      <c r="F26" s="207"/>
    </row>
    <row r="27" spans="1:12" ht="14.1" customHeight="1" thickBot="1" x14ac:dyDescent="0.25">
      <c r="A27" s="212"/>
      <c r="B27" s="213"/>
      <c r="C27" s="214"/>
      <c r="D27" s="215"/>
      <c r="E27" s="216"/>
      <c r="F27" s="217"/>
    </row>
    <row r="28" spans="1:12" ht="27.95" customHeight="1" thickBot="1" x14ac:dyDescent="0.25">
      <c r="A28" s="326" t="s">
        <v>573</v>
      </c>
      <c r="B28" s="327"/>
      <c r="C28" s="327"/>
      <c r="D28" s="327"/>
      <c r="E28" s="328"/>
      <c r="F28" s="218">
        <f>SUM(F2:F27)</f>
        <v>0</v>
      </c>
      <c r="L28" s="218"/>
    </row>
    <row r="29" spans="1:12" ht="14.1" customHeight="1" thickBot="1" x14ac:dyDescent="0.25">
      <c r="A29" s="219"/>
      <c r="B29" s="219"/>
      <c r="C29" s="219"/>
      <c r="D29" s="220"/>
      <c r="E29" s="219"/>
      <c r="F29" s="221"/>
    </row>
    <row r="30" spans="1:12" ht="27.95" customHeight="1" x14ac:dyDescent="0.2">
      <c r="A30" s="329" t="s">
        <v>574</v>
      </c>
      <c r="B30" s="330"/>
      <c r="C30" s="330"/>
      <c r="D30" s="330"/>
      <c r="E30" s="331" t="s">
        <v>575</v>
      </c>
      <c r="F30" s="332"/>
    </row>
    <row r="31" spans="1:12" ht="42" customHeight="1" thickBot="1" x14ac:dyDescent="0.25">
      <c r="A31" s="333"/>
      <c r="B31" s="334"/>
      <c r="C31" s="334"/>
      <c r="D31" s="334"/>
      <c r="E31" s="335"/>
      <c r="F31" s="336"/>
    </row>
    <row r="32" spans="1:12" ht="27.95" customHeight="1" x14ac:dyDescent="0.2"/>
    <row r="33" ht="27.95"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27.95" customHeight="1" x14ac:dyDescent="0.2"/>
    <row r="80" ht="14.1" customHeight="1" x14ac:dyDescent="0.2"/>
    <row r="81" ht="27.95" customHeight="1" x14ac:dyDescent="0.2"/>
    <row r="82" ht="42" customHeight="1" x14ac:dyDescent="0.2"/>
    <row r="83" ht="9.9499999999999993" customHeight="1" x14ac:dyDescent="0.2"/>
    <row r="84" ht="27.95" customHeight="1" x14ac:dyDescent="0.2"/>
    <row r="85" ht="27.95"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27.95" customHeight="1" x14ac:dyDescent="0.2"/>
    <row r="132" ht="14.1" customHeight="1" x14ac:dyDescent="0.2"/>
    <row r="133" ht="27.95" customHeight="1" x14ac:dyDescent="0.2"/>
    <row r="134" ht="42" customHeight="1" x14ac:dyDescent="0.2"/>
    <row r="135" ht="9.9499999999999993" customHeight="1" x14ac:dyDescent="0.2"/>
    <row r="136" ht="27.95" customHeight="1" x14ac:dyDescent="0.2"/>
    <row r="137" ht="27.95"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27.95" customHeight="1" x14ac:dyDescent="0.2"/>
    <row r="184" ht="14.1" customHeight="1" x14ac:dyDescent="0.2"/>
    <row r="185" ht="27.95" customHeight="1" x14ac:dyDescent="0.2"/>
    <row r="186" ht="42" customHeight="1" x14ac:dyDescent="0.2"/>
    <row r="187" ht="9.9499999999999993" customHeight="1" x14ac:dyDescent="0.2"/>
    <row r="188" ht="27.95" customHeight="1" x14ac:dyDescent="0.2"/>
    <row r="189" ht="27.95"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27.95" customHeight="1" x14ac:dyDescent="0.2"/>
    <row r="236" ht="14.1" customHeight="1" x14ac:dyDescent="0.2"/>
    <row r="237" ht="27.95" customHeight="1" x14ac:dyDescent="0.2"/>
    <row r="238" ht="42" customHeight="1" x14ac:dyDescent="0.2"/>
    <row r="239" ht="9.9499999999999993" customHeight="1" x14ac:dyDescent="0.2"/>
    <row r="240" ht="27.95" customHeight="1" x14ac:dyDescent="0.2"/>
    <row r="241" ht="27.95"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27.95" customHeight="1" x14ac:dyDescent="0.2"/>
    <row r="288" ht="14.1" customHeight="1" x14ac:dyDescent="0.2"/>
    <row r="289" ht="27.95" customHeight="1" x14ac:dyDescent="0.2"/>
    <row r="290" ht="42" customHeight="1" x14ac:dyDescent="0.2"/>
    <row r="291" ht="9.9499999999999993" customHeight="1" x14ac:dyDescent="0.2"/>
    <row r="292" ht="27.95" customHeight="1" x14ac:dyDescent="0.2"/>
    <row r="293" ht="27.95"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27.95" customHeight="1" x14ac:dyDescent="0.2"/>
    <row r="340" ht="14.1" customHeight="1" x14ac:dyDescent="0.2"/>
    <row r="341" ht="27.95" customHeight="1" x14ac:dyDescent="0.2"/>
    <row r="342" ht="42" customHeight="1" x14ac:dyDescent="0.2"/>
    <row r="343" ht="9.9499999999999993" customHeight="1" x14ac:dyDescent="0.2"/>
    <row r="344" ht="27.95" customHeight="1" x14ac:dyDescent="0.2"/>
    <row r="345" ht="27.95"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27.95" customHeight="1" x14ac:dyDescent="0.2"/>
    <row r="392" ht="14.1" customHeight="1" x14ac:dyDescent="0.2"/>
    <row r="393" ht="27.95" customHeight="1" x14ac:dyDescent="0.2"/>
    <row r="394" ht="42" customHeight="1" x14ac:dyDescent="0.2"/>
    <row r="395" ht="9.9499999999999993" customHeight="1" x14ac:dyDescent="0.2"/>
    <row r="396" ht="27.95" customHeight="1" x14ac:dyDescent="0.2"/>
    <row r="397" ht="27.95"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27.95" customHeight="1" x14ac:dyDescent="0.2"/>
    <row r="444" ht="14.1" customHeight="1" x14ac:dyDescent="0.2"/>
    <row r="445" ht="27.95" customHeight="1" x14ac:dyDescent="0.2"/>
    <row r="446" ht="42" customHeight="1" x14ac:dyDescent="0.2"/>
    <row r="447" ht="9.9499999999999993" customHeight="1" x14ac:dyDescent="0.2"/>
  </sheetData>
  <mergeCells count="5">
    <mergeCell ref="A28:E28"/>
    <mergeCell ref="A30:D30"/>
    <mergeCell ref="E30:F30"/>
    <mergeCell ref="A31:D31"/>
    <mergeCell ref="E31:F31"/>
  </mergeCells>
  <printOptions horizontalCentered="1"/>
  <pageMargins left="0.78740157480314965" right="0.59055118110236227" top="0.98425196850393704" bottom="0.39370078740157483" header="0.39370078740157483" footer="0.19685039370078741"/>
  <pageSetup paperSize="9" scale="94" firstPageNumber="24" orientation="portrait" blackAndWhite="1" useFirstPageNumber="1" r:id="rId1"/>
  <headerFooter alignWithMargins="0">
    <oddHeader>&amp;L&amp;"Calibri,Regular"&amp;8 710143: COO 01-2021/22 - TIDC 13/2024
THE UPGRADING OF ROADS AND STORMWATER SYSTEMS IN SOSHANGUVE BLOCK M EXTENSION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52"/>
  </sheetPr>
  <dimension ref="A1:F410"/>
  <sheetViews>
    <sheetView showZeros="0" view="pageBreakPreview" topLeftCell="A85" zoomScale="120" zoomScaleNormal="100" zoomScaleSheetLayoutView="120" workbookViewId="0">
      <selection activeCell="A60" sqref="A60:F97"/>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53" t="s">
        <v>567</v>
      </c>
      <c r="B1" s="54" t="s">
        <v>568</v>
      </c>
      <c r="C1" s="54" t="s">
        <v>569</v>
      </c>
      <c r="D1" s="55" t="s">
        <v>570</v>
      </c>
      <c r="E1" s="56" t="s">
        <v>571</v>
      </c>
      <c r="F1" s="57" t="s">
        <v>572</v>
      </c>
    </row>
    <row r="2" spans="1:6" ht="14.1" customHeight="1" x14ac:dyDescent="0.2">
      <c r="A2" s="8"/>
      <c r="B2" s="9"/>
      <c r="C2" s="10"/>
      <c r="D2" s="133"/>
      <c r="E2" s="134"/>
      <c r="F2" s="135"/>
    </row>
    <row r="3" spans="1:6" ht="14.1" customHeight="1" x14ac:dyDescent="0.2">
      <c r="A3" s="13" t="s">
        <v>602</v>
      </c>
      <c r="B3" s="14" t="s">
        <v>603</v>
      </c>
      <c r="C3" s="3"/>
      <c r="D3" s="136"/>
      <c r="E3" s="137"/>
      <c r="F3" s="138"/>
    </row>
    <row r="4" spans="1:6" ht="14.1" customHeight="1" x14ac:dyDescent="0.2">
      <c r="A4" s="5"/>
      <c r="B4" s="6"/>
      <c r="C4" s="3"/>
      <c r="D4" s="136"/>
      <c r="E4" s="137"/>
      <c r="F4" s="138"/>
    </row>
    <row r="5" spans="1:6" ht="14.1" customHeight="1" x14ac:dyDescent="0.2">
      <c r="A5" s="13" t="s">
        <v>19</v>
      </c>
      <c r="B5" s="14" t="s">
        <v>548</v>
      </c>
      <c r="C5" s="3"/>
      <c r="D5" s="136"/>
      <c r="E5" s="137"/>
      <c r="F5" s="138"/>
    </row>
    <row r="6" spans="1:6" ht="14.1" customHeight="1" x14ac:dyDescent="0.2">
      <c r="A6" s="5"/>
      <c r="B6" s="7"/>
      <c r="C6" s="3"/>
      <c r="D6" s="136"/>
      <c r="E6" s="137"/>
      <c r="F6" s="138"/>
    </row>
    <row r="7" spans="1:6" ht="14.1" customHeight="1" x14ac:dyDescent="0.2">
      <c r="A7" s="13" t="s">
        <v>20</v>
      </c>
      <c r="B7" s="14" t="s">
        <v>21</v>
      </c>
      <c r="C7" s="3"/>
      <c r="D7" s="136"/>
      <c r="E7" s="137"/>
      <c r="F7" s="138"/>
    </row>
    <row r="8" spans="1:6" ht="14.1" customHeight="1" x14ac:dyDescent="0.2">
      <c r="A8" s="5"/>
      <c r="B8" s="6"/>
      <c r="C8" s="3"/>
      <c r="D8" s="136"/>
      <c r="E8" s="137"/>
      <c r="F8" s="138"/>
    </row>
    <row r="9" spans="1:6" ht="14.1" customHeight="1" x14ac:dyDescent="0.2">
      <c r="A9" s="5" t="s">
        <v>1196</v>
      </c>
      <c r="B9" s="6" t="s">
        <v>1197</v>
      </c>
      <c r="C9" s="3"/>
      <c r="D9" s="136"/>
      <c r="E9" s="137"/>
      <c r="F9" s="138"/>
    </row>
    <row r="10" spans="1:6" ht="14.1" customHeight="1" x14ac:dyDescent="0.2">
      <c r="A10" s="5"/>
      <c r="B10" s="6"/>
      <c r="C10" s="3"/>
      <c r="D10" s="136"/>
      <c r="E10" s="137"/>
      <c r="F10" s="138"/>
    </row>
    <row r="11" spans="1:6" ht="14.1" customHeight="1" x14ac:dyDescent="0.2">
      <c r="A11" s="5" t="s">
        <v>1198</v>
      </c>
      <c r="B11" s="6" t="s">
        <v>22</v>
      </c>
      <c r="C11" s="3" t="s">
        <v>582</v>
      </c>
      <c r="D11" s="139">
        <v>216</v>
      </c>
      <c r="E11" s="140"/>
      <c r="F11" s="141" t="str">
        <f>IF(TRIM(D11)="rate only","ro",IF(ISBLANK(E11)," ",D11*E11))</f>
        <v xml:space="preserve"> </v>
      </c>
    </row>
    <row r="12" spans="1:6" ht="14.1" customHeight="1" x14ac:dyDescent="0.2">
      <c r="A12" s="5"/>
      <c r="B12" s="6"/>
      <c r="C12" s="3"/>
      <c r="D12" s="136"/>
      <c r="E12" s="137"/>
      <c r="F12" s="138"/>
    </row>
    <row r="13" spans="1:6" ht="14.1" customHeight="1" x14ac:dyDescent="0.2">
      <c r="A13" s="5" t="s">
        <v>1199</v>
      </c>
      <c r="B13" s="6" t="s">
        <v>23</v>
      </c>
      <c r="C13" s="3" t="s">
        <v>582</v>
      </c>
      <c r="D13" s="139">
        <f>761.58*1.5*2+70*10*2</f>
        <v>3684.7400000000002</v>
      </c>
      <c r="E13" s="140"/>
      <c r="F13" s="141" t="str">
        <f>IF(TRIM(D13)="rate only","ro",IF(ISBLANK(E13)," ",D13*E13))</f>
        <v xml:space="preserve"> </v>
      </c>
    </row>
    <row r="14" spans="1:6" ht="14.1" customHeight="1" x14ac:dyDescent="0.2">
      <c r="A14" s="5"/>
      <c r="B14" s="6"/>
      <c r="C14" s="3"/>
      <c r="D14" s="136"/>
      <c r="E14" s="137"/>
      <c r="F14" s="138"/>
    </row>
    <row r="15" spans="1:6" ht="14.1" customHeight="1" thickBot="1" x14ac:dyDescent="0.25">
      <c r="A15" s="15"/>
      <c r="B15" s="16"/>
      <c r="C15" s="17"/>
      <c r="D15" s="142"/>
      <c r="E15" s="143"/>
      <c r="F15" s="144"/>
    </row>
    <row r="16" spans="1:6" ht="27.95" customHeight="1" thickBot="1" x14ac:dyDescent="0.25">
      <c r="A16" s="337" t="s">
        <v>576</v>
      </c>
      <c r="B16" s="338"/>
      <c r="C16" s="338"/>
      <c r="D16" s="338"/>
      <c r="E16" s="339"/>
      <c r="F16" s="57">
        <f>SUM(F2:F15)</f>
        <v>0</v>
      </c>
    </row>
    <row r="17" spans="1:6" ht="14.1" customHeight="1" thickBot="1" x14ac:dyDescent="0.25">
      <c r="A17" s="20"/>
      <c r="B17" s="20"/>
      <c r="C17" s="20"/>
      <c r="D17" s="145"/>
      <c r="E17" s="146"/>
      <c r="F17" s="147"/>
    </row>
    <row r="18" spans="1:6" ht="27.95" customHeight="1" x14ac:dyDescent="0.2">
      <c r="A18" s="308" t="s">
        <v>574</v>
      </c>
      <c r="B18" s="309"/>
      <c r="C18" s="309"/>
      <c r="D18" s="309"/>
      <c r="E18" s="310" t="s">
        <v>575</v>
      </c>
      <c r="F18" s="311"/>
    </row>
    <row r="19" spans="1:6" ht="42" customHeight="1" thickBot="1" x14ac:dyDescent="0.25">
      <c r="A19" s="312"/>
      <c r="B19" s="313"/>
      <c r="C19" s="313"/>
      <c r="D19" s="313"/>
      <c r="E19" s="314"/>
      <c r="F19" s="315"/>
    </row>
    <row r="20" spans="1:6" ht="9.9499999999999993" customHeight="1" thickBot="1" x14ac:dyDescent="0.25">
      <c r="A20" s="23"/>
      <c r="E20" s="149"/>
    </row>
    <row r="21" spans="1:6" ht="27.95" customHeight="1" thickBot="1" x14ac:dyDescent="0.25">
      <c r="A21" s="53" t="s">
        <v>567</v>
      </c>
      <c r="B21" s="54" t="s">
        <v>568</v>
      </c>
      <c r="C21" s="54" t="s">
        <v>569</v>
      </c>
      <c r="D21" s="55" t="s">
        <v>570</v>
      </c>
      <c r="E21" s="56" t="s">
        <v>571</v>
      </c>
      <c r="F21" s="57" t="s">
        <v>572</v>
      </c>
    </row>
    <row r="22" spans="1:6" ht="27.95" customHeight="1" x14ac:dyDescent="0.2">
      <c r="A22" s="340" t="s">
        <v>577</v>
      </c>
      <c r="B22" s="341"/>
      <c r="C22" s="341"/>
      <c r="D22" s="341"/>
      <c r="E22" s="342"/>
      <c r="F22" s="159">
        <f>F16</f>
        <v>0</v>
      </c>
    </row>
    <row r="23" spans="1:6" ht="14.1" customHeight="1" x14ac:dyDescent="0.2">
      <c r="A23" s="5"/>
      <c r="B23" s="6"/>
      <c r="C23" s="3"/>
      <c r="D23" s="136"/>
      <c r="E23" s="137"/>
      <c r="F23" s="138"/>
    </row>
    <row r="24" spans="1:6" ht="14.1" customHeight="1" x14ac:dyDescent="0.2">
      <c r="A24" s="13" t="s">
        <v>27</v>
      </c>
      <c r="B24" s="14" t="s">
        <v>31</v>
      </c>
      <c r="C24" s="3"/>
      <c r="D24" s="136"/>
      <c r="E24" s="137"/>
      <c r="F24" s="138"/>
    </row>
    <row r="25" spans="1:6" ht="14.1" customHeight="1" x14ac:dyDescent="0.2">
      <c r="A25" s="5"/>
      <c r="B25" s="14" t="s">
        <v>309</v>
      </c>
      <c r="C25" s="3"/>
      <c r="D25" s="136"/>
      <c r="E25" s="137"/>
      <c r="F25" s="138"/>
    </row>
    <row r="26" spans="1:6" ht="14.1" customHeight="1" x14ac:dyDescent="0.2">
      <c r="A26" s="5"/>
      <c r="B26" s="6"/>
      <c r="C26" s="3"/>
      <c r="D26" s="136"/>
      <c r="E26" s="137"/>
      <c r="F26" s="138"/>
    </row>
    <row r="27" spans="1:6" ht="14.1" customHeight="1" x14ac:dyDescent="0.2">
      <c r="A27" s="5" t="s">
        <v>36</v>
      </c>
      <c r="B27" s="6" t="s">
        <v>32</v>
      </c>
      <c r="C27" s="3" t="s">
        <v>582</v>
      </c>
      <c r="D27" s="139">
        <f>50%*SUM(D10:D13)</f>
        <v>1950.3700000000001</v>
      </c>
      <c r="E27" s="140"/>
      <c r="F27" s="141" t="str">
        <f>IF(TRIM(D27)="rate only","ro",IF(ISBLANK(E27)," ",D27*E27))</f>
        <v xml:space="preserve"> </v>
      </c>
    </row>
    <row r="28" spans="1:6" ht="14.1" customHeight="1" x14ac:dyDescent="0.2">
      <c r="A28" s="5"/>
      <c r="B28" s="6"/>
      <c r="C28" s="3"/>
      <c r="D28" s="136"/>
      <c r="E28" s="137"/>
      <c r="F28" s="138"/>
    </row>
    <row r="29" spans="1:6" ht="14.1" customHeight="1" x14ac:dyDescent="0.2">
      <c r="A29" s="5" t="s">
        <v>37</v>
      </c>
      <c r="B29" s="6" t="s">
        <v>33</v>
      </c>
      <c r="C29" s="3" t="s">
        <v>582</v>
      </c>
      <c r="D29" s="139">
        <f>SUM(D10:D13)*30%</f>
        <v>1170.222</v>
      </c>
      <c r="E29" s="140"/>
      <c r="F29" s="141" t="str">
        <f>IF(TRIM(D29)="rate only","ro",IF(ISBLANK(E29)," ",D29*E29))</f>
        <v xml:space="preserve"> </v>
      </c>
    </row>
    <row r="30" spans="1:6" ht="14.1" customHeight="1" x14ac:dyDescent="0.2">
      <c r="A30" s="5"/>
      <c r="B30" s="6"/>
      <c r="C30" s="3"/>
      <c r="D30" s="136"/>
      <c r="E30" s="137"/>
      <c r="F30" s="138"/>
    </row>
    <row r="31" spans="1:6" ht="14.1" customHeight="1" x14ac:dyDescent="0.2">
      <c r="A31" s="13" t="s">
        <v>38</v>
      </c>
      <c r="B31" s="14" t="s">
        <v>34</v>
      </c>
      <c r="C31" s="3"/>
      <c r="D31" s="136"/>
      <c r="E31" s="137"/>
      <c r="F31" s="138"/>
    </row>
    <row r="32" spans="1:6" ht="14.1" customHeight="1" x14ac:dyDescent="0.2">
      <c r="A32" s="5"/>
      <c r="B32" s="14" t="s">
        <v>35</v>
      </c>
      <c r="C32" s="3" t="s">
        <v>582</v>
      </c>
      <c r="D32" s="139">
        <f>D29*20%</f>
        <v>234.0444</v>
      </c>
      <c r="E32" s="140"/>
      <c r="F32" s="141" t="str">
        <f>IF(TRIM(D32)="rate only","ro",IF(ISBLANK(E32)," ",D32*E32))</f>
        <v xml:space="preserve"> </v>
      </c>
    </row>
    <row r="33" spans="1:6" ht="14.1" customHeight="1" x14ac:dyDescent="0.2">
      <c r="A33" s="5"/>
      <c r="B33" s="6"/>
      <c r="C33" s="3"/>
      <c r="D33" s="136"/>
      <c r="E33" s="137"/>
      <c r="F33" s="138"/>
    </row>
    <row r="34" spans="1:6" ht="14.1" customHeight="1" x14ac:dyDescent="0.2">
      <c r="A34" s="13" t="s">
        <v>39</v>
      </c>
      <c r="B34" s="14" t="s">
        <v>40</v>
      </c>
      <c r="C34" s="3"/>
      <c r="D34" s="136"/>
      <c r="E34" s="137"/>
      <c r="F34" s="138"/>
    </row>
    <row r="35" spans="1:6" ht="14.1" customHeight="1" x14ac:dyDescent="0.2">
      <c r="A35" s="5"/>
      <c r="B35" s="14" t="s">
        <v>41</v>
      </c>
      <c r="C35" s="3"/>
      <c r="D35" s="136"/>
      <c r="E35" s="137"/>
      <c r="F35" s="138"/>
    </row>
    <row r="36" spans="1:6" ht="14.1" customHeight="1" x14ac:dyDescent="0.2">
      <c r="A36" s="5"/>
      <c r="B36" s="14" t="s">
        <v>42</v>
      </c>
      <c r="C36" s="3"/>
      <c r="D36" s="136"/>
      <c r="E36" s="137"/>
      <c r="F36" s="138"/>
    </row>
    <row r="37" spans="1:6" ht="14.1" customHeight="1" x14ac:dyDescent="0.2">
      <c r="A37" s="5"/>
      <c r="B37" s="14" t="s">
        <v>43</v>
      </c>
      <c r="C37" s="3" t="s">
        <v>582</v>
      </c>
      <c r="D37" s="139">
        <f>D13*80%*1.1</f>
        <v>3242.5712000000008</v>
      </c>
      <c r="E37" s="140"/>
      <c r="F37" s="141" t="str">
        <f>IF(TRIM(D37)="rate only","ro",IF(ISBLANK(E37)," ",D37*E37))</f>
        <v xml:space="preserve"> </v>
      </c>
    </row>
    <row r="38" spans="1:6" ht="14.1" customHeight="1" x14ac:dyDescent="0.2">
      <c r="A38" s="5"/>
      <c r="B38" s="6"/>
      <c r="C38" s="3"/>
      <c r="D38" s="136"/>
      <c r="E38" s="137"/>
      <c r="F38" s="138"/>
    </row>
    <row r="39" spans="1:6" ht="14.1" customHeight="1" x14ac:dyDescent="0.2">
      <c r="A39" s="13" t="s">
        <v>44</v>
      </c>
      <c r="B39" s="14" t="s">
        <v>45</v>
      </c>
      <c r="C39" s="3"/>
      <c r="D39" s="136"/>
      <c r="E39" s="137"/>
      <c r="F39" s="138"/>
    </row>
    <row r="40" spans="1:6" ht="14.1" customHeight="1" x14ac:dyDescent="0.2">
      <c r="A40" s="5"/>
      <c r="B40" s="14" t="s">
        <v>46</v>
      </c>
      <c r="C40" s="3"/>
      <c r="D40" s="136"/>
      <c r="E40" s="137"/>
      <c r="F40" s="138"/>
    </row>
    <row r="41" spans="1:6" ht="14.1" customHeight="1" x14ac:dyDescent="0.2">
      <c r="A41" s="5"/>
      <c r="B41" s="6"/>
      <c r="C41" s="3"/>
      <c r="D41" s="136"/>
      <c r="E41" s="137"/>
      <c r="F41" s="138"/>
    </row>
    <row r="42" spans="1:6" ht="14.1" customHeight="1" x14ac:dyDescent="0.2">
      <c r="A42" s="5" t="s">
        <v>50</v>
      </c>
      <c r="B42" s="6" t="s">
        <v>47</v>
      </c>
      <c r="C42" s="3" t="s">
        <v>582</v>
      </c>
      <c r="D42" s="139">
        <f>D37*50%</f>
        <v>1621.2856000000004</v>
      </c>
      <c r="E42" s="140"/>
      <c r="F42" s="141" t="str">
        <f>IF(TRIM(D42)="rate only","ro",IF(ISBLANK(E42)," ",D42*E42))</f>
        <v xml:space="preserve"> </v>
      </c>
    </row>
    <row r="43" spans="1:6" ht="14.1" customHeight="1" x14ac:dyDescent="0.2">
      <c r="A43" s="5"/>
      <c r="B43" s="6"/>
      <c r="C43" s="3"/>
      <c r="D43" s="136"/>
      <c r="E43" s="137"/>
      <c r="F43" s="138"/>
    </row>
    <row r="44" spans="1:6" ht="14.1" customHeight="1" x14ac:dyDescent="0.2">
      <c r="A44" s="5" t="s">
        <v>51</v>
      </c>
      <c r="B44" s="6" t="s">
        <v>48</v>
      </c>
      <c r="C44" s="3"/>
      <c r="D44" s="136"/>
      <c r="E44" s="137"/>
      <c r="F44" s="138"/>
    </row>
    <row r="45" spans="1:6" ht="14.1" customHeight="1" x14ac:dyDescent="0.2">
      <c r="A45" s="5"/>
      <c r="B45" s="6" t="s">
        <v>49</v>
      </c>
      <c r="C45" s="3" t="s">
        <v>582</v>
      </c>
      <c r="D45" s="139">
        <f>D37*30%</f>
        <v>972.77136000000019</v>
      </c>
      <c r="E45" s="140"/>
      <c r="F45" s="141" t="str">
        <f>IF(TRIM(D45)="rate only","ro",IF(ISBLANK(E45)," ",D45*E45))</f>
        <v xml:space="preserve"> </v>
      </c>
    </row>
    <row r="46" spans="1:6" ht="14.1" customHeight="1" x14ac:dyDescent="0.2">
      <c r="A46" s="5"/>
      <c r="B46" s="6"/>
      <c r="C46" s="3"/>
      <c r="D46" s="136"/>
      <c r="E46" s="137"/>
      <c r="F46" s="138"/>
    </row>
    <row r="47" spans="1:6" ht="14.1" customHeight="1" x14ac:dyDescent="0.2">
      <c r="A47" s="5"/>
      <c r="B47" s="6"/>
      <c r="C47" s="3"/>
      <c r="D47" s="136"/>
      <c r="E47" s="137"/>
      <c r="F47" s="138"/>
    </row>
    <row r="48" spans="1:6" ht="14.1" customHeight="1" x14ac:dyDescent="0.2">
      <c r="A48" s="13" t="s">
        <v>741</v>
      </c>
      <c r="B48" s="14" t="s">
        <v>742</v>
      </c>
      <c r="C48" s="3"/>
      <c r="D48" s="136"/>
      <c r="E48" s="137"/>
      <c r="F48" s="138"/>
    </row>
    <row r="49" spans="1:6" ht="14.1" customHeight="1" x14ac:dyDescent="0.2">
      <c r="A49" s="13"/>
      <c r="B49" s="14" t="s">
        <v>743</v>
      </c>
      <c r="C49" s="3"/>
      <c r="D49" s="136"/>
      <c r="E49" s="137"/>
      <c r="F49" s="138"/>
    </row>
    <row r="50" spans="1:6" ht="14.1" customHeight="1" x14ac:dyDescent="0.2">
      <c r="A50" s="5"/>
      <c r="B50" s="6"/>
      <c r="C50" s="3"/>
      <c r="D50" s="136"/>
      <c r="E50" s="137"/>
      <c r="F50" s="138"/>
    </row>
    <row r="51" spans="1:6" ht="14.1" customHeight="1" x14ac:dyDescent="0.2">
      <c r="A51" s="5" t="s">
        <v>744</v>
      </c>
      <c r="B51" s="6" t="s">
        <v>745</v>
      </c>
      <c r="C51" s="3" t="s">
        <v>582</v>
      </c>
      <c r="D51" s="139">
        <v>50</v>
      </c>
      <c r="E51" s="140"/>
      <c r="F51" s="141" t="str">
        <f>IF(TRIM(D51)="rate only","ro",IF(ISBLANK(E51)," ",D51*E51))</f>
        <v xml:space="preserve"> </v>
      </c>
    </row>
    <row r="52" spans="1:6" ht="14.1" customHeight="1" x14ac:dyDescent="0.2">
      <c r="A52" s="5"/>
      <c r="B52" s="6"/>
      <c r="C52" s="3"/>
      <c r="D52" s="136"/>
      <c r="E52" s="137"/>
      <c r="F52" s="138"/>
    </row>
    <row r="53" spans="1:6" ht="14.1" customHeight="1" x14ac:dyDescent="0.2">
      <c r="A53" s="5" t="s">
        <v>746</v>
      </c>
      <c r="B53" s="6" t="s">
        <v>747</v>
      </c>
      <c r="C53" s="3" t="s">
        <v>582</v>
      </c>
      <c r="D53" s="139">
        <v>2</v>
      </c>
      <c r="E53" s="140"/>
      <c r="F53" s="141" t="str">
        <f>IF(TRIM(D53)="rate only","ro",IF(ISBLANK(E53)," ",D53*E53))</f>
        <v xml:space="preserve"> </v>
      </c>
    </row>
    <row r="54" spans="1:6" ht="14.1" customHeight="1" thickBot="1" x14ac:dyDescent="0.25">
      <c r="A54" s="15"/>
      <c r="B54" s="16"/>
      <c r="C54" s="17"/>
      <c r="D54" s="142"/>
      <c r="E54" s="143"/>
      <c r="F54" s="144"/>
    </row>
    <row r="55" spans="1:6" ht="27.95" customHeight="1" thickBot="1" x14ac:dyDescent="0.25">
      <c r="A55" s="337" t="s">
        <v>576</v>
      </c>
      <c r="B55" s="338"/>
      <c r="C55" s="338"/>
      <c r="D55" s="338"/>
      <c r="E55" s="339"/>
      <c r="F55" s="57">
        <f>SUM(F21:F54)</f>
        <v>0</v>
      </c>
    </row>
    <row r="56" spans="1:6" ht="14.1" customHeight="1" thickBot="1" x14ac:dyDescent="0.25">
      <c r="A56" s="23"/>
      <c r="C56" s="35"/>
      <c r="E56" s="149"/>
      <c r="F56" s="149"/>
    </row>
    <row r="57" spans="1:6" ht="27.95" customHeight="1" x14ac:dyDescent="0.2">
      <c r="A57" s="308" t="s">
        <v>574</v>
      </c>
      <c r="B57" s="309"/>
      <c r="C57" s="309"/>
      <c r="D57" s="309"/>
      <c r="E57" s="310" t="s">
        <v>575</v>
      </c>
      <c r="F57" s="311"/>
    </row>
    <row r="58" spans="1:6" ht="42" customHeight="1" thickBot="1" x14ac:dyDescent="0.25">
      <c r="A58" s="312"/>
      <c r="B58" s="313"/>
      <c r="C58" s="313"/>
      <c r="D58" s="313"/>
      <c r="E58" s="314"/>
      <c r="F58" s="315"/>
    </row>
    <row r="59" spans="1:6" ht="9.9499999999999993" customHeight="1" thickBot="1" x14ac:dyDescent="0.25"/>
    <row r="60" spans="1:6" ht="27.95" customHeight="1" thickBot="1" x14ac:dyDescent="0.25">
      <c r="A60" s="53" t="s">
        <v>567</v>
      </c>
      <c r="B60" s="54" t="s">
        <v>568</v>
      </c>
      <c r="C60" s="54" t="s">
        <v>569</v>
      </c>
      <c r="D60" s="55" t="s">
        <v>570</v>
      </c>
      <c r="E60" s="56" t="s">
        <v>571</v>
      </c>
      <c r="F60" s="57" t="s">
        <v>572</v>
      </c>
    </row>
    <row r="61" spans="1:6" ht="27.95" customHeight="1" x14ac:dyDescent="0.2">
      <c r="A61" s="340" t="s">
        <v>577</v>
      </c>
      <c r="B61" s="341"/>
      <c r="C61" s="341"/>
      <c r="D61" s="341"/>
      <c r="E61" s="342"/>
      <c r="F61" s="159">
        <f>F55</f>
        <v>0</v>
      </c>
    </row>
    <row r="62" spans="1:6" ht="14.1" customHeight="1" x14ac:dyDescent="0.2">
      <c r="A62" s="5"/>
      <c r="B62" s="6"/>
      <c r="C62" s="3"/>
      <c r="D62" s="136"/>
      <c r="E62" s="137"/>
      <c r="F62" s="138"/>
    </row>
    <row r="63" spans="1:6" ht="14.1" customHeight="1" x14ac:dyDescent="0.2">
      <c r="A63" s="13" t="s">
        <v>1200</v>
      </c>
      <c r="B63" s="14" t="s">
        <v>1201</v>
      </c>
      <c r="C63" s="3"/>
      <c r="D63" s="136"/>
      <c r="E63" s="137"/>
      <c r="F63" s="138"/>
    </row>
    <row r="64" spans="1:6" ht="14.1" customHeight="1" x14ac:dyDescent="0.2">
      <c r="A64" s="5"/>
      <c r="B64" s="6"/>
      <c r="C64" s="3"/>
      <c r="D64" s="136"/>
      <c r="E64" s="137"/>
      <c r="F64" s="138"/>
    </row>
    <row r="65" spans="1:6" ht="14.1" customHeight="1" x14ac:dyDescent="0.2">
      <c r="A65" s="5" t="s">
        <v>54</v>
      </c>
      <c r="B65" s="6" t="s">
        <v>52</v>
      </c>
      <c r="C65" s="3"/>
      <c r="D65" s="136"/>
      <c r="E65" s="137"/>
      <c r="F65" s="138"/>
    </row>
    <row r="66" spans="1:6" ht="14.1" customHeight="1" x14ac:dyDescent="0.2">
      <c r="A66" s="5"/>
      <c r="B66" s="6" t="s">
        <v>53</v>
      </c>
      <c r="C66" s="3" t="s">
        <v>582</v>
      </c>
      <c r="D66" s="139">
        <f>SUM(D10:D14)*20%</f>
        <v>780.14800000000014</v>
      </c>
      <c r="E66" s="140"/>
      <c r="F66" s="141" t="str">
        <f>IF(TRIM(D66)="rate only","ro",IF(ISBLANK(E66)," ",D66*E66))</f>
        <v xml:space="preserve"> </v>
      </c>
    </row>
    <row r="67" spans="1:6" ht="14.1" customHeight="1" x14ac:dyDescent="0.2">
      <c r="A67" s="5"/>
      <c r="B67" s="6"/>
      <c r="C67" s="3"/>
      <c r="D67" s="136"/>
      <c r="E67" s="137"/>
      <c r="F67" s="138"/>
    </row>
    <row r="68" spans="1:6" ht="14.1" customHeight="1" x14ac:dyDescent="0.2">
      <c r="A68" s="13" t="s">
        <v>83</v>
      </c>
      <c r="B68" s="14" t="s">
        <v>82</v>
      </c>
      <c r="C68" s="3" t="s">
        <v>582</v>
      </c>
      <c r="D68" s="139">
        <v>50</v>
      </c>
      <c r="E68" s="140"/>
      <c r="F68" s="141" t="str">
        <f>IF(TRIM(D68)="rate only","ro",IF(ISBLANK(E68)," ",D68*E68))</f>
        <v xml:space="preserve"> </v>
      </c>
    </row>
    <row r="69" spans="1:6" ht="14.1" customHeight="1" x14ac:dyDescent="0.2">
      <c r="A69" s="5"/>
      <c r="B69" s="6"/>
      <c r="C69" s="3"/>
      <c r="D69" s="136"/>
      <c r="E69" s="137"/>
      <c r="F69" s="138"/>
    </row>
    <row r="70" spans="1:6" ht="14.1" customHeight="1" x14ac:dyDescent="0.2">
      <c r="A70" s="5"/>
      <c r="B70" s="6"/>
      <c r="C70" s="3"/>
      <c r="D70" s="136"/>
      <c r="E70" s="137"/>
      <c r="F70" s="138"/>
    </row>
    <row r="71" spans="1:6" ht="14.1" customHeight="1" x14ac:dyDescent="0.2">
      <c r="A71" s="5"/>
      <c r="B71" s="6"/>
      <c r="C71" s="3"/>
      <c r="D71" s="136"/>
      <c r="E71" s="137"/>
      <c r="F71" s="138"/>
    </row>
    <row r="72" spans="1:6" ht="14.1" customHeight="1" x14ac:dyDescent="0.2">
      <c r="A72" s="5"/>
      <c r="B72" s="6"/>
      <c r="C72" s="3"/>
      <c r="D72" s="136"/>
      <c r="E72" s="137"/>
      <c r="F72" s="138"/>
    </row>
    <row r="73" spans="1:6" ht="14.1" customHeight="1" x14ac:dyDescent="0.2">
      <c r="A73" s="5"/>
      <c r="B73" s="6"/>
      <c r="C73" s="3"/>
      <c r="D73" s="136"/>
      <c r="E73" s="137"/>
      <c r="F73" s="138"/>
    </row>
    <row r="74" spans="1:6" ht="14.1" customHeight="1" x14ac:dyDescent="0.2">
      <c r="A74" s="5"/>
      <c r="B74" s="6"/>
      <c r="C74" s="3"/>
      <c r="D74" s="136"/>
      <c r="E74" s="137"/>
      <c r="F74" s="138"/>
    </row>
    <row r="75" spans="1:6" ht="14.1" customHeight="1" x14ac:dyDescent="0.2">
      <c r="A75" s="5"/>
      <c r="B75" s="6"/>
      <c r="C75" s="3"/>
      <c r="D75" s="136"/>
      <c r="E75" s="137"/>
      <c r="F75" s="138"/>
    </row>
    <row r="76" spans="1:6" ht="14.1" customHeight="1" x14ac:dyDescent="0.2">
      <c r="A76" s="5"/>
      <c r="B76" s="6"/>
      <c r="C76" s="3"/>
      <c r="D76" s="136"/>
      <c r="E76" s="137"/>
      <c r="F76" s="138"/>
    </row>
    <row r="77" spans="1:6" ht="14.1" customHeight="1" x14ac:dyDescent="0.2">
      <c r="A77" s="5"/>
      <c r="B77" s="6"/>
      <c r="C77" s="3"/>
      <c r="D77" s="136"/>
      <c r="E77" s="137"/>
      <c r="F77" s="138"/>
    </row>
    <row r="78" spans="1:6" ht="14.1" customHeight="1" x14ac:dyDescent="0.2">
      <c r="A78" s="5"/>
      <c r="B78" s="6"/>
      <c r="C78" s="3"/>
      <c r="D78" s="136"/>
      <c r="E78" s="137"/>
      <c r="F78" s="138"/>
    </row>
    <row r="79" spans="1:6" ht="14.1" customHeight="1" x14ac:dyDescent="0.2">
      <c r="A79" s="5"/>
      <c r="B79" s="6"/>
      <c r="C79" s="3"/>
      <c r="D79" s="136"/>
      <c r="E79" s="137"/>
      <c r="F79" s="138"/>
    </row>
    <row r="80" spans="1:6" ht="14.1" customHeight="1" x14ac:dyDescent="0.2">
      <c r="A80" s="5"/>
      <c r="B80" s="6"/>
      <c r="C80" s="3"/>
      <c r="D80" s="136"/>
      <c r="E80" s="137"/>
      <c r="F80" s="138"/>
    </row>
    <row r="81" spans="1:6" ht="14.1" customHeight="1" x14ac:dyDescent="0.2">
      <c r="A81" s="5"/>
      <c r="B81" s="6"/>
      <c r="C81" s="3"/>
      <c r="D81" s="136"/>
      <c r="E81" s="137"/>
      <c r="F81" s="138"/>
    </row>
    <row r="82" spans="1:6" ht="14.1" customHeight="1" x14ac:dyDescent="0.2">
      <c r="A82" s="5"/>
      <c r="B82" s="6"/>
      <c r="C82" s="3"/>
      <c r="D82" s="136"/>
      <c r="E82" s="137"/>
      <c r="F82" s="138"/>
    </row>
    <row r="83" spans="1:6" ht="14.1" customHeight="1" x14ac:dyDescent="0.2">
      <c r="A83" s="5"/>
      <c r="B83" s="6"/>
      <c r="C83" s="3"/>
      <c r="D83" s="136"/>
      <c r="E83" s="137"/>
      <c r="F83" s="138"/>
    </row>
    <row r="84" spans="1:6" ht="14.1" customHeight="1" x14ac:dyDescent="0.2">
      <c r="A84" s="5"/>
      <c r="B84" s="6"/>
      <c r="C84" s="3"/>
      <c r="D84" s="136"/>
      <c r="E84" s="137"/>
      <c r="F84" s="138"/>
    </row>
    <row r="85" spans="1:6" ht="14.1" customHeight="1" x14ac:dyDescent="0.2">
      <c r="A85" s="5"/>
      <c r="B85" s="6"/>
      <c r="C85" s="3"/>
      <c r="D85" s="136"/>
      <c r="E85" s="137"/>
      <c r="F85" s="138"/>
    </row>
    <row r="86" spans="1:6" ht="14.1" customHeight="1" x14ac:dyDescent="0.2">
      <c r="A86" s="5"/>
      <c r="B86" s="6"/>
      <c r="C86" s="3"/>
      <c r="D86" s="136"/>
      <c r="E86" s="137"/>
      <c r="F86" s="138"/>
    </row>
    <row r="87" spans="1:6" ht="14.1" customHeight="1" x14ac:dyDescent="0.2">
      <c r="A87" s="5"/>
      <c r="B87" s="6"/>
      <c r="C87" s="3"/>
      <c r="D87" s="136"/>
      <c r="E87" s="137"/>
      <c r="F87" s="138"/>
    </row>
    <row r="88" spans="1:6" ht="14.1" customHeight="1" x14ac:dyDescent="0.2">
      <c r="A88" s="5"/>
      <c r="B88" s="6"/>
      <c r="C88" s="3"/>
      <c r="D88" s="136"/>
      <c r="E88" s="137"/>
      <c r="F88" s="138"/>
    </row>
    <row r="89" spans="1:6" ht="14.1" customHeight="1" x14ac:dyDescent="0.2">
      <c r="A89" s="5"/>
      <c r="B89" s="6"/>
      <c r="C89" s="3"/>
      <c r="D89" s="136"/>
      <c r="E89" s="137"/>
      <c r="F89" s="138"/>
    </row>
    <row r="90" spans="1:6" ht="14.1" customHeight="1" x14ac:dyDescent="0.2">
      <c r="A90" s="5"/>
      <c r="B90" s="6"/>
      <c r="C90" s="3"/>
      <c r="D90" s="136"/>
      <c r="E90" s="137"/>
      <c r="F90" s="138"/>
    </row>
    <row r="91" spans="1:6" ht="14.1" customHeight="1" x14ac:dyDescent="0.2">
      <c r="A91" s="5"/>
      <c r="B91" s="6"/>
      <c r="C91" s="3"/>
      <c r="D91" s="136"/>
      <c r="E91" s="137"/>
      <c r="F91" s="138"/>
    </row>
    <row r="92" spans="1:6" ht="14.1" customHeight="1" x14ac:dyDescent="0.2">
      <c r="A92" s="5"/>
      <c r="B92" s="6"/>
      <c r="C92" s="3"/>
      <c r="D92" s="136"/>
      <c r="E92" s="137"/>
      <c r="F92" s="138"/>
    </row>
    <row r="93" spans="1:6" ht="14.1" customHeight="1" thickBot="1" x14ac:dyDescent="0.25">
      <c r="A93" s="15"/>
      <c r="B93" s="16"/>
      <c r="C93" s="17"/>
      <c r="D93" s="142"/>
      <c r="E93" s="143"/>
      <c r="F93" s="144"/>
    </row>
    <row r="94" spans="1:6" ht="27.95" customHeight="1" thickBot="1" x14ac:dyDescent="0.25">
      <c r="A94" s="337" t="s">
        <v>573</v>
      </c>
      <c r="B94" s="338"/>
      <c r="C94" s="338"/>
      <c r="D94" s="338"/>
      <c r="E94" s="339"/>
      <c r="F94" s="57">
        <f>SUM(F61:F93)</f>
        <v>0</v>
      </c>
    </row>
    <row r="95" spans="1:6" ht="14.1" customHeight="1" thickBot="1" x14ac:dyDescent="0.25">
      <c r="A95" s="23"/>
      <c r="C95" s="35"/>
      <c r="E95" s="149"/>
      <c r="F95" s="149"/>
    </row>
    <row r="96" spans="1:6" ht="27.95" customHeight="1" x14ac:dyDescent="0.2">
      <c r="A96" s="308" t="s">
        <v>574</v>
      </c>
      <c r="B96" s="309"/>
      <c r="C96" s="309"/>
      <c r="D96" s="309"/>
      <c r="E96" s="310" t="s">
        <v>575</v>
      </c>
      <c r="F96" s="311"/>
    </row>
    <row r="97" spans="1:6" ht="42" customHeight="1" thickBot="1" x14ac:dyDescent="0.25">
      <c r="A97" s="312"/>
      <c r="B97" s="313"/>
      <c r="C97" s="313"/>
      <c r="D97" s="313"/>
      <c r="E97" s="314"/>
      <c r="F97" s="315"/>
    </row>
    <row r="98" spans="1:6" ht="9.9499999999999993" customHeight="1" x14ac:dyDescent="0.2"/>
    <row r="99" spans="1:6" ht="27.95" customHeight="1" x14ac:dyDescent="0.2"/>
    <row r="100" spans="1:6" ht="27.95" customHeight="1" x14ac:dyDescent="0.2"/>
    <row r="101" spans="1:6" ht="14.1" customHeight="1" x14ac:dyDescent="0.2"/>
    <row r="102" spans="1:6" ht="14.1" customHeight="1" x14ac:dyDescent="0.2"/>
    <row r="103" spans="1:6" ht="14.1" customHeight="1" x14ac:dyDescent="0.2"/>
    <row r="104" spans="1:6" ht="14.1" customHeight="1" x14ac:dyDescent="0.2"/>
    <row r="105" spans="1:6" ht="14.1" customHeight="1" x14ac:dyDescent="0.2"/>
    <row r="106" spans="1:6" ht="14.1" customHeight="1" x14ac:dyDescent="0.2"/>
    <row r="107" spans="1:6" ht="14.1" customHeight="1" x14ac:dyDescent="0.2"/>
    <row r="108" spans="1:6" ht="14.1" customHeight="1" x14ac:dyDescent="0.2"/>
    <row r="109" spans="1:6" ht="14.1" customHeight="1" x14ac:dyDescent="0.2"/>
    <row r="110" spans="1:6" ht="14.1" customHeight="1" x14ac:dyDescent="0.2"/>
    <row r="111" spans="1:6" ht="14.1" customHeight="1" x14ac:dyDescent="0.2"/>
    <row r="112" spans="1:6"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27.95" customHeight="1" x14ac:dyDescent="0.2"/>
    <row r="147" ht="14.1" customHeight="1" x14ac:dyDescent="0.2"/>
    <row r="148" ht="27.95" customHeight="1" x14ac:dyDescent="0.2"/>
    <row r="149" ht="42" customHeight="1" x14ac:dyDescent="0.2"/>
    <row r="150" ht="9.9499999999999993" customHeight="1" x14ac:dyDescent="0.2"/>
    <row r="151" ht="27.95" customHeight="1" x14ac:dyDescent="0.2"/>
    <row r="152" ht="27.95"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27.95" customHeight="1" x14ac:dyDescent="0.2"/>
    <row r="199" ht="14.1" customHeight="1" x14ac:dyDescent="0.2"/>
    <row r="200" ht="27.95" customHeight="1" x14ac:dyDescent="0.2"/>
    <row r="201" ht="42" customHeight="1" x14ac:dyDescent="0.2"/>
    <row r="202" ht="9.9499999999999993" customHeight="1" x14ac:dyDescent="0.2"/>
    <row r="203" ht="27.95" customHeight="1" x14ac:dyDescent="0.2"/>
    <row r="204" ht="27.95"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27.95" customHeight="1" x14ac:dyDescent="0.2"/>
    <row r="251" ht="14.1" customHeight="1" x14ac:dyDescent="0.2"/>
    <row r="252" ht="27.95" customHeight="1" x14ac:dyDescent="0.2"/>
    <row r="253" ht="42" customHeight="1" x14ac:dyDescent="0.2"/>
    <row r="254" ht="9.9499999999999993" customHeight="1" x14ac:dyDescent="0.2"/>
    <row r="255" ht="27.95" customHeight="1" x14ac:dyDescent="0.2"/>
    <row r="256" ht="27.95"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27.95" customHeight="1" x14ac:dyDescent="0.2"/>
    <row r="303" ht="14.1" customHeight="1" x14ac:dyDescent="0.2"/>
    <row r="304" ht="27.95" customHeight="1" x14ac:dyDescent="0.2"/>
    <row r="305" ht="42" customHeight="1" x14ac:dyDescent="0.2"/>
    <row r="306" ht="9.9499999999999993" customHeight="1" x14ac:dyDescent="0.2"/>
    <row r="307" ht="27.95" customHeight="1" x14ac:dyDescent="0.2"/>
    <row r="308" ht="27.95"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27.95" customHeight="1" x14ac:dyDescent="0.2"/>
    <row r="355" ht="14.1" customHeight="1" x14ac:dyDescent="0.2"/>
    <row r="356" ht="27.95" customHeight="1" x14ac:dyDescent="0.2"/>
    <row r="357" ht="42" customHeight="1" x14ac:dyDescent="0.2"/>
    <row r="358" ht="9.9499999999999993" customHeight="1" x14ac:dyDescent="0.2"/>
    <row r="359" ht="27.95" customHeight="1" x14ac:dyDescent="0.2"/>
    <row r="360" ht="27.95"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27.95" customHeight="1" x14ac:dyDescent="0.2"/>
    <row r="407" ht="14.1" customHeight="1" x14ac:dyDescent="0.2"/>
    <row r="408" ht="27.95" customHeight="1" x14ac:dyDescent="0.2"/>
    <row r="409" ht="42" customHeight="1" x14ac:dyDescent="0.2"/>
    <row r="410" ht="9.9499999999999993" customHeight="1" x14ac:dyDescent="0.2"/>
  </sheetData>
  <mergeCells count="17">
    <mergeCell ref="A61:E61"/>
    <mergeCell ref="A94:E94"/>
    <mergeCell ref="A96:D96"/>
    <mergeCell ref="E96:F96"/>
    <mergeCell ref="A97:D97"/>
    <mergeCell ref="E97:F97"/>
    <mergeCell ref="A58:D58"/>
    <mergeCell ref="E58:F58"/>
    <mergeCell ref="A22:E22"/>
    <mergeCell ref="A55:E55"/>
    <mergeCell ref="A57:D57"/>
    <mergeCell ref="E57:F57"/>
    <mergeCell ref="A16:E16"/>
    <mergeCell ref="A18:D18"/>
    <mergeCell ref="E18:F18"/>
    <mergeCell ref="A19:D19"/>
    <mergeCell ref="E19:F19"/>
  </mergeCells>
  <phoneticPr fontId="1" type="noConversion"/>
  <conditionalFormatting sqref="D11 D13 D27 D29 D32 D37 D42 D45 D51 D53 D66 D68">
    <cfRule type="cellIs" dxfId="183" priority="18" operator="greaterThan">
      <formula>0</formula>
    </cfRule>
  </conditionalFormatting>
  <conditionalFormatting sqref="E11 E13 E27 E29 E32 E37 E42 E45 E51 E53 E66 E68">
    <cfRule type="cellIs" dxfId="182" priority="19" operator="greaterThan">
      <formula>0</formula>
    </cfRule>
  </conditionalFormatting>
  <conditionalFormatting sqref="F11 F13 F27 F29 F32 F37 F42 F45 F51 F53 F66 F68">
    <cfRule type="cellIs" dxfId="181" priority="20" stopIfTrue="1" operator="equal">
      <formula>"ro"</formula>
    </cfRule>
    <cfRule type="cellIs" dxfId="180" priority="21"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88" orientation="portrait" blackAndWhite="1" useFirstPageNumber="1" r:id="rId1"/>
  <headerFooter alignWithMargins="0">
    <oddHeader>&amp;L&amp;"-,Italic"&amp;8RTD01-2016/2017-TIDC32&amp;"-,Regular"
Part C2.2: Pricing Schedule&amp;R
&amp;"-,Regular"&amp;8Section 202: Page &amp;P of &amp;N</oddHeader>
  </headerFooter>
  <rowBreaks count="3" manualBreakCount="3">
    <brk id="19" max="5" man="1"/>
    <brk id="58" max="5" man="1"/>
    <brk id="97" max="5"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52"/>
  </sheetPr>
  <dimension ref="A1:F415"/>
  <sheetViews>
    <sheetView showZeros="0" view="pageBreakPreview" topLeftCell="A88" zoomScale="120" zoomScaleNormal="100" zoomScaleSheetLayoutView="120" workbookViewId="0">
      <selection activeCell="A68" sqref="A68:F102"/>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53" t="s">
        <v>567</v>
      </c>
      <c r="B1" s="54" t="s">
        <v>568</v>
      </c>
      <c r="C1" s="54" t="s">
        <v>569</v>
      </c>
      <c r="D1" s="55" t="s">
        <v>570</v>
      </c>
      <c r="E1" s="56" t="s">
        <v>571</v>
      </c>
      <c r="F1" s="57" t="s">
        <v>572</v>
      </c>
    </row>
    <row r="2" spans="1:6" ht="14.1" customHeight="1" x14ac:dyDescent="0.2">
      <c r="A2" s="8"/>
      <c r="B2" s="9"/>
      <c r="C2" s="10"/>
      <c r="D2" s="133"/>
      <c r="E2" s="134"/>
      <c r="F2" s="135"/>
    </row>
    <row r="3" spans="1:6" ht="14.1" customHeight="1" x14ac:dyDescent="0.2">
      <c r="A3" s="13" t="s">
        <v>602</v>
      </c>
      <c r="B3" s="14" t="s">
        <v>603</v>
      </c>
      <c r="C3" s="3"/>
      <c r="D3" s="136"/>
      <c r="E3" s="137"/>
      <c r="F3" s="138"/>
    </row>
    <row r="4" spans="1:6" ht="14.1" customHeight="1" x14ac:dyDescent="0.2">
      <c r="A4" s="5"/>
      <c r="B4" s="6"/>
      <c r="C4" s="3"/>
      <c r="D4" s="136"/>
      <c r="E4" s="137"/>
      <c r="F4" s="138"/>
    </row>
    <row r="5" spans="1:6" ht="14.1" customHeight="1" x14ac:dyDescent="0.2">
      <c r="A5" s="13" t="s">
        <v>84</v>
      </c>
      <c r="B5" s="14" t="s">
        <v>549</v>
      </c>
      <c r="C5" s="3"/>
      <c r="D5" s="136"/>
      <c r="E5" s="137"/>
      <c r="F5" s="138"/>
    </row>
    <row r="6" spans="1:6" ht="14.1" customHeight="1" x14ac:dyDescent="0.2">
      <c r="A6" s="5"/>
      <c r="B6" s="7"/>
      <c r="C6" s="3"/>
      <c r="D6" s="136"/>
      <c r="E6" s="137"/>
      <c r="F6" s="138"/>
    </row>
    <row r="7" spans="1:6" ht="14.1" customHeight="1" x14ac:dyDescent="0.2">
      <c r="A7" s="13" t="s">
        <v>85</v>
      </c>
      <c r="B7" s="14" t="s">
        <v>86</v>
      </c>
      <c r="C7" s="3"/>
      <c r="D7" s="136"/>
      <c r="E7" s="137"/>
      <c r="F7" s="138"/>
    </row>
    <row r="8" spans="1:6" ht="14.1" customHeight="1" x14ac:dyDescent="0.2">
      <c r="A8" s="5"/>
      <c r="B8" s="6"/>
      <c r="C8" s="3"/>
      <c r="D8" s="136"/>
      <c r="E8" s="137"/>
      <c r="F8" s="138"/>
    </row>
    <row r="9" spans="1:6" ht="14.1" customHeight="1" x14ac:dyDescent="0.2">
      <c r="A9" s="5" t="s">
        <v>87</v>
      </c>
      <c r="B9" s="6" t="s">
        <v>88</v>
      </c>
      <c r="C9" s="3"/>
      <c r="D9" s="136"/>
      <c r="E9" s="137"/>
      <c r="F9" s="138"/>
    </row>
    <row r="10" spans="1:6" ht="15.75" customHeight="1" x14ac:dyDescent="0.2">
      <c r="A10" s="5"/>
      <c r="B10" s="6" t="s">
        <v>89</v>
      </c>
      <c r="C10" s="3" t="s">
        <v>582</v>
      </c>
      <c r="D10" s="139">
        <f>1230*8*0.15</f>
        <v>1476</v>
      </c>
      <c r="E10" s="140"/>
      <c r="F10" s="141" t="str">
        <f>IF(TRIM(D10)="rate only","ro",IF(OR(ISBLANK(D10),ISBLANK(E10))," ",D10*E10))</f>
        <v xml:space="preserve"> </v>
      </c>
    </row>
    <row r="11" spans="1:6" ht="14.1" customHeight="1" x14ac:dyDescent="0.2">
      <c r="A11" s="5"/>
      <c r="B11" s="6"/>
      <c r="C11" s="3"/>
      <c r="D11" s="136"/>
      <c r="E11" s="137"/>
      <c r="F11" s="138"/>
    </row>
    <row r="12" spans="1:6" ht="14.1" customHeight="1" x14ac:dyDescent="0.2">
      <c r="A12" s="5" t="s">
        <v>748</v>
      </c>
      <c r="B12" s="6" t="s">
        <v>749</v>
      </c>
      <c r="C12" s="3" t="s">
        <v>582</v>
      </c>
      <c r="D12" s="139">
        <f>100*10*0.5</f>
        <v>500</v>
      </c>
      <c r="E12" s="140"/>
      <c r="F12" s="141" t="str">
        <f>IF(TRIM(D12)="rate only","ro",IF(ISBLANK(E12)," ",D12*E12))</f>
        <v xml:space="preserve"> </v>
      </c>
    </row>
    <row r="13" spans="1:6" ht="14.1" customHeight="1" x14ac:dyDescent="0.2">
      <c r="A13" s="5"/>
      <c r="B13" s="6"/>
      <c r="C13" s="3"/>
      <c r="D13" s="136"/>
      <c r="E13" s="137"/>
      <c r="F13" s="138"/>
    </row>
    <row r="14" spans="1:6" ht="14.1" customHeight="1" x14ac:dyDescent="0.2">
      <c r="A14" s="5" t="s">
        <v>750</v>
      </c>
      <c r="B14" s="6" t="s">
        <v>751</v>
      </c>
      <c r="C14" s="3" t="s">
        <v>582</v>
      </c>
      <c r="D14" s="139">
        <f>D12</f>
        <v>500</v>
      </c>
      <c r="E14" s="140"/>
      <c r="F14" s="141" t="str">
        <f>IF(TRIM(D14)="rate only","ro",IF(ISBLANK(E14)," ",D14*E14))</f>
        <v xml:space="preserve"> </v>
      </c>
    </row>
    <row r="15" spans="1:6" ht="14.1" customHeight="1" x14ac:dyDescent="0.2">
      <c r="A15" s="5"/>
      <c r="B15" s="6"/>
      <c r="C15" s="3"/>
      <c r="D15" s="136"/>
      <c r="E15" s="137"/>
      <c r="F15" s="138"/>
    </row>
    <row r="16" spans="1:6" ht="14.1" customHeight="1" x14ac:dyDescent="0.2">
      <c r="A16" s="13" t="s">
        <v>91</v>
      </c>
      <c r="B16" s="14" t="s">
        <v>90</v>
      </c>
      <c r="C16" s="3"/>
      <c r="D16" s="136"/>
      <c r="E16" s="137"/>
      <c r="F16" s="138"/>
    </row>
    <row r="17" spans="1:6" ht="14.1" customHeight="1" x14ac:dyDescent="0.2">
      <c r="A17" s="5"/>
      <c r="B17" s="14" t="s">
        <v>1202</v>
      </c>
      <c r="C17" s="3"/>
      <c r="D17" s="136"/>
      <c r="E17" s="137"/>
      <c r="F17" s="138"/>
    </row>
    <row r="18" spans="1:6" ht="14.1" customHeight="1" x14ac:dyDescent="0.2">
      <c r="A18" s="5"/>
      <c r="B18" s="6"/>
      <c r="C18" s="3"/>
      <c r="D18" s="136"/>
      <c r="E18" s="137"/>
      <c r="F18" s="138"/>
    </row>
    <row r="19" spans="1:6" ht="14.1" customHeight="1" x14ac:dyDescent="0.2">
      <c r="A19" s="5" t="s">
        <v>92</v>
      </c>
      <c r="B19" s="6" t="s">
        <v>32</v>
      </c>
      <c r="C19" s="3" t="s">
        <v>582</v>
      </c>
      <c r="D19" s="139">
        <f>D10*10%</f>
        <v>147.6</v>
      </c>
      <c r="E19" s="140"/>
      <c r="F19" s="141" t="str">
        <f>IF(TRIM(D19)="rate only","ro",IF(ISBLANK(E19)," ",D19*E19))</f>
        <v xml:space="preserve"> </v>
      </c>
    </row>
    <row r="20" spans="1:6" ht="14.1" customHeight="1" x14ac:dyDescent="0.2">
      <c r="A20" s="5"/>
      <c r="B20" s="6"/>
      <c r="C20" s="3"/>
      <c r="D20" s="136"/>
      <c r="E20" s="137"/>
      <c r="F20" s="138"/>
    </row>
    <row r="21" spans="1:6" ht="14.1" customHeight="1" x14ac:dyDescent="0.2">
      <c r="A21" s="5" t="s">
        <v>93</v>
      </c>
      <c r="B21" s="6" t="s">
        <v>33</v>
      </c>
      <c r="C21" s="3" t="s">
        <v>582</v>
      </c>
      <c r="D21" s="139">
        <f>D10*20%</f>
        <v>295.2</v>
      </c>
      <c r="E21" s="140"/>
      <c r="F21" s="141" t="str">
        <f>IF(TRIM(D21)="rate only","ro",IF(ISBLANK(E21)," ",D21*E21))</f>
        <v xml:space="preserve"> </v>
      </c>
    </row>
    <row r="22" spans="1:6" ht="14.1" customHeight="1" x14ac:dyDescent="0.2">
      <c r="A22" s="5"/>
      <c r="B22" s="6"/>
      <c r="C22" s="3"/>
      <c r="D22" s="136"/>
      <c r="E22" s="137"/>
      <c r="F22" s="138"/>
    </row>
    <row r="23" spans="1:6" ht="14.1" customHeight="1" x14ac:dyDescent="0.2">
      <c r="A23" s="13" t="s">
        <v>1256</v>
      </c>
      <c r="B23" s="14" t="s">
        <v>1095</v>
      </c>
      <c r="C23" s="3"/>
      <c r="D23" s="136"/>
      <c r="E23" s="137"/>
      <c r="F23" s="138"/>
    </row>
    <row r="24" spans="1:6" ht="14.1" customHeight="1" x14ac:dyDescent="0.2">
      <c r="A24" s="5"/>
      <c r="B24" s="6"/>
      <c r="C24" s="3"/>
      <c r="D24" s="136"/>
      <c r="E24" s="137"/>
      <c r="F24" s="138"/>
    </row>
    <row r="25" spans="1:6" ht="14.1" customHeight="1" x14ac:dyDescent="0.2">
      <c r="A25" s="5" t="s">
        <v>1236</v>
      </c>
      <c r="B25" s="6" t="s">
        <v>94</v>
      </c>
      <c r="C25" s="3" t="s">
        <v>582</v>
      </c>
      <c r="D25" s="139">
        <v>932.75</v>
      </c>
      <c r="E25" s="140"/>
      <c r="F25" s="141" t="str">
        <f>IF(TRIM(D25)="rate only","ro",IF(ISBLANK(E25)," ",D25*E25))</f>
        <v xml:space="preserve"> </v>
      </c>
    </row>
    <row r="26" spans="1:6" ht="14.1" customHeight="1" x14ac:dyDescent="0.2">
      <c r="A26" s="5"/>
      <c r="B26" s="6"/>
      <c r="C26" s="3"/>
      <c r="D26" s="136"/>
      <c r="E26" s="137"/>
      <c r="F26" s="138"/>
    </row>
    <row r="27" spans="1:6" ht="14.1" customHeight="1" x14ac:dyDescent="0.2">
      <c r="A27" s="5" t="s">
        <v>1237</v>
      </c>
      <c r="B27" s="6" t="s">
        <v>32</v>
      </c>
      <c r="C27" s="3" t="s">
        <v>582</v>
      </c>
      <c r="D27" s="139">
        <v>1865.5</v>
      </c>
      <c r="E27" s="140"/>
      <c r="F27" s="141" t="str">
        <f>IF(TRIM(D27)="rate only","ro",IF(ISBLANK(E27)," ",D27*E27))</f>
        <v xml:space="preserve"> </v>
      </c>
    </row>
    <row r="28" spans="1:6" ht="14.1" customHeight="1" x14ac:dyDescent="0.2">
      <c r="A28" s="5"/>
      <c r="B28" s="6"/>
      <c r="C28" s="3"/>
      <c r="D28" s="136"/>
      <c r="E28" s="137"/>
      <c r="F28" s="138"/>
    </row>
    <row r="29" spans="1:6" ht="14.1" customHeight="1" x14ac:dyDescent="0.2">
      <c r="A29" s="5" t="s">
        <v>1238</v>
      </c>
      <c r="B29" s="6" t="s">
        <v>33</v>
      </c>
      <c r="C29" s="3" t="s">
        <v>582</v>
      </c>
      <c r="D29" s="139">
        <v>950</v>
      </c>
      <c r="E29" s="140"/>
      <c r="F29" s="141" t="str">
        <f>IF(TRIM(D29)="rate only","ro",IF(ISBLANK(E29)," ",D29*E29))</f>
        <v xml:space="preserve"> </v>
      </c>
    </row>
    <row r="30" spans="1:6" ht="14.1" customHeight="1" x14ac:dyDescent="0.2">
      <c r="A30" s="5"/>
      <c r="B30" s="6"/>
      <c r="C30" s="3"/>
      <c r="D30" s="136"/>
      <c r="E30" s="137"/>
      <c r="F30" s="138"/>
    </row>
    <row r="31" spans="1:6" ht="14.1" customHeight="1" x14ac:dyDescent="0.2">
      <c r="A31" s="13" t="s">
        <v>95</v>
      </c>
      <c r="B31" s="14" t="s">
        <v>96</v>
      </c>
      <c r="C31" s="3" t="s">
        <v>582</v>
      </c>
      <c r="D31" s="139">
        <f>10%*D10</f>
        <v>147.6</v>
      </c>
      <c r="E31" s="140"/>
      <c r="F31" s="141" t="str">
        <f>IF(TRIM(D31)="rate only","ro",IF(ISBLANK(E31)," ",D31*E31))</f>
        <v xml:space="preserve"> </v>
      </c>
    </row>
    <row r="32" spans="1:6" ht="14.1" customHeight="1" x14ac:dyDescent="0.2">
      <c r="A32" s="5"/>
      <c r="B32" s="6"/>
      <c r="C32" s="3"/>
      <c r="D32" s="136"/>
      <c r="E32" s="137"/>
      <c r="F32" s="138"/>
    </row>
    <row r="33" spans="1:6" ht="14.1" customHeight="1" x14ac:dyDescent="0.2">
      <c r="A33" s="5"/>
      <c r="B33" s="6"/>
      <c r="C33" s="3"/>
      <c r="D33" s="136"/>
      <c r="E33" s="137"/>
      <c r="F33" s="138"/>
    </row>
    <row r="34" spans="1:6" ht="14.1" customHeight="1" x14ac:dyDescent="0.2">
      <c r="A34" s="5"/>
      <c r="B34" s="6"/>
      <c r="C34" s="3"/>
      <c r="D34" s="136"/>
      <c r="E34" s="137"/>
      <c r="F34" s="138"/>
    </row>
    <row r="35" spans="1:6" ht="14.1" customHeight="1" x14ac:dyDescent="0.2">
      <c r="A35" s="5"/>
      <c r="B35" s="6"/>
      <c r="C35" s="3"/>
      <c r="D35" s="136"/>
      <c r="E35" s="137"/>
      <c r="F35" s="138"/>
    </row>
    <row r="36" spans="1:6" ht="14.1" customHeight="1" x14ac:dyDescent="0.2">
      <c r="A36" s="5"/>
      <c r="B36" s="6"/>
      <c r="C36" s="3"/>
      <c r="D36" s="136"/>
      <c r="E36" s="137"/>
      <c r="F36" s="138"/>
    </row>
    <row r="37" spans="1:6" ht="14.1" customHeight="1" thickBot="1" x14ac:dyDescent="0.25">
      <c r="A37" s="15"/>
      <c r="B37" s="16"/>
      <c r="C37" s="17"/>
      <c r="D37" s="142"/>
      <c r="E37" s="143"/>
      <c r="F37" s="144"/>
    </row>
    <row r="38" spans="1:6" ht="27.95" customHeight="1" thickBot="1" x14ac:dyDescent="0.25">
      <c r="A38" s="337" t="s">
        <v>576</v>
      </c>
      <c r="B38" s="338"/>
      <c r="C38" s="338"/>
      <c r="D38" s="338"/>
      <c r="E38" s="339"/>
      <c r="F38" s="57">
        <f>SUM(F2:F37)</f>
        <v>0</v>
      </c>
    </row>
    <row r="39" spans="1:6" ht="14.1" customHeight="1" thickBot="1" x14ac:dyDescent="0.25">
      <c r="A39" s="20"/>
      <c r="B39" s="20"/>
      <c r="C39" s="20"/>
      <c r="D39" s="145"/>
      <c r="E39" s="146"/>
      <c r="F39" s="147"/>
    </row>
    <row r="40" spans="1:6" ht="27.95" customHeight="1" x14ac:dyDescent="0.2">
      <c r="A40" s="308" t="s">
        <v>574</v>
      </c>
      <c r="B40" s="309"/>
      <c r="C40" s="309"/>
      <c r="D40" s="309"/>
      <c r="E40" s="310" t="s">
        <v>575</v>
      </c>
      <c r="F40" s="311"/>
    </row>
    <row r="41" spans="1:6" ht="42" customHeight="1" thickBot="1" x14ac:dyDescent="0.25">
      <c r="A41" s="312"/>
      <c r="B41" s="313"/>
      <c r="C41" s="313"/>
      <c r="D41" s="313"/>
      <c r="E41" s="314"/>
      <c r="F41" s="315"/>
    </row>
    <row r="42" spans="1:6" ht="9.9499999999999993" customHeight="1" thickBot="1" x14ac:dyDescent="0.25">
      <c r="A42" s="23"/>
      <c r="E42" s="149"/>
    </row>
    <row r="43" spans="1:6" ht="27.95" customHeight="1" thickBot="1" x14ac:dyDescent="0.25">
      <c r="A43" s="53" t="s">
        <v>567</v>
      </c>
      <c r="B43" s="54" t="s">
        <v>568</v>
      </c>
      <c r="C43" s="54" t="s">
        <v>569</v>
      </c>
      <c r="D43" s="55" t="s">
        <v>570</v>
      </c>
      <c r="E43" s="56" t="s">
        <v>571</v>
      </c>
      <c r="F43" s="57" t="s">
        <v>572</v>
      </c>
    </row>
    <row r="44" spans="1:6" ht="27.95" customHeight="1" x14ac:dyDescent="0.2">
      <c r="A44" s="340" t="s">
        <v>577</v>
      </c>
      <c r="B44" s="341"/>
      <c r="C44" s="341"/>
      <c r="D44" s="341"/>
      <c r="E44" s="342"/>
      <c r="F44" s="159">
        <f>F38</f>
        <v>0</v>
      </c>
    </row>
    <row r="45" spans="1:6" ht="14.1" customHeight="1" x14ac:dyDescent="0.2">
      <c r="A45" s="5"/>
      <c r="B45" s="6"/>
      <c r="C45" s="3"/>
      <c r="D45" s="136"/>
      <c r="E45" s="137"/>
      <c r="F45" s="138"/>
    </row>
    <row r="46" spans="1:6" ht="14.1" customHeight="1" x14ac:dyDescent="0.2">
      <c r="A46" s="13" t="s">
        <v>97</v>
      </c>
      <c r="B46" s="14" t="s">
        <v>98</v>
      </c>
      <c r="C46" s="3"/>
      <c r="D46" s="136"/>
      <c r="E46" s="137"/>
      <c r="F46" s="138"/>
    </row>
    <row r="47" spans="1:6" ht="14.1" customHeight="1" x14ac:dyDescent="0.2">
      <c r="A47" s="5"/>
      <c r="B47" s="14" t="s">
        <v>310</v>
      </c>
      <c r="C47" s="3"/>
      <c r="D47" s="136"/>
      <c r="E47" s="137"/>
      <c r="F47" s="138"/>
    </row>
    <row r="48" spans="1:6" ht="14.1" customHeight="1" x14ac:dyDescent="0.2">
      <c r="A48" s="5"/>
      <c r="B48" s="14" t="s">
        <v>99</v>
      </c>
      <c r="C48" s="3"/>
      <c r="D48" s="136"/>
      <c r="E48" s="137"/>
      <c r="F48" s="138"/>
    </row>
    <row r="49" spans="1:6" ht="14.1" customHeight="1" x14ac:dyDescent="0.2">
      <c r="A49" s="5"/>
      <c r="B49" s="6"/>
      <c r="C49" s="3"/>
      <c r="D49" s="136"/>
      <c r="E49" s="137"/>
      <c r="F49" s="138"/>
    </row>
    <row r="50" spans="1:6" ht="14.1" customHeight="1" x14ac:dyDescent="0.2">
      <c r="A50" s="5" t="s">
        <v>102</v>
      </c>
      <c r="B50" s="6" t="s">
        <v>100</v>
      </c>
      <c r="C50" s="3" t="s">
        <v>101</v>
      </c>
      <c r="D50" s="139">
        <f>100*8.8</f>
        <v>880.00000000000011</v>
      </c>
      <c r="E50" s="140"/>
      <c r="F50" s="141" t="str">
        <f>IF(TRIM(D50)="rate only","ro",IF(ISBLANK(E50)," ",D50*E50))</f>
        <v xml:space="preserve"> </v>
      </c>
    </row>
    <row r="51" spans="1:6" ht="14.1" customHeight="1" x14ac:dyDescent="0.2">
      <c r="A51" s="5"/>
      <c r="B51" s="6"/>
      <c r="C51" s="3"/>
      <c r="D51" s="136"/>
      <c r="E51" s="137"/>
      <c r="F51" s="138"/>
    </row>
    <row r="52" spans="1:6" ht="14.1" customHeight="1" x14ac:dyDescent="0.2">
      <c r="A52" s="13" t="s">
        <v>103</v>
      </c>
      <c r="B52" s="14" t="s">
        <v>104</v>
      </c>
      <c r="C52" s="3"/>
      <c r="D52" s="136"/>
      <c r="E52" s="137"/>
      <c r="F52" s="138"/>
    </row>
    <row r="53" spans="1:6" ht="14.1" customHeight="1" x14ac:dyDescent="0.2">
      <c r="A53" s="5"/>
      <c r="B53" s="6"/>
      <c r="C53" s="3"/>
      <c r="D53" s="136"/>
      <c r="E53" s="137"/>
      <c r="F53" s="138"/>
    </row>
    <row r="54" spans="1:6" ht="14.1" customHeight="1" x14ac:dyDescent="0.2">
      <c r="A54" s="5" t="s">
        <v>106</v>
      </c>
      <c r="B54" s="6" t="s">
        <v>105</v>
      </c>
      <c r="C54" s="3" t="s">
        <v>101</v>
      </c>
      <c r="D54" s="139">
        <f>1435*8.8</f>
        <v>12628.000000000002</v>
      </c>
      <c r="E54" s="140"/>
      <c r="F54" s="141" t="str">
        <f>IF(TRIM(D54)="rate only","ro",IF(ISBLANK(E54)," ",D54*E54))</f>
        <v xml:space="preserve"> </v>
      </c>
    </row>
    <row r="55" spans="1:6" ht="14.1" customHeight="1" x14ac:dyDescent="0.2">
      <c r="A55" s="5"/>
      <c r="B55" s="6"/>
      <c r="C55" s="3"/>
      <c r="D55" s="136"/>
      <c r="E55" s="137"/>
      <c r="F55" s="138"/>
    </row>
    <row r="56" spans="1:6" ht="14.1" customHeight="1" x14ac:dyDescent="0.2">
      <c r="A56" s="13" t="s">
        <v>107</v>
      </c>
      <c r="B56" s="14" t="s">
        <v>108</v>
      </c>
      <c r="C56" s="3"/>
      <c r="D56" s="136"/>
      <c r="E56" s="137"/>
      <c r="F56" s="138"/>
    </row>
    <row r="57" spans="1:6" ht="14.1" customHeight="1" x14ac:dyDescent="0.2">
      <c r="A57" s="5"/>
      <c r="B57" s="14" t="s">
        <v>314</v>
      </c>
      <c r="C57" s="3"/>
      <c r="D57" s="136"/>
      <c r="E57" s="137"/>
      <c r="F57" s="138"/>
    </row>
    <row r="58" spans="1:6" ht="14.1" customHeight="1" x14ac:dyDescent="0.2">
      <c r="A58" s="5"/>
      <c r="B58" s="14" t="s">
        <v>109</v>
      </c>
      <c r="C58" s="3" t="s">
        <v>582</v>
      </c>
      <c r="D58" s="139">
        <f>1435*10*0.2+61</f>
        <v>2931</v>
      </c>
      <c r="E58" s="140"/>
      <c r="F58" s="141" t="str">
        <f>IF(TRIM(D58)="rate only","ro",IF(ISBLANK(E58)," ",D58*E58))</f>
        <v xml:space="preserve"> </v>
      </c>
    </row>
    <row r="59" spans="1:6" ht="14.1" customHeight="1" x14ac:dyDescent="0.2">
      <c r="A59" s="5"/>
      <c r="B59" s="6"/>
      <c r="C59" s="3"/>
      <c r="D59" s="136"/>
      <c r="E59" s="137"/>
      <c r="F59" s="138"/>
    </row>
    <row r="60" spans="1:6" ht="14.1" customHeight="1" x14ac:dyDescent="0.2">
      <c r="A60" s="13" t="s">
        <v>752</v>
      </c>
      <c r="B60" s="14" t="s">
        <v>753</v>
      </c>
      <c r="C60" s="3" t="s">
        <v>582</v>
      </c>
      <c r="D60" s="139">
        <f>D58*30%</f>
        <v>879.3</v>
      </c>
      <c r="E60" s="140"/>
      <c r="F60" s="141" t="str">
        <f>IF(TRIM(D60)="rate only","ro",IF(ISBLANK(E60)," ",D60*E60))</f>
        <v xml:space="preserve"> </v>
      </c>
    </row>
    <row r="61" spans="1:6" ht="14.1" customHeight="1" x14ac:dyDescent="0.2">
      <c r="A61" s="5"/>
      <c r="B61" s="6"/>
      <c r="C61" s="3"/>
      <c r="D61" s="136"/>
      <c r="E61" s="137"/>
      <c r="F61" s="138"/>
    </row>
    <row r="62" spans="1:6" ht="14.1" customHeight="1" thickBot="1" x14ac:dyDescent="0.25">
      <c r="A62" s="15"/>
      <c r="B62" s="16"/>
      <c r="C62" s="17"/>
      <c r="D62" s="142"/>
      <c r="E62" s="143"/>
      <c r="F62" s="144"/>
    </row>
    <row r="63" spans="1:6" ht="27.95" customHeight="1" thickBot="1" x14ac:dyDescent="0.25">
      <c r="A63" s="337" t="s">
        <v>576</v>
      </c>
      <c r="B63" s="338"/>
      <c r="C63" s="338"/>
      <c r="D63" s="338"/>
      <c r="E63" s="339"/>
      <c r="F63" s="57">
        <f>SUM(F43:F62)</f>
        <v>0</v>
      </c>
    </row>
    <row r="64" spans="1:6" ht="14.1" customHeight="1" thickBot="1" x14ac:dyDescent="0.25">
      <c r="A64" s="23"/>
      <c r="C64" s="35"/>
      <c r="E64" s="149"/>
      <c r="F64" s="149"/>
    </row>
    <row r="65" spans="1:6" ht="27.95" customHeight="1" x14ac:dyDescent="0.2">
      <c r="A65" s="308" t="s">
        <v>574</v>
      </c>
      <c r="B65" s="309"/>
      <c r="C65" s="309"/>
      <c r="D65" s="309"/>
      <c r="E65" s="310" t="s">
        <v>575</v>
      </c>
      <c r="F65" s="311"/>
    </row>
    <row r="66" spans="1:6" ht="42" customHeight="1" thickBot="1" x14ac:dyDescent="0.25">
      <c r="A66" s="312"/>
      <c r="B66" s="313"/>
      <c r="C66" s="313"/>
      <c r="D66" s="313"/>
      <c r="E66" s="314"/>
      <c r="F66" s="315"/>
    </row>
    <row r="67" spans="1:6" ht="9.9499999999999993" customHeight="1" thickBot="1" x14ac:dyDescent="0.25"/>
    <row r="68" spans="1:6" ht="27.95" customHeight="1" thickBot="1" x14ac:dyDescent="0.25">
      <c r="A68" s="53" t="s">
        <v>567</v>
      </c>
      <c r="B68" s="54" t="s">
        <v>568</v>
      </c>
      <c r="C68" s="54" t="s">
        <v>569</v>
      </c>
      <c r="D68" s="55" t="s">
        <v>570</v>
      </c>
      <c r="E68" s="56" t="s">
        <v>571</v>
      </c>
      <c r="F68" s="57" t="s">
        <v>572</v>
      </c>
    </row>
    <row r="69" spans="1:6" ht="27.95" customHeight="1" x14ac:dyDescent="0.2">
      <c r="A69" s="340" t="s">
        <v>577</v>
      </c>
      <c r="B69" s="341"/>
      <c r="C69" s="341"/>
      <c r="D69" s="341"/>
      <c r="E69" s="342"/>
      <c r="F69" s="159">
        <f>F63</f>
        <v>0</v>
      </c>
    </row>
    <row r="70" spans="1:6" ht="14.1" customHeight="1" x14ac:dyDescent="0.2">
      <c r="A70" s="5"/>
      <c r="B70" s="6"/>
      <c r="C70" s="3"/>
      <c r="D70" s="136"/>
      <c r="E70" s="137"/>
      <c r="F70" s="138"/>
    </row>
    <row r="71" spans="1:6" ht="14.1" customHeight="1" x14ac:dyDescent="0.2">
      <c r="A71" s="13" t="s">
        <v>1130</v>
      </c>
      <c r="B71" s="14" t="s">
        <v>1131</v>
      </c>
      <c r="C71" s="3"/>
      <c r="D71" s="136"/>
      <c r="E71" s="137"/>
      <c r="F71" s="138"/>
    </row>
    <row r="72" spans="1:6" ht="14.1" customHeight="1" x14ac:dyDescent="0.2">
      <c r="A72" s="5"/>
      <c r="B72" s="14" t="s">
        <v>1132</v>
      </c>
      <c r="C72" s="3"/>
      <c r="D72" s="136"/>
      <c r="E72" s="137"/>
      <c r="F72" s="138"/>
    </row>
    <row r="73" spans="1:6" ht="14.1" customHeight="1" x14ac:dyDescent="0.2">
      <c r="A73" s="5"/>
      <c r="B73" s="6"/>
      <c r="C73" s="3"/>
      <c r="D73" s="136"/>
      <c r="E73" s="137"/>
      <c r="F73" s="138"/>
    </row>
    <row r="74" spans="1:6" ht="14.1" customHeight="1" x14ac:dyDescent="0.2">
      <c r="A74" s="5" t="s">
        <v>1133</v>
      </c>
      <c r="B74" s="6" t="s">
        <v>1134</v>
      </c>
      <c r="C74" s="3" t="s">
        <v>582</v>
      </c>
      <c r="D74" s="139">
        <f>D58</f>
        <v>2931</v>
      </c>
      <c r="E74" s="140"/>
      <c r="F74" s="141" t="str">
        <f>IF(TRIM(D74)="rate only","ro",IF(ISBLANK(E74)," ",D74*E74))</f>
        <v xml:space="preserve"> </v>
      </c>
    </row>
    <row r="75" spans="1:6" ht="14.1" customHeight="1" x14ac:dyDescent="0.2">
      <c r="A75" s="5"/>
      <c r="B75" s="6"/>
      <c r="C75" s="3"/>
      <c r="D75" s="241"/>
      <c r="E75" s="137"/>
      <c r="F75" s="138"/>
    </row>
    <row r="76" spans="1:6" ht="14.1" customHeight="1" x14ac:dyDescent="0.2">
      <c r="A76" s="13" t="s">
        <v>110</v>
      </c>
      <c r="B76" s="14" t="s">
        <v>111</v>
      </c>
      <c r="C76" s="3"/>
      <c r="D76" s="3"/>
      <c r="E76" s="137"/>
      <c r="F76" s="138"/>
    </row>
    <row r="77" spans="1:6" ht="14.1" customHeight="1" x14ac:dyDescent="0.2">
      <c r="A77" s="5"/>
      <c r="B77" s="6"/>
      <c r="C77" s="3"/>
      <c r="D77" s="136"/>
      <c r="E77" s="137"/>
      <c r="F77" s="138"/>
    </row>
    <row r="78" spans="1:6" ht="14.1" customHeight="1" x14ac:dyDescent="0.2">
      <c r="A78" s="104" t="s">
        <v>978</v>
      </c>
      <c r="B78" s="6" t="s">
        <v>112</v>
      </c>
      <c r="C78" s="3" t="s">
        <v>621</v>
      </c>
      <c r="D78" s="139">
        <v>1500</v>
      </c>
      <c r="E78" s="140"/>
      <c r="F78" s="141" t="str">
        <f>IF(TRIM(D78)="rate only","ro",IF(ISBLANK(E78)," ",D78*E78))</f>
        <v xml:space="preserve"> </v>
      </c>
    </row>
    <row r="79" spans="1:6" ht="14.1" customHeight="1" x14ac:dyDescent="0.2">
      <c r="A79" s="5"/>
      <c r="B79" s="6"/>
      <c r="C79" s="3"/>
      <c r="D79" s="136"/>
      <c r="E79" s="137"/>
      <c r="F79" s="138"/>
    </row>
    <row r="80" spans="1:6" ht="14.1" customHeight="1" x14ac:dyDescent="0.2">
      <c r="A80" s="104" t="s">
        <v>979</v>
      </c>
      <c r="B80" s="6" t="s">
        <v>113</v>
      </c>
      <c r="C80" s="3" t="s">
        <v>621</v>
      </c>
      <c r="D80" s="139">
        <v>1000</v>
      </c>
      <c r="E80" s="140"/>
      <c r="F80" s="141" t="str">
        <f>IF(TRIM(D80)="rate only","ro",IF(ISBLANK(E80)," ",D80*E80))</f>
        <v xml:space="preserve"> </v>
      </c>
    </row>
    <row r="81" spans="1:6" ht="14.1" customHeight="1" x14ac:dyDescent="0.2">
      <c r="A81" s="5"/>
      <c r="B81" s="6"/>
      <c r="C81" s="3"/>
      <c r="D81" s="136"/>
      <c r="E81" s="137"/>
      <c r="F81" s="138"/>
    </row>
    <row r="82" spans="1:6" ht="14.1" customHeight="1" x14ac:dyDescent="0.2">
      <c r="A82" s="13" t="s">
        <v>754</v>
      </c>
      <c r="B82" s="14" t="s">
        <v>755</v>
      </c>
      <c r="C82" s="3"/>
      <c r="D82" s="136"/>
      <c r="E82" s="137"/>
      <c r="F82" s="138"/>
    </row>
    <row r="83" spans="1:6" ht="14.1" customHeight="1" x14ac:dyDescent="0.2">
      <c r="A83" s="13"/>
      <c r="B83" s="14" t="s">
        <v>756</v>
      </c>
      <c r="C83" s="3" t="s">
        <v>626</v>
      </c>
      <c r="D83" s="139">
        <v>1</v>
      </c>
      <c r="E83" s="140"/>
      <c r="F83" s="141" t="str">
        <f>IF(TRIM(D83)="rate only","ro",IF(ISBLANK(E83)," ",D83*E83))</f>
        <v xml:space="preserve"> </v>
      </c>
    </row>
    <row r="84" spans="1:6" ht="14.1" customHeight="1" x14ac:dyDescent="0.2">
      <c r="A84" s="5"/>
      <c r="B84" s="6"/>
      <c r="C84" s="3"/>
      <c r="D84" s="136"/>
      <c r="E84" s="137"/>
      <c r="F84" s="138"/>
    </row>
    <row r="85" spans="1:6" ht="14.1" customHeight="1" x14ac:dyDescent="0.2">
      <c r="A85" s="13" t="s">
        <v>114</v>
      </c>
      <c r="B85" s="14" t="s">
        <v>115</v>
      </c>
      <c r="C85" s="3"/>
      <c r="D85" s="136"/>
      <c r="E85" s="137"/>
      <c r="F85" s="138"/>
    </row>
    <row r="86" spans="1:6" ht="14.1" customHeight="1" x14ac:dyDescent="0.2">
      <c r="A86" s="5"/>
      <c r="B86" s="14" t="s">
        <v>116</v>
      </c>
      <c r="C86" s="3"/>
      <c r="D86" s="136"/>
      <c r="E86" s="137"/>
      <c r="F86" s="138"/>
    </row>
    <row r="87" spans="1:6" ht="14.1" customHeight="1" x14ac:dyDescent="0.2">
      <c r="A87" s="5"/>
      <c r="B87" s="14" t="s">
        <v>117</v>
      </c>
      <c r="C87" s="3" t="s">
        <v>582</v>
      </c>
      <c r="D87" s="139">
        <v>200</v>
      </c>
      <c r="E87" s="140"/>
      <c r="F87" s="141" t="str">
        <f>IF(TRIM(D87)="rate only","ro",IF(ISBLANK(E87)," ",D87*E87))</f>
        <v xml:space="preserve"> </v>
      </c>
    </row>
    <row r="88" spans="1:6" ht="14.1" customHeight="1" x14ac:dyDescent="0.2">
      <c r="A88" s="5"/>
      <c r="B88" s="6"/>
      <c r="C88" s="3"/>
      <c r="D88" s="136"/>
      <c r="E88" s="137"/>
      <c r="F88" s="138"/>
    </row>
    <row r="89" spans="1:6" ht="14.1" customHeight="1" x14ac:dyDescent="0.2">
      <c r="A89" s="13" t="s">
        <v>1203</v>
      </c>
      <c r="B89" s="14" t="s">
        <v>1204</v>
      </c>
      <c r="C89" s="3"/>
      <c r="D89" s="136"/>
      <c r="E89" s="137"/>
      <c r="F89" s="138"/>
    </row>
    <row r="90" spans="1:6" ht="14.1" customHeight="1" x14ac:dyDescent="0.2">
      <c r="A90" s="5"/>
      <c r="B90" s="14" t="s">
        <v>1205</v>
      </c>
      <c r="C90" s="3"/>
      <c r="D90" s="136"/>
      <c r="E90" s="137"/>
      <c r="F90" s="138"/>
    </row>
    <row r="91" spans="1:6" ht="14.1" customHeight="1" x14ac:dyDescent="0.2">
      <c r="A91" s="5"/>
      <c r="B91" s="14" t="s">
        <v>1206</v>
      </c>
      <c r="C91" s="3" t="s">
        <v>582</v>
      </c>
      <c r="D91" s="139">
        <f>D31</f>
        <v>147.6</v>
      </c>
      <c r="E91" s="140"/>
      <c r="F91" s="141" t="str">
        <f>IF(TRIM(D91)="rate only","ro",IF(ISBLANK(E91)," ",D91*E91))</f>
        <v xml:space="preserve"> </v>
      </c>
    </row>
    <row r="92" spans="1:6" ht="14.1" customHeight="1" x14ac:dyDescent="0.2">
      <c r="A92" s="5"/>
      <c r="B92" s="6"/>
      <c r="C92" s="3"/>
      <c r="D92" s="136"/>
      <c r="E92" s="137"/>
      <c r="F92" s="138"/>
    </row>
    <row r="93" spans="1:6" ht="14.1" customHeight="1" x14ac:dyDescent="0.2">
      <c r="A93" s="5"/>
      <c r="B93" s="6"/>
      <c r="C93" s="3"/>
      <c r="D93" s="136"/>
      <c r="E93" s="137"/>
      <c r="F93" s="138"/>
    </row>
    <row r="94" spans="1:6" ht="14.1" customHeight="1" x14ac:dyDescent="0.2">
      <c r="A94" s="5"/>
      <c r="B94" s="6"/>
      <c r="C94" s="3"/>
      <c r="D94" s="136"/>
      <c r="E94" s="137"/>
      <c r="F94" s="138"/>
    </row>
    <row r="95" spans="1:6" ht="14.1" customHeight="1" x14ac:dyDescent="0.2">
      <c r="A95" s="5"/>
      <c r="B95" s="6"/>
      <c r="C95" s="3"/>
      <c r="D95" s="136"/>
      <c r="E95" s="137"/>
      <c r="F95" s="138"/>
    </row>
    <row r="96" spans="1:6" ht="14.1" customHeight="1" x14ac:dyDescent="0.2">
      <c r="A96" s="5"/>
      <c r="B96" s="6"/>
      <c r="C96" s="3"/>
      <c r="D96" s="136"/>
      <c r="E96" s="137"/>
      <c r="F96" s="138"/>
    </row>
    <row r="97" spans="1:6" ht="14.1" customHeight="1" x14ac:dyDescent="0.2">
      <c r="A97" s="5"/>
      <c r="B97" s="6"/>
      <c r="C97" s="3"/>
      <c r="D97" s="136"/>
      <c r="E97" s="137"/>
      <c r="F97" s="138"/>
    </row>
    <row r="98" spans="1:6" ht="14.1" customHeight="1" thickBot="1" x14ac:dyDescent="0.25">
      <c r="A98" s="15"/>
      <c r="B98" s="16"/>
      <c r="C98" s="17"/>
      <c r="D98" s="142"/>
      <c r="E98" s="143"/>
      <c r="F98" s="144"/>
    </row>
    <row r="99" spans="1:6" ht="27.95" customHeight="1" thickBot="1" x14ac:dyDescent="0.25">
      <c r="A99" s="337" t="s">
        <v>573</v>
      </c>
      <c r="B99" s="338"/>
      <c r="C99" s="338"/>
      <c r="D99" s="338"/>
      <c r="E99" s="339"/>
      <c r="F99" s="57">
        <f>SUM(F69:F98)</f>
        <v>0</v>
      </c>
    </row>
    <row r="100" spans="1:6" ht="14.1" customHeight="1" thickBot="1" x14ac:dyDescent="0.25">
      <c r="A100" s="23"/>
      <c r="C100" s="35"/>
      <c r="E100" s="149"/>
      <c r="F100" s="149"/>
    </row>
    <row r="101" spans="1:6" ht="27.95" customHeight="1" x14ac:dyDescent="0.2">
      <c r="A101" s="308" t="s">
        <v>574</v>
      </c>
      <c r="B101" s="309"/>
      <c r="C101" s="309"/>
      <c r="D101" s="309"/>
      <c r="E101" s="310" t="s">
        <v>575</v>
      </c>
      <c r="F101" s="311"/>
    </row>
    <row r="102" spans="1:6" ht="42" customHeight="1" thickBot="1" x14ac:dyDescent="0.25">
      <c r="A102" s="312"/>
      <c r="B102" s="313"/>
      <c r="C102" s="313"/>
      <c r="D102" s="313"/>
      <c r="E102" s="314"/>
      <c r="F102" s="315"/>
    </row>
    <row r="103" spans="1:6" ht="9.9499999999999993" customHeight="1" x14ac:dyDescent="0.2"/>
    <row r="104" spans="1:6" ht="27.95" customHeight="1" x14ac:dyDescent="0.2"/>
    <row r="105" spans="1:6" ht="27.95" customHeight="1" x14ac:dyDescent="0.2"/>
    <row r="106" spans="1:6" ht="14.1" customHeight="1" x14ac:dyDescent="0.2"/>
    <row r="107" spans="1:6" ht="14.1" customHeight="1" x14ac:dyDescent="0.2"/>
    <row r="108" spans="1:6" ht="14.1" customHeight="1" x14ac:dyDescent="0.2"/>
    <row r="109" spans="1:6" ht="14.1" customHeight="1" x14ac:dyDescent="0.2"/>
    <row r="110" spans="1:6" ht="14.1" customHeight="1" x14ac:dyDescent="0.2"/>
    <row r="111" spans="1:6" ht="14.1" customHeight="1" x14ac:dyDescent="0.2"/>
    <row r="112" spans="1:6"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27.95" customHeight="1" x14ac:dyDescent="0.2"/>
    <row r="152" ht="14.1" customHeight="1" x14ac:dyDescent="0.2"/>
    <row r="153" ht="27.95" customHeight="1" x14ac:dyDescent="0.2"/>
    <row r="154" ht="42" customHeight="1" x14ac:dyDescent="0.2"/>
    <row r="155" ht="9.9499999999999993" customHeight="1" x14ac:dyDescent="0.2"/>
    <row r="156" ht="27.95" customHeight="1" x14ac:dyDescent="0.2"/>
    <row r="157" ht="27.95"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27.95" customHeight="1" x14ac:dyDescent="0.2"/>
    <row r="204" ht="14.1" customHeight="1" x14ac:dyDescent="0.2"/>
    <row r="205" ht="27.95" customHeight="1" x14ac:dyDescent="0.2"/>
    <row r="206" ht="42" customHeight="1" x14ac:dyDescent="0.2"/>
    <row r="207" ht="9.9499999999999993" customHeight="1" x14ac:dyDescent="0.2"/>
    <row r="208" ht="27.95" customHeight="1" x14ac:dyDescent="0.2"/>
    <row r="209" ht="27.95"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27.95" customHeight="1" x14ac:dyDescent="0.2"/>
    <row r="256" ht="14.1" customHeight="1" x14ac:dyDescent="0.2"/>
    <row r="257" ht="27.95" customHeight="1" x14ac:dyDescent="0.2"/>
    <row r="258" ht="42" customHeight="1" x14ac:dyDescent="0.2"/>
    <row r="259" ht="9.9499999999999993" customHeight="1" x14ac:dyDescent="0.2"/>
    <row r="260" ht="27.95" customHeight="1" x14ac:dyDescent="0.2"/>
    <row r="261" ht="27.95"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27.95" customHeight="1" x14ac:dyDescent="0.2"/>
    <row r="308" ht="14.1" customHeight="1" x14ac:dyDescent="0.2"/>
    <row r="309" ht="27.95" customHeight="1" x14ac:dyDescent="0.2"/>
    <row r="310" ht="42" customHeight="1" x14ac:dyDescent="0.2"/>
    <row r="311" ht="9.9499999999999993" customHeight="1" x14ac:dyDescent="0.2"/>
    <row r="312" ht="27.95" customHeight="1" x14ac:dyDescent="0.2"/>
    <row r="313" ht="27.95"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27.95" customHeight="1" x14ac:dyDescent="0.2"/>
    <row r="360" ht="14.1" customHeight="1" x14ac:dyDescent="0.2"/>
    <row r="361" ht="27.95" customHeight="1" x14ac:dyDescent="0.2"/>
    <row r="362" ht="42" customHeight="1" x14ac:dyDescent="0.2"/>
    <row r="363" ht="9.9499999999999993" customHeight="1" x14ac:dyDescent="0.2"/>
    <row r="364" ht="27.95" customHeight="1" x14ac:dyDescent="0.2"/>
    <row r="365" ht="27.95"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27.95" customHeight="1" x14ac:dyDescent="0.2"/>
    <row r="412" ht="14.1" customHeight="1" x14ac:dyDescent="0.2"/>
    <row r="413" ht="27.95" customHeight="1" x14ac:dyDescent="0.2"/>
    <row r="414" ht="42" customHeight="1" x14ac:dyDescent="0.2"/>
    <row r="415" ht="9.9499999999999993" customHeight="1" x14ac:dyDescent="0.2"/>
  </sheetData>
  <mergeCells count="17">
    <mergeCell ref="A69:E69"/>
    <mergeCell ref="A99:E99"/>
    <mergeCell ref="A101:D101"/>
    <mergeCell ref="E101:F101"/>
    <mergeCell ref="A102:D102"/>
    <mergeCell ref="E102:F102"/>
    <mergeCell ref="A66:D66"/>
    <mergeCell ref="E66:F66"/>
    <mergeCell ref="A44:E44"/>
    <mergeCell ref="A63:E63"/>
    <mergeCell ref="A65:D65"/>
    <mergeCell ref="E65:F65"/>
    <mergeCell ref="A38:E38"/>
    <mergeCell ref="A40:D40"/>
    <mergeCell ref="E40:F40"/>
    <mergeCell ref="A41:D41"/>
    <mergeCell ref="E41:F41"/>
  </mergeCells>
  <phoneticPr fontId="1" type="noConversion"/>
  <conditionalFormatting sqref="D10 D12 D14 D19 D21 D25 D27 D29 D31 D50 D54 D58 D60 D78 D80 D83 D87">
    <cfRule type="cellIs" dxfId="179" priority="9" operator="greaterThan">
      <formula>0</formula>
    </cfRule>
  </conditionalFormatting>
  <conditionalFormatting sqref="D74">
    <cfRule type="cellIs" dxfId="178" priority="5" operator="greaterThan">
      <formula>0</formula>
    </cfRule>
  </conditionalFormatting>
  <conditionalFormatting sqref="D91">
    <cfRule type="cellIs" dxfId="177" priority="1" operator="greaterThan">
      <formula>0</formula>
    </cfRule>
  </conditionalFormatting>
  <conditionalFormatting sqref="E10 E12 E14 E19 E21 E25 E27 E29 E31 E50 E54 E58 E60 E78 E80 E83 E87">
    <cfRule type="cellIs" dxfId="176" priority="10" operator="greaterThan">
      <formula>0</formula>
    </cfRule>
  </conditionalFormatting>
  <conditionalFormatting sqref="E74">
    <cfRule type="cellIs" dxfId="175" priority="6" operator="greaterThan">
      <formula>0</formula>
    </cfRule>
  </conditionalFormatting>
  <conditionalFormatting sqref="E91">
    <cfRule type="cellIs" dxfId="174" priority="2" operator="greaterThan">
      <formula>0</formula>
    </cfRule>
  </conditionalFormatting>
  <conditionalFormatting sqref="F10 F12 F14 F19 F21 F25 F27 F29 F31 F50 F54 F58 F60 F78 F80 F83 F87">
    <cfRule type="cellIs" dxfId="173" priority="11" stopIfTrue="1" operator="equal">
      <formula>"ro"</formula>
    </cfRule>
    <cfRule type="cellIs" dxfId="172" priority="12" stopIfTrue="1" operator="equal">
      <formula>" "</formula>
    </cfRule>
  </conditionalFormatting>
  <conditionalFormatting sqref="F74">
    <cfRule type="cellIs" dxfId="171" priority="7" stopIfTrue="1" operator="equal">
      <formula>"ro"</formula>
    </cfRule>
    <cfRule type="cellIs" dxfId="170" priority="8" stopIfTrue="1" operator="equal">
      <formula>" "</formula>
    </cfRule>
  </conditionalFormatting>
  <conditionalFormatting sqref="F91">
    <cfRule type="cellIs" dxfId="169" priority="3" stopIfTrue="1" operator="equal">
      <formula>"ro"</formula>
    </cfRule>
    <cfRule type="cellIs" dxfId="168"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203: Page &amp;P of &amp;N</oddHeader>
  </headerFooter>
  <rowBreaks count="2" manualBreakCount="2">
    <brk id="41" max="5" man="1"/>
    <brk id="66" max="5"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4"/>
  </sheetPr>
  <dimension ref="A1:F261"/>
  <sheetViews>
    <sheetView showZeros="0" view="pageBreakPreview" topLeftCell="A20" zoomScale="120" zoomScaleNormal="100" zoomScaleSheetLayoutView="120" workbookViewId="0">
      <selection sqref="A1:F36"/>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24" customWidth="1"/>
    <col min="5" max="5" width="13.5703125" style="2" customWidth="1"/>
    <col min="6" max="6" width="15.5703125" style="2" customWidth="1"/>
    <col min="7" max="16384" width="9.140625" style="2"/>
  </cols>
  <sheetData>
    <row r="1" spans="1:6" ht="27.95" customHeight="1" thickBot="1" x14ac:dyDescent="0.25">
      <c r="A1" s="58" t="s">
        <v>567</v>
      </c>
      <c r="B1" s="59" t="s">
        <v>568</v>
      </c>
      <c r="C1" s="59" t="s">
        <v>569</v>
      </c>
      <c r="D1" s="60" t="s">
        <v>570</v>
      </c>
      <c r="E1" s="61" t="s">
        <v>571</v>
      </c>
      <c r="F1" s="62" t="s">
        <v>572</v>
      </c>
    </row>
    <row r="2" spans="1:6" ht="14.1" customHeight="1" x14ac:dyDescent="0.2">
      <c r="A2" s="8"/>
      <c r="B2" s="9"/>
      <c r="C2" s="10"/>
      <c r="D2" s="84"/>
      <c r="E2" s="11"/>
      <c r="F2" s="12"/>
    </row>
    <row r="3" spans="1:6" ht="14.1" customHeight="1" x14ac:dyDescent="0.2">
      <c r="A3" s="13" t="s">
        <v>608</v>
      </c>
      <c r="B3" s="14" t="s">
        <v>121</v>
      </c>
      <c r="C3" s="3"/>
      <c r="D3" s="83"/>
      <c r="E3" s="4"/>
      <c r="F3" s="1"/>
    </row>
    <row r="4" spans="1:6" ht="14.1" customHeight="1" x14ac:dyDescent="0.2">
      <c r="A4" s="5"/>
      <c r="B4" s="14" t="s">
        <v>120</v>
      </c>
      <c r="C4" s="3"/>
      <c r="D4" s="83"/>
      <c r="E4" s="4"/>
      <c r="F4" s="1"/>
    </row>
    <row r="5" spans="1:6" ht="14.1" customHeight="1" x14ac:dyDescent="0.2">
      <c r="A5" s="5"/>
      <c r="C5" s="3"/>
      <c r="D5" s="83"/>
      <c r="E5" s="4"/>
      <c r="F5" s="1"/>
    </row>
    <row r="6" spans="1:6" ht="14.1" customHeight="1" x14ac:dyDescent="0.2">
      <c r="A6" s="13" t="s">
        <v>118</v>
      </c>
      <c r="B6" s="14" t="s">
        <v>119</v>
      </c>
      <c r="C6" s="3"/>
      <c r="D6" s="83"/>
      <c r="E6" s="4"/>
      <c r="F6" s="1"/>
    </row>
    <row r="7" spans="1:6" ht="14.1" customHeight="1" x14ac:dyDescent="0.2">
      <c r="A7" s="5"/>
      <c r="B7" s="37" t="s">
        <v>122</v>
      </c>
      <c r="C7" s="3"/>
      <c r="D7" s="83"/>
      <c r="E7" s="4"/>
      <c r="F7" s="1"/>
    </row>
    <row r="8" spans="1:6" ht="14.1" customHeight="1" x14ac:dyDescent="0.2">
      <c r="A8" s="5"/>
      <c r="B8" s="6"/>
      <c r="C8" s="3"/>
      <c r="D8" s="83"/>
      <c r="E8" s="4"/>
      <c r="F8" s="1"/>
    </row>
    <row r="9" spans="1:6" ht="14.1" customHeight="1" x14ac:dyDescent="0.2">
      <c r="A9" s="13" t="s">
        <v>123</v>
      </c>
      <c r="B9" s="14" t="s">
        <v>124</v>
      </c>
      <c r="C9" s="3"/>
      <c r="D9" s="83"/>
      <c r="E9" s="4"/>
      <c r="F9" s="1"/>
    </row>
    <row r="10" spans="1:6" ht="14.1" customHeight="1" x14ac:dyDescent="0.2">
      <c r="A10" s="5"/>
      <c r="B10" s="6"/>
      <c r="C10" s="3"/>
      <c r="D10" s="83"/>
      <c r="E10" s="4"/>
      <c r="F10" s="1"/>
    </row>
    <row r="11" spans="1:6" ht="14.1" customHeight="1" x14ac:dyDescent="0.2">
      <c r="A11" s="5" t="s">
        <v>127</v>
      </c>
      <c r="B11" s="6" t="s">
        <v>125</v>
      </c>
      <c r="C11" s="3"/>
      <c r="D11" s="83"/>
      <c r="E11" s="4"/>
      <c r="F11" s="1"/>
    </row>
    <row r="12" spans="1:6" ht="14.1" customHeight="1" x14ac:dyDescent="0.2">
      <c r="A12" s="5"/>
      <c r="B12" s="6"/>
      <c r="C12" s="3"/>
      <c r="D12" s="83"/>
      <c r="E12" s="4"/>
      <c r="F12" s="1"/>
    </row>
    <row r="13" spans="1:6" ht="14.1" customHeight="1" x14ac:dyDescent="0.2">
      <c r="A13" s="5" t="s">
        <v>128</v>
      </c>
      <c r="B13" s="6" t="s">
        <v>126</v>
      </c>
      <c r="C13" s="3" t="s">
        <v>582</v>
      </c>
      <c r="D13" s="88">
        <f>100*2*0.3*1.1</f>
        <v>66</v>
      </c>
      <c r="E13" s="87"/>
      <c r="F13" s="86" t="str">
        <f>IF(TRIM(D13)="rate only","ro",IF(ISBLANK(E13)," ",D13*E13))</f>
        <v xml:space="preserve"> </v>
      </c>
    </row>
    <row r="14" spans="1:6" ht="14.1" customHeight="1" x14ac:dyDescent="0.2">
      <c r="A14" s="5"/>
      <c r="B14" s="6"/>
      <c r="C14" s="3"/>
      <c r="D14" s="83"/>
      <c r="E14" s="4"/>
      <c r="F14" s="1"/>
    </row>
    <row r="15" spans="1:6" ht="14.1" customHeight="1" x14ac:dyDescent="0.2">
      <c r="A15" s="13" t="s">
        <v>1135</v>
      </c>
      <c r="B15" s="14" t="s">
        <v>1136</v>
      </c>
      <c r="C15" s="3" t="s">
        <v>1244</v>
      </c>
      <c r="D15" s="88">
        <v>1</v>
      </c>
      <c r="E15" s="87"/>
      <c r="F15" s="86" t="str">
        <f>IF(TRIM(D15)="rate only","ro",IF(ISBLANK(E15)," ",D15*E15))</f>
        <v xml:space="preserve"> </v>
      </c>
    </row>
    <row r="16" spans="1:6" ht="14.1" customHeight="1" x14ac:dyDescent="0.2">
      <c r="A16" s="13"/>
      <c r="B16" s="14"/>
      <c r="C16" s="3"/>
      <c r="D16" s="83"/>
      <c r="E16" s="4"/>
      <c r="F16" s="1"/>
    </row>
    <row r="17" spans="1:6" ht="14.1" customHeight="1" x14ac:dyDescent="0.2">
      <c r="A17" s="13" t="s">
        <v>1102</v>
      </c>
      <c r="B17" s="14" t="s">
        <v>1103</v>
      </c>
      <c r="C17" s="3" t="s">
        <v>582</v>
      </c>
      <c r="D17" s="88">
        <f>100*1*0.3</f>
        <v>30</v>
      </c>
      <c r="E17" s="87"/>
      <c r="F17" s="86" t="str">
        <f>IF(TRIM(D17)="rate only","ro",IF(ISBLANK(E17)," ",D17*E17))</f>
        <v xml:space="preserve"> </v>
      </c>
    </row>
    <row r="18" spans="1:6" ht="14.1" customHeight="1" x14ac:dyDescent="0.2">
      <c r="A18" s="13"/>
      <c r="B18" s="14"/>
      <c r="C18" s="3"/>
      <c r="D18" s="83"/>
      <c r="E18" s="4"/>
      <c r="F18" s="1"/>
    </row>
    <row r="19" spans="1:6" ht="14.1" customHeight="1" x14ac:dyDescent="0.2">
      <c r="A19" s="13" t="s">
        <v>129</v>
      </c>
      <c r="B19" s="14" t="s">
        <v>130</v>
      </c>
      <c r="C19" s="3"/>
      <c r="D19" s="83"/>
      <c r="E19" s="4"/>
      <c r="F19" s="1"/>
    </row>
    <row r="20" spans="1:6" ht="14.1" customHeight="1" x14ac:dyDescent="0.2">
      <c r="A20" s="5"/>
      <c r="B20" s="6"/>
      <c r="C20" s="3"/>
      <c r="D20" s="83"/>
      <c r="E20" s="4"/>
      <c r="F20" s="1"/>
    </row>
    <row r="21" spans="1:6" ht="14.1" customHeight="1" x14ac:dyDescent="0.2">
      <c r="A21" s="5" t="s">
        <v>131</v>
      </c>
      <c r="B21" s="6" t="s">
        <v>1245</v>
      </c>
      <c r="C21" s="3" t="s">
        <v>621</v>
      </c>
      <c r="D21" s="88">
        <f>1.2*100</f>
        <v>120</v>
      </c>
      <c r="E21" s="87"/>
      <c r="F21" s="86" t="str">
        <f>IF(TRIM(D21)="rate only","ro",IF(ISBLANK(E21)," ",D21*E21))</f>
        <v xml:space="preserve"> </v>
      </c>
    </row>
    <row r="22" spans="1:6" ht="14.1" customHeight="1" x14ac:dyDescent="0.2">
      <c r="A22" s="5"/>
      <c r="B22" s="6"/>
      <c r="C22" s="3"/>
      <c r="D22" s="83"/>
      <c r="E22" s="4"/>
      <c r="F22" s="1"/>
    </row>
    <row r="23" spans="1:6" ht="14.1" customHeight="1" x14ac:dyDescent="0.2">
      <c r="A23" s="13" t="s">
        <v>132</v>
      </c>
      <c r="B23" s="14" t="s">
        <v>133</v>
      </c>
      <c r="C23" s="3"/>
      <c r="D23" s="83"/>
      <c r="E23" s="4"/>
      <c r="F23" s="1"/>
    </row>
    <row r="24" spans="1:6" ht="14.1" customHeight="1" x14ac:dyDescent="0.2">
      <c r="A24" s="5"/>
      <c r="B24" s="6"/>
      <c r="C24" s="3"/>
      <c r="D24" s="83"/>
      <c r="E24" s="4"/>
      <c r="F24" s="1"/>
    </row>
    <row r="25" spans="1:6" ht="14.1" customHeight="1" x14ac:dyDescent="0.2">
      <c r="A25" s="5" t="s">
        <v>134</v>
      </c>
      <c r="B25" s="249" t="s">
        <v>1277</v>
      </c>
      <c r="C25" s="3" t="s">
        <v>638</v>
      </c>
      <c r="D25" s="88">
        <v>100</v>
      </c>
      <c r="E25" s="87"/>
      <c r="F25" s="86" t="str">
        <f>IF(TRIM(D25)="rate only","ro",IF(ISBLANK(E25)," ",D25*E25))</f>
        <v xml:space="preserve"> </v>
      </c>
    </row>
    <row r="26" spans="1:6" ht="14.1" customHeight="1" x14ac:dyDescent="0.2">
      <c r="A26" s="5"/>
      <c r="B26" s="249"/>
      <c r="C26" s="3"/>
      <c r="D26" s="83"/>
      <c r="E26" s="4"/>
      <c r="F26" s="1"/>
    </row>
    <row r="27" spans="1:6" ht="14.1" customHeight="1" x14ac:dyDescent="0.2">
      <c r="A27" s="13" t="s">
        <v>1137</v>
      </c>
      <c r="B27" s="14" t="s">
        <v>1138</v>
      </c>
      <c r="C27" s="3"/>
      <c r="D27" s="3"/>
      <c r="E27" s="83"/>
      <c r="F27" s="4"/>
    </row>
    <row r="28" spans="1:6" ht="14.1" customHeight="1" x14ac:dyDescent="0.2">
      <c r="A28" s="5"/>
      <c r="B28" s="14" t="s">
        <v>1139</v>
      </c>
      <c r="C28" s="3"/>
      <c r="D28" s="3"/>
      <c r="E28" s="83"/>
      <c r="F28" s="4"/>
    </row>
    <row r="29" spans="1:6" ht="14.1" customHeight="1" x14ac:dyDescent="0.2">
      <c r="A29" s="5"/>
      <c r="B29" s="14" t="s">
        <v>1140</v>
      </c>
      <c r="C29" s="3" t="s">
        <v>582</v>
      </c>
      <c r="D29" s="88">
        <v>1</v>
      </c>
      <c r="E29" s="87"/>
      <c r="F29" s="86" t="str">
        <f>IF(TRIM(D29)="rate only","ro",IF(ISBLANK(E29)," ",D29*E29))</f>
        <v xml:space="preserve"> </v>
      </c>
    </row>
    <row r="30" spans="1:6" ht="14.1" customHeight="1" x14ac:dyDescent="0.2">
      <c r="A30" s="5"/>
      <c r="B30" s="6" t="s">
        <v>1141</v>
      </c>
      <c r="C30" s="3"/>
      <c r="D30" s="3"/>
      <c r="E30" s="83"/>
      <c r="F30" s="4"/>
    </row>
    <row r="31" spans="1:6" ht="14.1" customHeight="1" x14ac:dyDescent="0.2">
      <c r="A31" s="5"/>
      <c r="B31" s="6"/>
      <c r="C31" s="3"/>
      <c r="D31" s="3"/>
      <c r="E31" s="83"/>
      <c r="F31" s="4"/>
    </row>
    <row r="32" spans="1:6" ht="14.1" customHeight="1" x14ac:dyDescent="0.2">
      <c r="A32" s="13" t="s">
        <v>1142</v>
      </c>
      <c r="B32" s="14" t="s">
        <v>1143</v>
      </c>
      <c r="C32" s="3"/>
      <c r="D32" s="3"/>
      <c r="E32" s="83"/>
      <c r="F32" s="4"/>
    </row>
    <row r="33" spans="1:6" ht="14.1" customHeight="1" x14ac:dyDescent="0.2">
      <c r="A33" s="5"/>
      <c r="B33" s="14" t="s">
        <v>1144</v>
      </c>
      <c r="C33" s="3" t="s">
        <v>626</v>
      </c>
      <c r="D33" s="88">
        <f>100/50</f>
        <v>2</v>
      </c>
      <c r="E33" s="87"/>
      <c r="F33" s="86" t="str">
        <f>IF(TRIM(D33)="rate only","ro",IF(ISBLANK(E33)," ",D33*E33))</f>
        <v xml:space="preserve"> </v>
      </c>
    </row>
    <row r="34" spans="1:6" ht="14.1" customHeight="1" x14ac:dyDescent="0.2">
      <c r="A34" s="5"/>
      <c r="B34" s="6"/>
      <c r="C34" s="3"/>
      <c r="D34" s="3"/>
      <c r="E34" s="83"/>
      <c r="F34" s="4"/>
    </row>
    <row r="35" spans="1:6" ht="14.1" customHeight="1" thickBot="1" x14ac:dyDescent="0.25">
      <c r="A35" s="15"/>
      <c r="B35" s="16"/>
      <c r="C35" s="17"/>
      <c r="D35" s="85"/>
      <c r="E35" s="18"/>
      <c r="F35" s="19"/>
    </row>
    <row r="36" spans="1:6" ht="27.95" customHeight="1" thickBot="1" x14ac:dyDescent="0.25">
      <c r="A36" s="343" t="s">
        <v>573</v>
      </c>
      <c r="B36" s="344"/>
      <c r="C36" s="344"/>
      <c r="D36" s="344"/>
      <c r="E36" s="345"/>
      <c r="F36" s="63">
        <f>SUM(F2:F35)</f>
        <v>0</v>
      </c>
    </row>
    <row r="37" spans="1:6" ht="14.1" customHeight="1" x14ac:dyDescent="0.2"/>
    <row r="38" spans="1:6" ht="14.1" customHeight="1" x14ac:dyDescent="0.2"/>
    <row r="39" spans="1:6" ht="14.1" customHeight="1" x14ac:dyDescent="0.2"/>
    <row r="40" spans="1:6" ht="14.1" customHeight="1" x14ac:dyDescent="0.2"/>
    <row r="41" spans="1:6" ht="14.1" customHeight="1" x14ac:dyDescent="0.2"/>
    <row r="42" spans="1:6" ht="14.1" customHeight="1" x14ac:dyDescent="0.2"/>
    <row r="43" spans="1:6" ht="14.1" customHeight="1" x14ac:dyDescent="0.2"/>
    <row r="44" spans="1:6" ht="14.1" customHeight="1" x14ac:dyDescent="0.2"/>
    <row r="45" spans="1:6" ht="14.1" customHeight="1" x14ac:dyDescent="0.2"/>
    <row r="46" spans="1:6" ht="14.1" customHeight="1" x14ac:dyDescent="0.2"/>
    <row r="47" spans="1:6" ht="14.1" customHeight="1" x14ac:dyDescent="0.2"/>
    <row r="48" spans="1:6" ht="14.1" customHeight="1" x14ac:dyDescent="0.2"/>
    <row r="49" ht="27.95" customHeight="1" x14ac:dyDescent="0.2"/>
    <row r="50" ht="14.1" customHeight="1" x14ac:dyDescent="0.2"/>
    <row r="51" ht="27.95" customHeight="1" x14ac:dyDescent="0.2"/>
    <row r="52" ht="42" customHeight="1" x14ac:dyDescent="0.2"/>
    <row r="53" ht="9.9499999999999993" customHeight="1" x14ac:dyDescent="0.2"/>
    <row r="54" ht="27.95" customHeight="1" x14ac:dyDescent="0.2"/>
    <row r="55" ht="27.95"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27.95" customHeight="1" x14ac:dyDescent="0.2"/>
    <row r="102" ht="14.1" customHeight="1" x14ac:dyDescent="0.2"/>
    <row r="103" ht="27.95" customHeight="1" x14ac:dyDescent="0.2"/>
    <row r="104" ht="42" customHeight="1" x14ac:dyDescent="0.2"/>
    <row r="105" ht="9.9499999999999993" customHeight="1" x14ac:dyDescent="0.2"/>
    <row r="106" ht="27.95" customHeight="1" x14ac:dyDescent="0.2"/>
    <row r="107" ht="27.95"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27.95" customHeight="1" x14ac:dyDescent="0.2"/>
    <row r="154" ht="14.1" customHeight="1" x14ac:dyDescent="0.2"/>
    <row r="155" ht="27.95" customHeight="1" x14ac:dyDescent="0.2"/>
    <row r="156" ht="42" customHeight="1" x14ac:dyDescent="0.2"/>
    <row r="157" ht="9.9499999999999993" customHeight="1" x14ac:dyDescent="0.2"/>
    <row r="158" ht="27.95" customHeight="1" x14ac:dyDescent="0.2"/>
    <row r="159" ht="27.95"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27.95" customHeight="1" x14ac:dyDescent="0.2"/>
    <row r="206" ht="14.1" customHeight="1" x14ac:dyDescent="0.2"/>
    <row r="207" ht="27.95" customHeight="1" x14ac:dyDescent="0.2"/>
    <row r="208" ht="42" customHeight="1" x14ac:dyDescent="0.2"/>
    <row r="209" ht="9.9499999999999993" customHeight="1" x14ac:dyDescent="0.2"/>
    <row r="210" ht="27.95" customHeight="1" x14ac:dyDescent="0.2"/>
    <row r="211" ht="27.95"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27.95" customHeight="1" x14ac:dyDescent="0.2"/>
    <row r="258" ht="14.1" customHeight="1" x14ac:dyDescent="0.2"/>
    <row r="259" ht="27.95" customHeight="1" x14ac:dyDescent="0.2"/>
    <row r="260" ht="42" customHeight="1" x14ac:dyDescent="0.2"/>
    <row r="261" ht="9.9499999999999993" customHeight="1" x14ac:dyDescent="0.2"/>
  </sheetData>
  <mergeCells count="1">
    <mergeCell ref="A36:E36"/>
  </mergeCells>
  <phoneticPr fontId="1" type="noConversion"/>
  <conditionalFormatting sqref="D13 D15 D17 D21 D25 D29 D33">
    <cfRule type="cellIs" dxfId="167" priority="1" operator="greaterThan">
      <formula>0</formula>
    </cfRule>
  </conditionalFormatting>
  <conditionalFormatting sqref="E13 E15 E17 E21 E25 E29 E33">
    <cfRule type="cellIs" dxfId="166" priority="2" operator="greaterThan">
      <formula>0</formula>
    </cfRule>
  </conditionalFormatting>
  <conditionalFormatting sqref="F13 F15 F17 F21 F25 F29 F33">
    <cfRule type="cellIs" dxfId="165" priority="3" stopIfTrue="1" operator="equal">
      <formula>"ro"</formula>
    </cfRule>
    <cfRule type="cellIs" dxfId="164"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501: Page &amp;P of &amp;N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4"/>
  </sheetPr>
  <dimension ref="A1:F148"/>
  <sheetViews>
    <sheetView showZeros="0" view="pageBreakPreview" topLeftCell="A131" zoomScale="108" zoomScaleNormal="100" zoomScaleSheetLayoutView="108" workbookViewId="0">
      <selection activeCell="A122" sqref="A122:F148"/>
    </sheetView>
  </sheetViews>
  <sheetFormatPr defaultColWidth="9.140625" defaultRowHeight="12" customHeight="1" x14ac:dyDescent="0.2"/>
  <cols>
    <col min="1" max="1" width="12.5703125" style="2" customWidth="1"/>
    <col min="2" max="2" width="34" style="2" customWidth="1"/>
    <col min="3" max="3" width="10.5703125" style="2" customWidth="1"/>
    <col min="4" max="4" width="12.5703125" style="226" customWidth="1"/>
    <col min="5" max="5" width="13.5703125" style="35" customWidth="1"/>
    <col min="6" max="6" width="15.5703125" style="35" customWidth="1"/>
    <col min="7" max="16384" width="9.140625" style="2"/>
  </cols>
  <sheetData>
    <row r="1" spans="1:6" ht="27.95" customHeight="1" thickBot="1" x14ac:dyDescent="0.25">
      <c r="A1" s="58" t="s">
        <v>567</v>
      </c>
      <c r="B1" s="59" t="s">
        <v>568</v>
      </c>
      <c r="C1" s="59" t="s">
        <v>569</v>
      </c>
      <c r="D1" s="223" t="s">
        <v>570</v>
      </c>
      <c r="E1" s="61" t="s">
        <v>571</v>
      </c>
      <c r="F1" s="62" t="s">
        <v>572</v>
      </c>
    </row>
    <row r="2" spans="1:6" ht="14.1" customHeight="1" x14ac:dyDescent="0.2">
      <c r="A2" s="13" t="s">
        <v>608</v>
      </c>
      <c r="B2" s="14" t="s">
        <v>121</v>
      </c>
      <c r="C2" s="3"/>
      <c r="D2" s="224"/>
      <c r="E2" s="137"/>
      <c r="F2" s="138"/>
    </row>
    <row r="3" spans="1:6" ht="14.1" customHeight="1" x14ac:dyDescent="0.2">
      <c r="A3" s="5"/>
      <c r="B3" s="14" t="s">
        <v>120</v>
      </c>
      <c r="C3" s="3"/>
      <c r="D3" s="224"/>
      <c r="E3" s="137"/>
      <c r="F3" s="138"/>
    </row>
    <row r="4" spans="1:6" ht="14.1" customHeight="1" x14ac:dyDescent="0.2">
      <c r="A4" s="5"/>
      <c r="C4" s="3"/>
      <c r="D4" s="224"/>
      <c r="E4" s="137"/>
      <c r="F4" s="138"/>
    </row>
    <row r="5" spans="1:6" ht="14.1" customHeight="1" x14ac:dyDescent="0.2">
      <c r="A5" s="13" t="s">
        <v>230</v>
      </c>
      <c r="B5" s="14" t="s">
        <v>231</v>
      </c>
      <c r="C5" s="3"/>
      <c r="D5" s="224"/>
      <c r="E5" s="137"/>
      <c r="F5" s="138"/>
    </row>
    <row r="6" spans="1:6" ht="14.1" customHeight="1" x14ac:dyDescent="0.2">
      <c r="A6" s="5"/>
      <c r="B6" s="37" t="s">
        <v>232</v>
      </c>
      <c r="C6" s="3"/>
      <c r="D6" s="224"/>
      <c r="E6" s="137"/>
      <c r="F6" s="138"/>
    </row>
    <row r="7" spans="1:6" ht="14.1" customHeight="1" x14ac:dyDescent="0.2">
      <c r="A7" s="5"/>
      <c r="B7" s="6"/>
      <c r="C7" s="3"/>
      <c r="D7" s="224"/>
      <c r="E7" s="137"/>
      <c r="F7" s="138"/>
    </row>
    <row r="8" spans="1:6" ht="14.1" customHeight="1" x14ac:dyDescent="0.2">
      <c r="A8" s="13" t="s">
        <v>315</v>
      </c>
      <c r="B8" s="14" t="s">
        <v>136</v>
      </c>
      <c r="C8" s="3"/>
      <c r="D8" s="224"/>
      <c r="E8" s="137"/>
      <c r="F8" s="138"/>
    </row>
    <row r="9" spans="1:6" ht="14.1" customHeight="1" x14ac:dyDescent="0.2">
      <c r="A9" s="5"/>
      <c r="B9" s="14" t="s">
        <v>137</v>
      </c>
      <c r="C9" s="3"/>
      <c r="D9" s="224"/>
      <c r="E9" s="137"/>
      <c r="F9" s="138"/>
    </row>
    <row r="10" spans="1:6" ht="14.1" customHeight="1" x14ac:dyDescent="0.2">
      <c r="A10" s="5"/>
      <c r="B10" s="6"/>
      <c r="C10" s="3"/>
      <c r="D10" s="224"/>
      <c r="E10" s="137"/>
      <c r="F10" s="138"/>
    </row>
    <row r="11" spans="1:6" ht="14.1" customHeight="1" x14ac:dyDescent="0.2">
      <c r="A11" s="5" t="s">
        <v>316</v>
      </c>
      <c r="B11" s="6" t="s">
        <v>138</v>
      </c>
      <c r="C11" s="3" t="s">
        <v>582</v>
      </c>
      <c r="D11" s="139">
        <f>('Section 202'!D13+'Section 202'!D11)*80%*1.1</f>
        <v>3432.6512000000007</v>
      </c>
      <c r="E11" s="140"/>
      <c r="F11" s="141" t="str">
        <f>IF(TRIM(D11)="rate only","ro",IF(ISBLANK(E11)," ",D11*E11))</f>
        <v xml:space="preserve"> </v>
      </c>
    </row>
    <row r="12" spans="1:6" ht="14.1" customHeight="1" x14ac:dyDescent="0.2">
      <c r="A12" s="5"/>
      <c r="B12" s="6"/>
      <c r="C12" s="3"/>
      <c r="D12" s="224"/>
      <c r="E12" s="137"/>
      <c r="F12" s="138"/>
    </row>
    <row r="13" spans="1:6" ht="14.1" customHeight="1" x14ac:dyDescent="0.2">
      <c r="A13" s="13" t="s">
        <v>139</v>
      </c>
      <c r="B13" s="14" t="s">
        <v>515</v>
      </c>
      <c r="C13" s="3"/>
      <c r="D13" s="224"/>
      <c r="E13" s="137"/>
      <c r="F13" s="138"/>
    </row>
    <row r="14" spans="1:6" ht="14.1" customHeight="1" x14ac:dyDescent="0.2">
      <c r="A14" s="5"/>
      <c r="B14" s="14" t="s">
        <v>516</v>
      </c>
      <c r="C14" s="3"/>
      <c r="D14" s="224"/>
      <c r="E14" s="137"/>
      <c r="F14" s="138"/>
    </row>
    <row r="15" spans="1:6" ht="14.1" customHeight="1" x14ac:dyDescent="0.2">
      <c r="A15" s="5"/>
      <c r="B15" s="6"/>
      <c r="C15" s="3"/>
      <c r="D15" s="136"/>
      <c r="E15" s="137"/>
      <c r="F15" s="138"/>
    </row>
    <row r="16" spans="1:6" ht="14.1" customHeight="1" x14ac:dyDescent="0.2">
      <c r="A16" s="5" t="s">
        <v>140</v>
      </c>
      <c r="B16" s="6" t="s">
        <v>151</v>
      </c>
      <c r="C16" s="3"/>
      <c r="D16" s="136"/>
      <c r="E16" s="137"/>
      <c r="F16" s="138"/>
    </row>
    <row r="17" spans="1:6" ht="14.1" customHeight="1" x14ac:dyDescent="0.2">
      <c r="A17" s="5"/>
      <c r="B17" s="6"/>
      <c r="C17" s="3"/>
      <c r="D17" s="136"/>
      <c r="E17" s="137"/>
      <c r="F17" s="138"/>
    </row>
    <row r="18" spans="1:6" ht="14.1" customHeight="1" x14ac:dyDescent="0.2">
      <c r="A18" s="5" t="s">
        <v>141</v>
      </c>
      <c r="B18" s="6" t="s">
        <v>759</v>
      </c>
      <c r="C18" s="3" t="s">
        <v>638</v>
      </c>
      <c r="D18" s="139">
        <f>60*2</f>
        <v>120</v>
      </c>
      <c r="E18" s="140"/>
      <c r="F18" s="141" t="str">
        <f>IF(TRIM(D18)="rate only","ro",IF(ISBLANK(E18)," ",D18*E18))</f>
        <v xml:space="preserve"> </v>
      </c>
    </row>
    <row r="19" spans="1:6" ht="14.1" customHeight="1" x14ac:dyDescent="0.2">
      <c r="A19" s="5"/>
      <c r="B19" s="6"/>
      <c r="C19" s="3"/>
      <c r="D19" s="136"/>
      <c r="E19" s="137"/>
      <c r="F19" s="138"/>
    </row>
    <row r="20" spans="1:6" ht="14.1" customHeight="1" x14ac:dyDescent="0.2">
      <c r="A20" s="5" t="s">
        <v>143</v>
      </c>
      <c r="B20" s="6" t="s">
        <v>142</v>
      </c>
      <c r="C20" s="3"/>
      <c r="D20" s="136"/>
      <c r="E20" s="137"/>
      <c r="F20" s="138"/>
    </row>
    <row r="21" spans="1:6" ht="14.1" customHeight="1" x14ac:dyDescent="0.2">
      <c r="A21" s="5"/>
      <c r="B21" s="6"/>
      <c r="C21" s="3"/>
      <c r="D21" s="136"/>
      <c r="E21" s="137"/>
      <c r="F21" s="138"/>
    </row>
    <row r="22" spans="1:6" ht="14.1" customHeight="1" x14ac:dyDescent="0.2">
      <c r="A22" s="5" t="s">
        <v>144</v>
      </c>
      <c r="B22" s="6" t="s">
        <v>757</v>
      </c>
      <c r="C22" s="3" t="s">
        <v>638</v>
      </c>
      <c r="D22" s="139">
        <f>46.301+36.481+40.651+40.759+21.066+40.73+38.908+41.48+49.881+34.57</f>
        <v>390.82700000000006</v>
      </c>
      <c r="E22" s="140"/>
      <c r="F22" s="141" t="str">
        <f>IF(TRIM(D22)="rate only","ro",IF(ISBLANK(E22)," ",D22*E22))</f>
        <v xml:space="preserve"> </v>
      </c>
    </row>
    <row r="23" spans="1:6" ht="14.1" customHeight="1" x14ac:dyDescent="0.2">
      <c r="A23" s="5"/>
      <c r="B23" s="6"/>
      <c r="C23" s="3"/>
      <c r="D23" s="136"/>
      <c r="E23" s="137"/>
      <c r="F23" s="138"/>
    </row>
    <row r="24" spans="1:6" ht="14.1" customHeight="1" x14ac:dyDescent="0.2">
      <c r="A24" s="5" t="s">
        <v>145</v>
      </c>
      <c r="B24" s="6" t="s">
        <v>758</v>
      </c>
      <c r="C24" s="3" t="s">
        <v>638</v>
      </c>
      <c r="D24" s="139">
        <f>28.377+40.046+41.209</f>
        <v>109.63200000000001</v>
      </c>
      <c r="E24" s="140"/>
      <c r="F24" s="141" t="str">
        <f>IF(TRIM(D24)="rate only","ro",IF(ISBLANK(E24)," ",D24*E24))</f>
        <v xml:space="preserve"> </v>
      </c>
    </row>
    <row r="25" spans="1:6" ht="14.1" customHeight="1" x14ac:dyDescent="0.2">
      <c r="A25" s="5"/>
      <c r="B25" s="6"/>
      <c r="C25" s="3"/>
      <c r="D25" s="136"/>
      <c r="E25" s="137"/>
      <c r="F25" s="138"/>
    </row>
    <row r="26" spans="1:6" ht="14.1" customHeight="1" x14ac:dyDescent="0.2">
      <c r="A26" s="5" t="s">
        <v>146</v>
      </c>
      <c r="B26" s="6" t="s">
        <v>759</v>
      </c>
      <c r="C26" s="3" t="s">
        <v>638</v>
      </c>
      <c r="D26" s="139">
        <f>39.899+14.842+17.871</f>
        <v>72.611999999999995</v>
      </c>
      <c r="E26" s="140"/>
      <c r="F26" s="141" t="str">
        <f>IF(TRIM(D26)="rate only","ro",IF(ISBLANK(E26)," ",D26*E26))</f>
        <v xml:space="preserve"> </v>
      </c>
    </row>
    <row r="27" spans="1:6" ht="14.1" customHeight="1" x14ac:dyDescent="0.2">
      <c r="A27" s="5"/>
      <c r="B27" s="6"/>
      <c r="C27" s="3"/>
      <c r="D27" s="136"/>
      <c r="E27" s="137"/>
      <c r="F27" s="138"/>
    </row>
    <row r="28" spans="1:6" ht="14.1" customHeight="1" x14ac:dyDescent="0.2">
      <c r="A28" s="5" t="s">
        <v>147</v>
      </c>
      <c r="B28" s="6" t="s">
        <v>760</v>
      </c>
      <c r="C28" s="3" t="s">
        <v>638</v>
      </c>
      <c r="D28" s="139">
        <f>30.881+30.001</f>
        <v>60.882000000000005</v>
      </c>
      <c r="E28" s="140"/>
      <c r="F28" s="141" t="str">
        <f>IF(TRIM(D28)="rate only","ro",IF(ISBLANK(E28)," ",D28*E28))</f>
        <v xml:space="preserve"> </v>
      </c>
    </row>
    <row r="29" spans="1:6" ht="14.1" customHeight="1" x14ac:dyDescent="0.2">
      <c r="A29" s="5"/>
      <c r="B29" s="6"/>
      <c r="C29" s="3"/>
      <c r="D29" s="136"/>
      <c r="E29" s="137"/>
      <c r="F29" s="138"/>
    </row>
    <row r="30" spans="1:6" ht="14.1" customHeight="1" x14ac:dyDescent="0.2">
      <c r="A30" s="5" t="s">
        <v>148</v>
      </c>
      <c r="B30" s="6" t="s">
        <v>761</v>
      </c>
      <c r="C30" s="3" t="s">
        <v>638</v>
      </c>
      <c r="D30" s="139">
        <f>25.57+40.04</f>
        <v>65.61</v>
      </c>
      <c r="E30" s="140"/>
      <c r="F30" s="141" t="str">
        <f>IF(TRIM(D30)="rate only","ro",IF(ISBLANK(E30)," ",D30*E30))</f>
        <v xml:space="preserve"> </v>
      </c>
    </row>
    <row r="31" spans="1:6" ht="14.1" customHeight="1" x14ac:dyDescent="0.2">
      <c r="A31" s="5"/>
      <c r="B31" s="6"/>
      <c r="C31" s="3"/>
      <c r="D31" s="136"/>
      <c r="E31" s="137"/>
      <c r="F31" s="138"/>
    </row>
    <row r="32" spans="1:6" ht="14.1" customHeight="1" x14ac:dyDescent="0.2">
      <c r="A32" s="5" t="s">
        <v>149</v>
      </c>
      <c r="B32" s="6" t="s">
        <v>762</v>
      </c>
      <c r="C32" s="3" t="s">
        <v>638</v>
      </c>
      <c r="D32" s="139">
        <f>37.785+24.232</f>
        <v>62.016999999999996</v>
      </c>
      <c r="E32" s="140"/>
      <c r="F32" s="141" t="str">
        <f>IF(TRIM(D32)="rate only","ro",IF(ISBLANK(E32)," ",D32*E32))</f>
        <v xml:space="preserve"> </v>
      </c>
    </row>
    <row r="33" spans="1:6" ht="14.1" customHeight="1" thickBot="1" x14ac:dyDescent="0.25">
      <c r="A33" s="15"/>
      <c r="B33" s="16"/>
      <c r="C33" s="17"/>
      <c r="D33" s="225"/>
      <c r="E33" s="143"/>
      <c r="F33" s="144"/>
    </row>
    <row r="34" spans="1:6" ht="27.95" customHeight="1" thickBot="1" x14ac:dyDescent="0.25">
      <c r="A34" s="343" t="s">
        <v>576</v>
      </c>
      <c r="B34" s="344"/>
      <c r="C34" s="344"/>
      <c r="D34" s="344"/>
      <c r="E34" s="345"/>
      <c r="F34" s="62">
        <f>SUM(F2:F33)</f>
        <v>0</v>
      </c>
    </row>
    <row r="35" spans="1:6" ht="14.1" customHeight="1" thickBot="1" x14ac:dyDescent="0.25">
      <c r="A35" s="27"/>
      <c r="B35" s="27"/>
      <c r="C35" s="27"/>
      <c r="D35" s="227"/>
      <c r="E35" s="153"/>
      <c r="F35" s="154"/>
    </row>
    <row r="36" spans="1:6" ht="27.95" customHeight="1" x14ac:dyDescent="0.2">
      <c r="A36" s="308" t="s">
        <v>574</v>
      </c>
      <c r="B36" s="309"/>
      <c r="C36" s="309"/>
      <c r="D36" s="309"/>
      <c r="E36" s="310" t="s">
        <v>575</v>
      </c>
      <c r="F36" s="311"/>
    </row>
    <row r="37" spans="1:6" ht="42" customHeight="1" thickBot="1" x14ac:dyDescent="0.25">
      <c r="A37" s="312"/>
      <c r="B37" s="313"/>
      <c r="C37" s="313"/>
      <c r="D37" s="313"/>
      <c r="E37" s="314"/>
      <c r="F37" s="315"/>
    </row>
    <row r="38" spans="1:6" ht="9.9499999999999993" customHeight="1" thickBot="1" x14ac:dyDescent="0.25">
      <c r="A38" s="30"/>
      <c r="B38" s="31"/>
      <c r="C38" s="31"/>
      <c r="D38" s="228"/>
      <c r="E38" s="156"/>
      <c r="F38" s="157"/>
    </row>
    <row r="39" spans="1:6" ht="27.95" customHeight="1" thickBot="1" x14ac:dyDescent="0.25">
      <c r="A39" s="58" t="s">
        <v>567</v>
      </c>
      <c r="B39" s="59" t="s">
        <v>568</v>
      </c>
      <c r="C39" s="59" t="s">
        <v>569</v>
      </c>
      <c r="D39" s="223" t="s">
        <v>570</v>
      </c>
      <c r="E39" s="61" t="s">
        <v>571</v>
      </c>
      <c r="F39" s="62" t="s">
        <v>572</v>
      </c>
    </row>
    <row r="40" spans="1:6" ht="27.95" customHeight="1" x14ac:dyDescent="0.2">
      <c r="A40" s="346" t="s">
        <v>577</v>
      </c>
      <c r="B40" s="347"/>
      <c r="C40" s="347"/>
      <c r="D40" s="347"/>
      <c r="E40" s="348"/>
      <c r="F40" s="160">
        <f>F34</f>
        <v>0</v>
      </c>
    </row>
    <row r="41" spans="1:6" ht="14.1" customHeight="1" x14ac:dyDescent="0.2">
      <c r="A41" s="5"/>
      <c r="B41" s="6"/>
      <c r="C41" s="3"/>
      <c r="D41" s="224"/>
      <c r="E41" s="137"/>
      <c r="F41" s="138"/>
    </row>
    <row r="42" spans="1:6" ht="14.1" customHeight="1" x14ac:dyDescent="0.2">
      <c r="A42" s="13" t="s">
        <v>152</v>
      </c>
      <c r="B42" s="14" t="s">
        <v>1099</v>
      </c>
      <c r="C42" s="3"/>
      <c r="D42" s="224"/>
      <c r="E42" s="137"/>
      <c r="F42" s="138"/>
    </row>
    <row r="43" spans="1:6" ht="14.1" customHeight="1" x14ac:dyDescent="0.2">
      <c r="A43" s="5"/>
      <c r="B43" s="14" t="s">
        <v>1100</v>
      </c>
      <c r="C43" s="3"/>
      <c r="D43" s="224"/>
      <c r="E43" s="137"/>
      <c r="F43" s="138"/>
    </row>
    <row r="44" spans="1:6" ht="14.1" customHeight="1" x14ac:dyDescent="0.2">
      <c r="A44" s="5"/>
      <c r="B44" s="6"/>
      <c r="C44" s="3"/>
      <c r="D44" s="224"/>
      <c r="E44" s="137"/>
      <c r="F44" s="138"/>
    </row>
    <row r="45" spans="1:6" ht="14.1" customHeight="1" x14ac:dyDescent="0.2">
      <c r="A45" s="5" t="s">
        <v>1145</v>
      </c>
      <c r="B45" s="6" t="s">
        <v>1146</v>
      </c>
      <c r="C45" s="3"/>
      <c r="D45" s="224"/>
      <c r="E45" s="137"/>
      <c r="F45" s="138"/>
    </row>
    <row r="46" spans="1:6" ht="14.1" customHeight="1" x14ac:dyDescent="0.2">
      <c r="A46" s="5"/>
      <c r="B46" s="6"/>
      <c r="C46" s="3"/>
      <c r="D46" s="224"/>
      <c r="E46" s="137"/>
      <c r="F46" s="138"/>
    </row>
    <row r="47" spans="1:6" ht="14.1" customHeight="1" x14ac:dyDescent="0.2">
      <c r="A47" s="5" t="s">
        <v>1147</v>
      </c>
      <c r="B47" s="6" t="s">
        <v>763</v>
      </c>
      <c r="C47" s="3" t="s">
        <v>638</v>
      </c>
      <c r="D47" s="139">
        <f>15+17*2</f>
        <v>49</v>
      </c>
      <c r="E47" s="140"/>
      <c r="F47" s="141" t="str">
        <f>IF(TRIM(D47)="rate only","ro",IF(ISBLANK(E47)," ",D47*E47))</f>
        <v xml:space="preserve"> </v>
      </c>
    </row>
    <row r="48" spans="1:6" ht="14.1" customHeight="1" x14ac:dyDescent="0.2">
      <c r="A48" s="5"/>
      <c r="B48" s="6"/>
      <c r="C48" s="3"/>
      <c r="D48" s="136"/>
      <c r="E48" s="137"/>
      <c r="F48" s="138"/>
    </row>
    <row r="49" spans="1:6" ht="14.1" customHeight="1" x14ac:dyDescent="0.2">
      <c r="A49" s="5" t="s">
        <v>1148</v>
      </c>
      <c r="B49" s="6" t="s">
        <v>764</v>
      </c>
      <c r="C49" s="3" t="s">
        <v>638</v>
      </c>
      <c r="D49" s="139">
        <f>20*2</f>
        <v>40</v>
      </c>
      <c r="E49" s="140"/>
      <c r="F49" s="141" t="str">
        <f>IF(TRIM(D49)="rate only","ro",IF(ISBLANK(E49)," ",D49*E49))</f>
        <v xml:space="preserve"> </v>
      </c>
    </row>
    <row r="50" spans="1:6" ht="14.1" customHeight="1" x14ac:dyDescent="0.2">
      <c r="A50" s="5"/>
      <c r="B50" s="6"/>
      <c r="C50" s="3"/>
      <c r="D50" s="136"/>
      <c r="E50" s="137"/>
      <c r="F50" s="138"/>
    </row>
    <row r="51" spans="1:6" ht="14.1" customHeight="1" x14ac:dyDescent="0.2">
      <c r="A51" s="5" t="s">
        <v>1149</v>
      </c>
      <c r="B51" s="6" t="s">
        <v>1101</v>
      </c>
      <c r="C51" s="3" t="s">
        <v>638</v>
      </c>
      <c r="D51" s="139">
        <f>15*2</f>
        <v>30</v>
      </c>
      <c r="E51" s="140"/>
      <c r="F51" s="141" t="str">
        <f>IF(TRIM(D51)="rate only","ro",IF(ISBLANK(E51)," ",D51*E51))</f>
        <v xml:space="preserve"> </v>
      </c>
    </row>
    <row r="52" spans="1:6" ht="14.1" customHeight="1" x14ac:dyDescent="0.2">
      <c r="A52" s="5"/>
      <c r="B52" s="6"/>
      <c r="C52" s="3"/>
      <c r="D52" s="224"/>
      <c r="E52" s="137"/>
      <c r="F52" s="138"/>
    </row>
    <row r="53" spans="1:6" ht="14.1" customHeight="1" x14ac:dyDescent="0.2">
      <c r="A53" s="5" t="s">
        <v>1211</v>
      </c>
      <c r="B53" s="6" t="s">
        <v>1212</v>
      </c>
      <c r="C53" s="3"/>
      <c r="D53" s="224"/>
      <c r="E53" s="137"/>
      <c r="F53" s="138"/>
    </row>
    <row r="54" spans="1:6" ht="14.1" customHeight="1" x14ac:dyDescent="0.2">
      <c r="A54" s="5"/>
      <c r="B54" s="6" t="s">
        <v>1208</v>
      </c>
      <c r="C54" s="3"/>
      <c r="D54" s="224"/>
      <c r="E54" s="137"/>
      <c r="F54" s="138"/>
    </row>
    <row r="55" spans="1:6" ht="14.1" customHeight="1" x14ac:dyDescent="0.2">
      <c r="A55" s="5"/>
      <c r="B55" s="6" t="s">
        <v>1209</v>
      </c>
      <c r="C55" s="3"/>
      <c r="D55" s="224"/>
      <c r="E55" s="137"/>
      <c r="F55" s="138"/>
    </row>
    <row r="56" spans="1:6" ht="14.1" customHeight="1" x14ac:dyDescent="0.2">
      <c r="A56" s="5"/>
      <c r="B56" s="6" t="s">
        <v>1210</v>
      </c>
      <c r="C56" s="3"/>
      <c r="D56" s="224"/>
      <c r="E56" s="137"/>
      <c r="F56" s="138"/>
    </row>
    <row r="57" spans="1:6" ht="14.1" customHeight="1" x14ac:dyDescent="0.2">
      <c r="A57" s="5"/>
      <c r="B57" s="6"/>
      <c r="C57" s="3"/>
      <c r="D57" s="224"/>
      <c r="E57" s="137"/>
      <c r="F57" s="138"/>
    </row>
    <row r="58" spans="1:6" ht="14.1" customHeight="1" x14ac:dyDescent="0.2">
      <c r="A58" s="5" t="s">
        <v>1213</v>
      </c>
      <c r="B58" s="6" t="s">
        <v>1214</v>
      </c>
      <c r="C58" s="3"/>
      <c r="D58" s="224"/>
      <c r="E58" s="137"/>
      <c r="F58" s="138"/>
    </row>
    <row r="59" spans="1:6" ht="14.1" customHeight="1" x14ac:dyDescent="0.2">
      <c r="A59" s="5"/>
      <c r="B59" s="6"/>
      <c r="C59" s="3"/>
      <c r="D59" s="224"/>
      <c r="E59" s="137"/>
      <c r="F59" s="138"/>
    </row>
    <row r="60" spans="1:6" ht="14.1" customHeight="1" x14ac:dyDescent="0.2">
      <c r="A60" s="5" t="s">
        <v>1215</v>
      </c>
      <c r="B60" s="6" t="s">
        <v>763</v>
      </c>
      <c r="C60" s="3" t="s">
        <v>638</v>
      </c>
      <c r="D60" s="139">
        <v>49</v>
      </c>
      <c r="E60" s="140"/>
      <c r="F60" s="141" t="str">
        <f>IF(TRIM(D60)="rate only","ro",IF(ISBLANK(E60)," ",D60*E60))</f>
        <v xml:space="preserve"> </v>
      </c>
    </row>
    <row r="61" spans="1:6" ht="14.1" customHeight="1" x14ac:dyDescent="0.2">
      <c r="A61" s="5"/>
      <c r="B61" s="6"/>
      <c r="C61" s="3"/>
      <c r="D61" s="136"/>
      <c r="E61" s="137"/>
      <c r="F61" s="138"/>
    </row>
    <row r="62" spans="1:6" ht="14.1" customHeight="1" x14ac:dyDescent="0.2">
      <c r="A62" s="5" t="s">
        <v>1216</v>
      </c>
      <c r="B62" s="6" t="s">
        <v>764</v>
      </c>
      <c r="C62" s="3" t="s">
        <v>638</v>
      </c>
      <c r="D62" s="139">
        <v>40</v>
      </c>
      <c r="E62" s="140"/>
      <c r="F62" s="141" t="str">
        <f>IF(TRIM(D62)="rate only","ro",IF(ISBLANK(E62)," ",D62*E62))</f>
        <v xml:space="preserve"> </v>
      </c>
    </row>
    <row r="63" spans="1:6" ht="14.1" customHeight="1" x14ac:dyDescent="0.2">
      <c r="A63" s="5"/>
      <c r="B63" s="6"/>
      <c r="C63" s="3"/>
      <c r="D63" s="136"/>
      <c r="E63" s="137"/>
      <c r="F63" s="138"/>
    </row>
    <row r="64" spans="1:6" ht="14.1" customHeight="1" x14ac:dyDescent="0.2">
      <c r="A64" s="5" t="s">
        <v>1217</v>
      </c>
      <c r="B64" s="6" t="s">
        <v>1101</v>
      </c>
      <c r="C64" s="3" t="s">
        <v>638</v>
      </c>
      <c r="D64" s="139">
        <v>30</v>
      </c>
      <c r="E64" s="140"/>
      <c r="F64" s="141" t="str">
        <f>IF(TRIM(D64)="rate only","ro",IF(ISBLANK(E64)," ",D64*E64))</f>
        <v xml:space="preserve"> </v>
      </c>
    </row>
    <row r="65" spans="1:6" ht="14.1" customHeight="1" x14ac:dyDescent="0.2">
      <c r="A65" s="5"/>
      <c r="B65" s="6"/>
      <c r="C65" s="3"/>
      <c r="D65" s="224"/>
      <c r="E65" s="137"/>
      <c r="F65" s="138"/>
    </row>
    <row r="66" spans="1:6" ht="14.1" customHeight="1" thickBot="1" x14ac:dyDescent="0.25">
      <c r="A66" s="15"/>
      <c r="B66" s="16"/>
      <c r="C66" s="17"/>
      <c r="D66" s="225"/>
      <c r="E66" s="143"/>
      <c r="F66" s="144"/>
    </row>
    <row r="67" spans="1:6" ht="27.95" customHeight="1" thickBot="1" x14ac:dyDescent="0.25">
      <c r="A67" s="343" t="s">
        <v>576</v>
      </c>
      <c r="B67" s="344"/>
      <c r="C67" s="344"/>
      <c r="D67" s="344"/>
      <c r="E67" s="345"/>
      <c r="F67" s="62">
        <f>SUM(F40:F66)</f>
        <v>0</v>
      </c>
    </row>
    <row r="68" spans="1:6" ht="14.1" customHeight="1" thickBot="1" x14ac:dyDescent="0.25">
      <c r="A68" s="27"/>
      <c r="B68" s="27"/>
      <c r="C68" s="27"/>
      <c r="D68" s="227"/>
      <c r="E68" s="153"/>
      <c r="F68" s="154"/>
    </row>
    <row r="69" spans="1:6" ht="27.95" customHeight="1" x14ac:dyDescent="0.2">
      <c r="A69" s="356" t="s">
        <v>574</v>
      </c>
      <c r="B69" s="357"/>
      <c r="C69" s="357"/>
      <c r="D69" s="358"/>
      <c r="E69" s="354" t="s">
        <v>575</v>
      </c>
      <c r="F69" s="355"/>
    </row>
    <row r="70" spans="1:6" ht="42" customHeight="1" thickBot="1" x14ac:dyDescent="0.25">
      <c r="A70" s="351"/>
      <c r="B70" s="352"/>
      <c r="C70" s="352"/>
      <c r="D70" s="353"/>
      <c r="E70" s="349"/>
      <c r="F70" s="350"/>
    </row>
    <row r="71" spans="1:6" ht="9.9499999999999993" customHeight="1" thickBot="1" x14ac:dyDescent="0.25">
      <c r="A71" s="30"/>
      <c r="B71" s="31"/>
      <c r="C71" s="31"/>
      <c r="D71" s="228"/>
      <c r="E71" s="156"/>
      <c r="F71" s="157"/>
    </row>
    <row r="72" spans="1:6" ht="27.95" customHeight="1" thickBot="1" x14ac:dyDescent="0.25">
      <c r="A72" s="58" t="s">
        <v>567</v>
      </c>
      <c r="B72" s="59" t="s">
        <v>568</v>
      </c>
      <c r="C72" s="59" t="s">
        <v>569</v>
      </c>
      <c r="D72" s="223" t="s">
        <v>570</v>
      </c>
      <c r="E72" s="61" t="s">
        <v>571</v>
      </c>
      <c r="F72" s="62" t="s">
        <v>572</v>
      </c>
    </row>
    <row r="73" spans="1:6" ht="27.95" customHeight="1" x14ac:dyDescent="0.2">
      <c r="A73" s="346" t="s">
        <v>577</v>
      </c>
      <c r="B73" s="347"/>
      <c r="C73" s="347"/>
      <c r="D73" s="347"/>
      <c r="E73" s="348"/>
      <c r="F73" s="160">
        <f>F67</f>
        <v>0</v>
      </c>
    </row>
    <row r="74" spans="1:6" ht="14.1" customHeight="1" x14ac:dyDescent="0.2">
      <c r="A74" s="5"/>
      <c r="B74" s="6"/>
      <c r="C74" s="3"/>
      <c r="D74" s="136"/>
      <c r="E74" s="137"/>
      <c r="F74" s="138"/>
    </row>
    <row r="75" spans="1:6" ht="14.1" customHeight="1" x14ac:dyDescent="0.2">
      <c r="A75" s="13" t="s">
        <v>1207</v>
      </c>
      <c r="B75" s="14" t="s">
        <v>213</v>
      </c>
      <c r="C75" s="3"/>
      <c r="D75" s="136"/>
      <c r="E75" s="137"/>
      <c r="F75" s="138"/>
    </row>
    <row r="76" spans="1:6" ht="14.1" customHeight="1" x14ac:dyDescent="0.2">
      <c r="A76" s="5"/>
      <c r="B76" s="6"/>
      <c r="C76" s="3"/>
      <c r="D76" s="136"/>
      <c r="E76" s="137"/>
      <c r="F76" s="138"/>
    </row>
    <row r="77" spans="1:6" ht="14.1" customHeight="1" x14ac:dyDescent="0.2">
      <c r="A77" s="5" t="s">
        <v>1104</v>
      </c>
      <c r="B77" s="6" t="s">
        <v>1150</v>
      </c>
      <c r="C77" s="3"/>
      <c r="D77" s="136"/>
      <c r="E77" s="137"/>
      <c r="F77" s="138"/>
    </row>
    <row r="78" spans="1:6" ht="14.1" customHeight="1" x14ac:dyDescent="0.2">
      <c r="A78" s="5"/>
      <c r="B78" s="6" t="s">
        <v>317</v>
      </c>
      <c r="C78" s="3"/>
      <c r="D78" s="136"/>
      <c r="E78" s="137"/>
      <c r="F78" s="138"/>
    </row>
    <row r="79" spans="1:6" ht="14.1" customHeight="1" x14ac:dyDescent="0.2">
      <c r="A79" s="5"/>
      <c r="B79" s="6" t="s">
        <v>214</v>
      </c>
      <c r="C79" s="3"/>
      <c r="D79" s="136"/>
      <c r="E79" s="137"/>
      <c r="F79" s="138"/>
    </row>
    <row r="80" spans="1:6" ht="14.1" customHeight="1" x14ac:dyDescent="0.2">
      <c r="A80" s="5"/>
      <c r="B80" s="6" t="s">
        <v>215</v>
      </c>
      <c r="C80" s="3"/>
      <c r="D80" s="136"/>
      <c r="E80" s="137"/>
      <c r="F80" s="138"/>
    </row>
    <row r="81" spans="1:6" ht="14.1" customHeight="1" x14ac:dyDescent="0.2">
      <c r="A81" s="5"/>
      <c r="B81" s="6" t="s">
        <v>216</v>
      </c>
      <c r="C81" s="3"/>
      <c r="D81" s="136"/>
      <c r="E81" s="137"/>
      <c r="F81" s="138"/>
    </row>
    <row r="82" spans="1:6" ht="14.1" customHeight="1" x14ac:dyDescent="0.2">
      <c r="A82" s="5"/>
      <c r="B82" s="6"/>
      <c r="C82" s="3"/>
      <c r="D82" s="136"/>
      <c r="E82" s="137"/>
      <c r="F82" s="138"/>
    </row>
    <row r="83" spans="1:6" ht="14.1" customHeight="1" x14ac:dyDescent="0.2">
      <c r="A83" s="5" t="s">
        <v>1105</v>
      </c>
      <c r="B83" s="6" t="s">
        <v>217</v>
      </c>
      <c r="C83" s="3" t="s">
        <v>582</v>
      </c>
      <c r="D83" s="139">
        <f>70*10*0.2</f>
        <v>140</v>
      </c>
      <c r="E83" s="140"/>
      <c r="F83" s="141" t="str">
        <f>IF(TRIM(D83)="rate only","ro",IF(ISBLANK(E83)," ",D83*E83))</f>
        <v xml:space="preserve"> </v>
      </c>
    </row>
    <row r="84" spans="1:6" ht="14.1" customHeight="1" x14ac:dyDescent="0.2">
      <c r="A84" s="5"/>
      <c r="B84" s="6"/>
      <c r="C84" s="3"/>
      <c r="D84" s="136"/>
      <c r="E84" s="137"/>
      <c r="F84" s="138"/>
    </row>
    <row r="85" spans="1:6" ht="14.1" customHeight="1" x14ac:dyDescent="0.2">
      <c r="A85" s="5" t="s">
        <v>218</v>
      </c>
      <c r="B85" s="6" t="s">
        <v>219</v>
      </c>
      <c r="C85" s="3"/>
      <c r="D85" s="136"/>
      <c r="E85" s="137"/>
      <c r="F85" s="138"/>
    </row>
    <row r="86" spans="1:6" ht="14.1" customHeight="1" x14ac:dyDescent="0.2">
      <c r="A86" s="5"/>
      <c r="B86" s="6" t="s">
        <v>220</v>
      </c>
      <c r="C86" s="3"/>
      <c r="D86" s="136"/>
      <c r="E86" s="137"/>
      <c r="F86" s="138"/>
    </row>
    <row r="87" spans="1:6" ht="14.1" customHeight="1" x14ac:dyDescent="0.2">
      <c r="A87" s="5"/>
      <c r="B87" s="6" t="s">
        <v>221</v>
      </c>
      <c r="C87" s="3"/>
      <c r="D87" s="136"/>
      <c r="E87" s="137"/>
      <c r="F87" s="138"/>
    </row>
    <row r="88" spans="1:6" ht="14.1" customHeight="1" x14ac:dyDescent="0.2">
      <c r="A88" s="5"/>
      <c r="B88" s="6" t="s">
        <v>222</v>
      </c>
      <c r="C88" s="3"/>
      <c r="D88" s="136"/>
      <c r="E88" s="137"/>
      <c r="F88" s="138"/>
    </row>
    <row r="89" spans="1:6" ht="14.1" customHeight="1" x14ac:dyDescent="0.2">
      <c r="A89" s="5"/>
      <c r="B89" s="6"/>
      <c r="C89" s="3"/>
      <c r="D89" s="136"/>
      <c r="E89" s="137"/>
      <c r="F89" s="138"/>
    </row>
    <row r="90" spans="1:6" ht="14.1" customHeight="1" x14ac:dyDescent="0.2">
      <c r="A90" s="5" t="s">
        <v>223</v>
      </c>
      <c r="B90" s="6" t="s">
        <v>217</v>
      </c>
      <c r="C90" s="3" t="s">
        <v>582</v>
      </c>
      <c r="D90" s="139">
        <f>(0.5*1.79*2.81*2*0.2+1.79*10*0.2)*15</f>
        <v>68.789699999999996</v>
      </c>
      <c r="E90" s="140"/>
      <c r="F90" s="141" t="str">
        <f>IF(TRIM(D90)="rate only","ro",IF(ISBLANK(E90)," ",D90*E90))</f>
        <v xml:space="preserve"> </v>
      </c>
    </row>
    <row r="91" spans="1:6" ht="14.1" customHeight="1" thickBot="1" x14ac:dyDescent="0.25">
      <c r="A91" s="15"/>
      <c r="B91" s="16"/>
      <c r="C91" s="17"/>
      <c r="D91" s="225"/>
      <c r="E91" s="143"/>
      <c r="F91" s="144"/>
    </row>
    <row r="92" spans="1:6" ht="27.95" customHeight="1" thickBot="1" x14ac:dyDescent="0.25">
      <c r="A92" s="343" t="s">
        <v>576</v>
      </c>
      <c r="B92" s="344"/>
      <c r="C92" s="344"/>
      <c r="D92" s="344"/>
      <c r="E92" s="345"/>
      <c r="F92" s="62">
        <f>SUM(F73:F91)</f>
        <v>0</v>
      </c>
    </row>
    <row r="93" spans="1:6" ht="14.1" customHeight="1" thickBot="1" x14ac:dyDescent="0.25">
      <c r="A93" s="27"/>
      <c r="B93" s="27"/>
      <c r="C93" s="27"/>
      <c r="D93" s="227"/>
      <c r="E93" s="153"/>
      <c r="F93" s="154"/>
    </row>
    <row r="94" spans="1:6" ht="27.95" customHeight="1" x14ac:dyDescent="0.2">
      <c r="A94" s="308" t="s">
        <v>574</v>
      </c>
      <c r="B94" s="309"/>
      <c r="C94" s="309"/>
      <c r="D94" s="309"/>
      <c r="E94" s="310" t="s">
        <v>575</v>
      </c>
      <c r="F94" s="311"/>
    </row>
    <row r="95" spans="1:6" ht="42" customHeight="1" thickBot="1" x14ac:dyDescent="0.25">
      <c r="A95" s="312"/>
      <c r="B95" s="313"/>
      <c r="C95" s="313"/>
      <c r="D95" s="313"/>
      <c r="E95" s="314"/>
      <c r="F95" s="315"/>
    </row>
    <row r="96" spans="1:6" ht="9.9499999999999993" customHeight="1" thickBot="1" x14ac:dyDescent="0.25">
      <c r="A96" s="30"/>
      <c r="B96" s="31"/>
      <c r="C96" s="31"/>
      <c r="D96" s="228"/>
      <c r="E96" s="156"/>
      <c r="F96" s="157"/>
    </row>
    <row r="97" spans="1:6" ht="27.95" customHeight="1" thickBot="1" x14ac:dyDescent="0.25">
      <c r="A97" s="58" t="s">
        <v>567</v>
      </c>
      <c r="B97" s="59" t="s">
        <v>568</v>
      </c>
      <c r="C97" s="59" t="s">
        <v>569</v>
      </c>
      <c r="D97" s="223" t="s">
        <v>570</v>
      </c>
      <c r="E97" s="61" t="s">
        <v>571</v>
      </c>
      <c r="F97" s="62" t="s">
        <v>572</v>
      </c>
    </row>
    <row r="98" spans="1:6" ht="27.95" customHeight="1" x14ac:dyDescent="0.2">
      <c r="A98" s="346" t="s">
        <v>577</v>
      </c>
      <c r="B98" s="347"/>
      <c r="C98" s="347"/>
      <c r="D98" s="347"/>
      <c r="E98" s="348"/>
      <c r="F98" s="160">
        <f>F92</f>
        <v>0</v>
      </c>
    </row>
    <row r="99" spans="1:6" ht="14.1" customHeight="1" x14ac:dyDescent="0.2">
      <c r="A99" s="5"/>
      <c r="B99" s="6"/>
      <c r="C99" s="3"/>
      <c r="D99" s="136"/>
      <c r="E99" s="137"/>
      <c r="F99" s="138"/>
    </row>
    <row r="100" spans="1:6" ht="14.1" customHeight="1" x14ac:dyDescent="0.2">
      <c r="A100" s="13" t="s">
        <v>311</v>
      </c>
      <c r="B100" s="14" t="s">
        <v>225</v>
      </c>
      <c r="C100" s="3"/>
      <c r="D100" s="136"/>
      <c r="E100" s="137"/>
      <c r="F100" s="138"/>
    </row>
    <row r="101" spans="1:6" ht="14.1" customHeight="1" x14ac:dyDescent="0.2">
      <c r="A101" s="5"/>
      <c r="B101" s="6"/>
      <c r="C101" s="3"/>
      <c r="D101" s="136"/>
      <c r="E101" s="137"/>
      <c r="F101" s="138"/>
    </row>
    <row r="102" spans="1:6" ht="14.1" customHeight="1" x14ac:dyDescent="0.2">
      <c r="A102" s="5" t="s">
        <v>224</v>
      </c>
      <c r="B102" s="6" t="s">
        <v>226</v>
      </c>
      <c r="C102" s="3" t="s">
        <v>706</v>
      </c>
      <c r="D102" s="139">
        <f>(0.5*1.79*2.81*2*8.88+1.79*10*8.88)*15</f>
        <v>3054.2626800000003</v>
      </c>
      <c r="E102" s="140"/>
      <c r="F102" s="141" t="str">
        <f>IF(TRIM(D102)="rate only","ro",IF(ISBLANK(E102)," ",D102*E102))</f>
        <v xml:space="preserve"> </v>
      </c>
    </row>
    <row r="103" spans="1:6" ht="14.1" customHeight="1" x14ac:dyDescent="0.2">
      <c r="A103" s="5"/>
      <c r="B103" s="6"/>
      <c r="C103" s="3"/>
      <c r="D103" s="136"/>
      <c r="E103" s="137"/>
      <c r="F103" s="138"/>
    </row>
    <row r="104" spans="1:6" ht="14.1" customHeight="1" x14ac:dyDescent="0.2">
      <c r="A104" s="13" t="s">
        <v>1106</v>
      </c>
      <c r="B104" s="14" t="s">
        <v>765</v>
      </c>
      <c r="C104" s="3"/>
      <c r="D104" s="136"/>
      <c r="E104" s="137"/>
      <c r="F104" s="138"/>
    </row>
    <row r="105" spans="1:6" ht="14.1" customHeight="1" x14ac:dyDescent="0.2">
      <c r="A105" s="13"/>
      <c r="B105" s="14" t="s">
        <v>766</v>
      </c>
      <c r="C105" s="3"/>
      <c r="D105" s="136"/>
      <c r="E105" s="137"/>
      <c r="F105" s="138"/>
    </row>
    <row r="106" spans="1:6" ht="14.1" customHeight="1" x14ac:dyDescent="0.2">
      <c r="A106" s="5"/>
      <c r="B106" s="14" t="s">
        <v>733</v>
      </c>
      <c r="C106" s="3"/>
      <c r="D106" s="136"/>
      <c r="E106" s="137"/>
      <c r="F106" s="138"/>
    </row>
    <row r="107" spans="1:6" ht="14.1" customHeight="1" x14ac:dyDescent="0.2">
      <c r="A107" s="5"/>
      <c r="B107" s="6"/>
      <c r="C107" s="3"/>
      <c r="D107" s="136"/>
      <c r="E107" s="137"/>
      <c r="F107" s="138"/>
    </row>
    <row r="108" spans="1:6" ht="14.1" customHeight="1" x14ac:dyDescent="0.2">
      <c r="A108" s="5" t="s">
        <v>1107</v>
      </c>
      <c r="B108" s="6" t="s">
        <v>1218</v>
      </c>
      <c r="C108" s="3"/>
      <c r="D108" s="136"/>
      <c r="E108" s="137"/>
      <c r="F108" s="138"/>
    </row>
    <row r="109" spans="1:6" ht="13.5" customHeight="1" x14ac:dyDescent="0.2">
      <c r="A109" s="5"/>
      <c r="B109" s="7"/>
      <c r="C109" s="3"/>
      <c r="D109" s="136"/>
      <c r="E109" s="137"/>
      <c r="F109" s="138"/>
    </row>
    <row r="110" spans="1:6" ht="13.5" customHeight="1" x14ac:dyDescent="0.2">
      <c r="A110" s="5"/>
      <c r="B110" s="6"/>
      <c r="C110" s="3"/>
      <c r="D110" s="136"/>
      <c r="E110" s="137"/>
      <c r="F110" s="138"/>
    </row>
    <row r="111" spans="1:6" ht="13.5" customHeight="1" x14ac:dyDescent="0.2">
      <c r="A111" s="5" t="s">
        <v>1108</v>
      </c>
      <c r="B111" s="7" t="s">
        <v>1111</v>
      </c>
      <c r="C111" s="3" t="s">
        <v>626</v>
      </c>
      <c r="D111" s="139">
        <v>2</v>
      </c>
      <c r="E111" s="140"/>
      <c r="F111" s="141" t="str">
        <f>IF(TRIM(D111)="rate only","ro",IF(ISBLANK(E111)," ",D111*E111))</f>
        <v xml:space="preserve"> </v>
      </c>
    </row>
    <row r="112" spans="1:6" ht="13.5" customHeight="1" x14ac:dyDescent="0.2">
      <c r="A112" s="5"/>
      <c r="B112" s="7" t="s">
        <v>1112</v>
      </c>
      <c r="C112" s="3"/>
      <c r="D112" s="136"/>
      <c r="E112" s="137"/>
      <c r="F112" s="138"/>
    </row>
    <row r="113" spans="1:6" ht="13.5" customHeight="1" x14ac:dyDescent="0.2">
      <c r="A113" s="5"/>
      <c r="B113" s="7" t="s">
        <v>1123</v>
      </c>
      <c r="C113" s="3"/>
      <c r="D113" s="136"/>
      <c r="E113" s="137"/>
      <c r="F113" s="138"/>
    </row>
    <row r="114" spans="1:6" ht="13.5" customHeight="1" x14ac:dyDescent="0.2">
      <c r="A114" s="5"/>
      <c r="B114" s="7"/>
      <c r="C114" s="3"/>
      <c r="D114" s="136"/>
      <c r="E114" s="137"/>
      <c r="F114" s="138"/>
    </row>
    <row r="115" spans="1:6" ht="13.5" customHeight="1" x14ac:dyDescent="0.2">
      <c r="A115" s="5"/>
      <c r="B115" s="6"/>
      <c r="C115" s="3"/>
      <c r="D115" s="224"/>
      <c r="E115" s="137"/>
      <c r="F115" s="138"/>
    </row>
    <row r="116" spans="1:6" ht="13.5" customHeight="1" thickBot="1" x14ac:dyDescent="0.25">
      <c r="A116" s="15"/>
      <c r="B116" s="16"/>
      <c r="C116" s="17"/>
      <c r="D116" s="225"/>
      <c r="E116" s="143"/>
      <c r="F116" s="144"/>
    </row>
    <row r="117" spans="1:6" ht="13.5" customHeight="1" thickBot="1" x14ac:dyDescent="0.25">
      <c r="A117" s="343" t="s">
        <v>576</v>
      </c>
      <c r="B117" s="344"/>
      <c r="C117" s="344"/>
      <c r="D117" s="344"/>
      <c r="E117" s="345"/>
      <c r="F117" s="62">
        <f>SUM(F98:F116)</f>
        <v>0</v>
      </c>
    </row>
    <row r="118" spans="1:6" ht="13.5" customHeight="1" thickBot="1" x14ac:dyDescent="0.25">
      <c r="A118" s="27"/>
      <c r="B118" s="27"/>
      <c r="C118" s="27"/>
      <c r="D118" s="227"/>
      <c r="E118" s="153"/>
      <c r="F118" s="154"/>
    </row>
    <row r="119" spans="1:6" ht="29.25" customHeight="1" x14ac:dyDescent="0.2">
      <c r="A119" s="308" t="s">
        <v>574</v>
      </c>
      <c r="B119" s="309"/>
      <c r="C119" s="309"/>
      <c r="D119" s="309"/>
      <c r="E119" s="310" t="s">
        <v>575</v>
      </c>
      <c r="F119" s="311"/>
    </row>
    <row r="120" spans="1:6" ht="39" customHeight="1" thickBot="1" x14ac:dyDescent="0.25">
      <c r="A120" s="312"/>
      <c r="B120" s="313"/>
      <c r="C120" s="313"/>
      <c r="D120" s="313"/>
      <c r="E120" s="314"/>
      <c r="F120" s="315"/>
    </row>
    <row r="121" spans="1:6" ht="13.5" customHeight="1" thickBot="1" x14ac:dyDescent="0.25">
      <c r="A121" s="30"/>
      <c r="B121" s="31"/>
      <c r="C121" s="31"/>
      <c r="D121" s="228"/>
      <c r="E121" s="156"/>
      <c r="F121" s="157"/>
    </row>
    <row r="122" spans="1:6" ht="13.5" customHeight="1" thickBot="1" x14ac:dyDescent="0.25">
      <c r="A122" s="58" t="s">
        <v>567</v>
      </c>
      <c r="B122" s="59" t="s">
        <v>568</v>
      </c>
      <c r="C122" s="59" t="s">
        <v>569</v>
      </c>
      <c r="D122" s="223" t="s">
        <v>570</v>
      </c>
      <c r="E122" s="61" t="s">
        <v>571</v>
      </c>
      <c r="F122" s="62" t="s">
        <v>572</v>
      </c>
    </row>
    <row r="123" spans="1:6" ht="13.5" customHeight="1" x14ac:dyDescent="0.2">
      <c r="A123" s="346" t="s">
        <v>577</v>
      </c>
      <c r="B123" s="347"/>
      <c r="C123" s="347"/>
      <c r="D123" s="347"/>
      <c r="E123" s="348"/>
      <c r="F123" s="160">
        <f>F117</f>
        <v>0</v>
      </c>
    </row>
    <row r="124" spans="1:6" ht="13.5" customHeight="1" x14ac:dyDescent="0.2">
      <c r="A124" s="5"/>
      <c r="B124" s="6"/>
      <c r="C124" s="3"/>
      <c r="D124" s="224"/>
      <c r="E124" s="137"/>
      <c r="F124" s="138"/>
    </row>
    <row r="125" spans="1:6" ht="13.5" customHeight="1" x14ac:dyDescent="0.2">
      <c r="A125" s="5" t="s">
        <v>1118</v>
      </c>
      <c r="B125" s="6" t="s">
        <v>1119</v>
      </c>
      <c r="C125" s="3"/>
      <c r="D125" s="136"/>
      <c r="E125" s="137"/>
      <c r="F125" s="138"/>
    </row>
    <row r="126" spans="1:6" ht="13.5" customHeight="1" x14ac:dyDescent="0.2">
      <c r="A126" s="5"/>
      <c r="B126" s="6"/>
      <c r="C126" s="3"/>
      <c r="D126" s="136"/>
      <c r="E126" s="137"/>
      <c r="F126" s="138"/>
    </row>
    <row r="127" spans="1:6" ht="13.5" customHeight="1" x14ac:dyDescent="0.2">
      <c r="A127" s="5" t="s">
        <v>1120</v>
      </c>
      <c r="B127" s="7" t="s">
        <v>1110</v>
      </c>
      <c r="C127" s="3" t="s">
        <v>626</v>
      </c>
      <c r="D127" s="139">
        <v>1</v>
      </c>
      <c r="E127" s="140"/>
      <c r="F127" s="141" t="str">
        <f>IF(TRIM(D127)="rate only","ro",IF(ISBLANK(E127)," ",D127*E127))</f>
        <v xml:space="preserve"> </v>
      </c>
    </row>
    <row r="128" spans="1:6" ht="13.5" customHeight="1" x14ac:dyDescent="0.2">
      <c r="A128" s="5"/>
      <c r="B128" s="7" t="s">
        <v>1124</v>
      </c>
      <c r="C128" s="3"/>
      <c r="D128" s="136"/>
      <c r="E128" s="137"/>
      <c r="F128" s="138"/>
    </row>
    <row r="129" spans="1:6" ht="13.5" customHeight="1" x14ac:dyDescent="0.2">
      <c r="A129" s="5"/>
      <c r="B129" s="7" t="s">
        <v>1125</v>
      </c>
      <c r="C129" s="3"/>
      <c r="D129" s="136"/>
      <c r="E129" s="137"/>
      <c r="F129" s="138"/>
    </row>
    <row r="130" spans="1:6" ht="13.5" customHeight="1" x14ac:dyDescent="0.2">
      <c r="A130" s="5"/>
      <c r="B130" s="7"/>
      <c r="C130" s="3"/>
      <c r="D130" s="136"/>
      <c r="E130" s="137"/>
      <c r="F130" s="138"/>
    </row>
    <row r="131" spans="1:6" ht="13.5" customHeight="1" x14ac:dyDescent="0.2">
      <c r="A131" s="5"/>
      <c r="B131" s="6"/>
      <c r="C131" s="3"/>
      <c r="D131" s="136"/>
      <c r="E131" s="137"/>
      <c r="F131" s="138"/>
    </row>
    <row r="132" spans="1:6" ht="13.5" customHeight="1" x14ac:dyDescent="0.2">
      <c r="A132" s="5" t="s">
        <v>1121</v>
      </c>
      <c r="B132" s="7" t="s">
        <v>1110</v>
      </c>
      <c r="C132" s="3" t="s">
        <v>626</v>
      </c>
      <c r="D132" s="139">
        <v>42</v>
      </c>
      <c r="E132" s="140"/>
      <c r="F132" s="141" t="str">
        <f>IF(TRIM(D132)="rate only","ro",IF(ISBLANK(E132)," ",D132*E132))</f>
        <v xml:space="preserve"> </v>
      </c>
    </row>
    <row r="133" spans="1:6" ht="13.5" customHeight="1" x14ac:dyDescent="0.2">
      <c r="A133" s="5"/>
      <c r="B133" s="7" t="s">
        <v>1109</v>
      </c>
      <c r="C133" s="3"/>
      <c r="D133" s="136"/>
      <c r="E133" s="137"/>
      <c r="F133" s="138"/>
    </row>
    <row r="134" spans="1:6" ht="13.5" customHeight="1" x14ac:dyDescent="0.2">
      <c r="A134" s="5"/>
      <c r="B134" s="7" t="s">
        <v>1116</v>
      </c>
      <c r="C134" s="3"/>
      <c r="D134" s="136"/>
      <c r="E134" s="137"/>
      <c r="F134" s="138"/>
    </row>
    <row r="135" spans="1:6" ht="13.5" customHeight="1" x14ac:dyDescent="0.2">
      <c r="A135" s="5"/>
      <c r="B135" s="7"/>
      <c r="C135" s="3"/>
      <c r="D135" s="136"/>
      <c r="E135" s="137"/>
      <c r="F135" s="138"/>
    </row>
    <row r="136" spans="1:6" ht="13.5" customHeight="1" x14ac:dyDescent="0.2">
      <c r="A136" s="5" t="s">
        <v>1122</v>
      </c>
      <c r="B136" s="7" t="s">
        <v>1110</v>
      </c>
      <c r="C136" s="3" t="s">
        <v>626</v>
      </c>
      <c r="D136" s="139">
        <v>1</v>
      </c>
      <c r="E136" s="140"/>
      <c r="F136" s="141" t="str">
        <f>IF(TRIM(D136)="rate only","ro",IF(ISBLANK(E136)," ",D136*E136))</f>
        <v xml:space="preserve"> </v>
      </c>
    </row>
    <row r="137" spans="1:6" ht="13.5" customHeight="1" x14ac:dyDescent="0.2">
      <c r="A137" s="5"/>
      <c r="B137" s="7" t="s">
        <v>1109</v>
      </c>
      <c r="C137" s="3"/>
      <c r="D137" s="136"/>
      <c r="E137" s="137"/>
      <c r="F137" s="138"/>
    </row>
    <row r="138" spans="1:6" ht="13.5" customHeight="1" x14ac:dyDescent="0.2">
      <c r="A138" s="5"/>
      <c r="B138" s="7" t="s">
        <v>1117</v>
      </c>
      <c r="C138" s="3"/>
      <c r="D138" s="136"/>
      <c r="E138" s="137"/>
      <c r="F138" s="138"/>
    </row>
    <row r="139" spans="1:6" ht="13.5" customHeight="1" x14ac:dyDescent="0.2">
      <c r="A139" s="5"/>
      <c r="B139" s="6"/>
      <c r="C139" s="3"/>
      <c r="D139" s="136"/>
      <c r="E139" s="137"/>
      <c r="F139" s="138"/>
    </row>
    <row r="140" spans="1:6" ht="13.5" customHeight="1" x14ac:dyDescent="0.2">
      <c r="A140" s="13" t="s">
        <v>1219</v>
      </c>
      <c r="B140" s="14" t="s">
        <v>1220</v>
      </c>
      <c r="C140" s="3" t="s">
        <v>621</v>
      </c>
      <c r="D140" s="139">
        <f>1.5*1.5*15</f>
        <v>33.75</v>
      </c>
      <c r="E140" s="140"/>
      <c r="F140" s="141" t="str">
        <f>IF(TRIM(D140)="rate only","ro",IF(ISBLANK(E140)," ",D140*E140))</f>
        <v xml:space="preserve"> </v>
      </c>
    </row>
    <row r="141" spans="1:6" ht="13.5" customHeight="1" x14ac:dyDescent="0.2">
      <c r="A141" s="5"/>
      <c r="B141" s="6"/>
      <c r="C141" s="3"/>
      <c r="D141" s="136"/>
      <c r="E141" s="137"/>
      <c r="F141" s="138"/>
    </row>
    <row r="142" spans="1:6" ht="13.5" customHeight="1" x14ac:dyDescent="0.2">
      <c r="A142" s="5"/>
      <c r="B142" s="6"/>
      <c r="C142" s="3"/>
      <c r="D142" s="136"/>
      <c r="E142" s="137"/>
      <c r="F142" s="138"/>
    </row>
    <row r="143" spans="1:6" ht="13.5" customHeight="1" x14ac:dyDescent="0.2">
      <c r="A143" s="5"/>
      <c r="B143" s="6"/>
      <c r="C143" s="3"/>
      <c r="D143" s="136"/>
      <c r="E143" s="137"/>
      <c r="F143" s="138"/>
    </row>
    <row r="144" spans="1:6" ht="13.5" customHeight="1" thickBot="1" x14ac:dyDescent="0.25">
      <c r="A144" s="15"/>
      <c r="B144" s="16"/>
      <c r="C144" s="17"/>
      <c r="D144" s="225"/>
      <c r="E144" s="143"/>
      <c r="F144" s="144"/>
    </row>
    <row r="145" spans="1:6" ht="13.5" customHeight="1" thickBot="1" x14ac:dyDescent="0.25">
      <c r="A145" s="343" t="s">
        <v>573</v>
      </c>
      <c r="B145" s="344"/>
      <c r="C145" s="344"/>
      <c r="D145" s="344"/>
      <c r="E145" s="345"/>
      <c r="F145" s="62">
        <f>SUM(F123:F144)</f>
        <v>0</v>
      </c>
    </row>
    <row r="146" spans="1:6" ht="13.5" customHeight="1" thickBot="1" x14ac:dyDescent="0.25">
      <c r="A146" s="27"/>
      <c r="B146" s="27"/>
      <c r="C146" s="27"/>
      <c r="D146" s="227"/>
      <c r="E146" s="153"/>
      <c r="F146" s="154"/>
    </row>
    <row r="147" spans="1:6" ht="30" customHeight="1" x14ac:dyDescent="0.2">
      <c r="A147" s="308" t="s">
        <v>574</v>
      </c>
      <c r="B147" s="309"/>
      <c r="C147" s="309"/>
      <c r="D147" s="309"/>
      <c r="E147" s="310" t="s">
        <v>575</v>
      </c>
      <c r="F147" s="311"/>
    </row>
    <row r="148" spans="1:6" ht="39.75" customHeight="1" thickBot="1" x14ac:dyDescent="0.25">
      <c r="A148" s="312"/>
      <c r="B148" s="313"/>
      <c r="C148" s="313"/>
      <c r="D148" s="313"/>
      <c r="E148" s="314"/>
      <c r="F148" s="315"/>
    </row>
  </sheetData>
  <mergeCells count="29">
    <mergeCell ref="A123:E123"/>
    <mergeCell ref="A120:D120"/>
    <mergeCell ref="E120:F120"/>
    <mergeCell ref="A98:E98"/>
    <mergeCell ref="A117:E117"/>
    <mergeCell ref="A119:D119"/>
    <mergeCell ref="E119:F119"/>
    <mergeCell ref="A145:E145"/>
    <mergeCell ref="A147:D147"/>
    <mergeCell ref="E147:F147"/>
    <mergeCell ref="A148:D148"/>
    <mergeCell ref="E148:F148"/>
    <mergeCell ref="A40:E40"/>
    <mergeCell ref="A67:E67"/>
    <mergeCell ref="A94:D94"/>
    <mergeCell ref="E94:F94"/>
    <mergeCell ref="A95:D95"/>
    <mergeCell ref="E95:F95"/>
    <mergeCell ref="A73:E73"/>
    <mergeCell ref="A92:E92"/>
    <mergeCell ref="E70:F70"/>
    <mergeCell ref="A70:D70"/>
    <mergeCell ref="E69:F69"/>
    <mergeCell ref="A69:D69"/>
    <mergeCell ref="A34:E34"/>
    <mergeCell ref="A36:D36"/>
    <mergeCell ref="E36:F36"/>
    <mergeCell ref="A37:D37"/>
    <mergeCell ref="E37:F37"/>
  </mergeCells>
  <phoneticPr fontId="1" type="noConversion"/>
  <conditionalFormatting sqref="D11 D18">
    <cfRule type="cellIs" dxfId="163" priority="82" operator="greaterThan">
      <formula>0</formula>
    </cfRule>
  </conditionalFormatting>
  <conditionalFormatting sqref="D22 D24 D26">
    <cfRule type="cellIs" dxfId="162" priority="74" operator="greaterThan">
      <formula>0</formula>
    </cfRule>
  </conditionalFormatting>
  <conditionalFormatting sqref="D28">
    <cfRule type="cellIs" dxfId="161" priority="70" operator="greaterThan">
      <formula>0</formula>
    </cfRule>
  </conditionalFormatting>
  <conditionalFormatting sqref="D30">
    <cfRule type="cellIs" dxfId="160" priority="66" operator="greaterThan">
      <formula>0</formula>
    </cfRule>
  </conditionalFormatting>
  <conditionalFormatting sqref="D32">
    <cfRule type="cellIs" dxfId="159" priority="22" operator="greaterThan">
      <formula>0</formula>
    </cfRule>
  </conditionalFormatting>
  <conditionalFormatting sqref="D47 D49 D51 D60 D62 D64 D83 D90 D102 D111 D127 D132">
    <cfRule type="cellIs" dxfId="158" priority="86" operator="greaterThan">
      <formula>0</formula>
    </cfRule>
  </conditionalFormatting>
  <conditionalFormatting sqref="D136">
    <cfRule type="cellIs" dxfId="157" priority="32" operator="greaterThan">
      <formula>0</formula>
    </cfRule>
  </conditionalFormatting>
  <conditionalFormatting sqref="D140">
    <cfRule type="cellIs" dxfId="156" priority="1" operator="greaterThan">
      <formula>0</formula>
    </cfRule>
  </conditionalFormatting>
  <conditionalFormatting sqref="E11 E18">
    <cfRule type="cellIs" dxfId="155" priority="83" operator="greaterThan">
      <formula>0</formula>
    </cfRule>
  </conditionalFormatting>
  <conditionalFormatting sqref="E22 E24 E26">
    <cfRule type="cellIs" dxfId="154" priority="75" operator="greaterThan">
      <formula>0</formula>
    </cfRule>
  </conditionalFormatting>
  <conditionalFormatting sqref="E28">
    <cfRule type="cellIs" dxfId="153" priority="71" operator="greaterThan">
      <formula>0</formula>
    </cfRule>
  </conditionalFormatting>
  <conditionalFormatting sqref="E30">
    <cfRule type="cellIs" dxfId="152" priority="67" operator="greaterThan">
      <formula>0</formula>
    </cfRule>
  </conditionalFormatting>
  <conditionalFormatting sqref="E32">
    <cfRule type="cellIs" dxfId="151" priority="23" operator="greaterThan">
      <formula>0</formula>
    </cfRule>
  </conditionalFormatting>
  <conditionalFormatting sqref="E47 E49 E51 E60 E62 E64 E83 E90 E102 E111 E127 E132">
    <cfRule type="cellIs" dxfId="150" priority="87" operator="greaterThan">
      <formula>0</formula>
    </cfRule>
  </conditionalFormatting>
  <conditionalFormatting sqref="E136">
    <cfRule type="cellIs" dxfId="149" priority="33" operator="greaterThan">
      <formula>0</formula>
    </cfRule>
  </conditionalFormatting>
  <conditionalFormatting sqref="E140">
    <cfRule type="cellIs" dxfId="148" priority="2" operator="greaterThan">
      <formula>0</formula>
    </cfRule>
  </conditionalFormatting>
  <conditionalFormatting sqref="F11 F18">
    <cfRule type="cellIs" dxfId="147" priority="84" stopIfTrue="1" operator="equal">
      <formula>"ro"</formula>
    </cfRule>
    <cfRule type="cellIs" dxfId="146" priority="85" stopIfTrue="1" operator="equal">
      <formula>" "</formula>
    </cfRule>
  </conditionalFormatting>
  <conditionalFormatting sqref="F22 F24 F26">
    <cfRule type="cellIs" dxfId="145" priority="76" stopIfTrue="1" operator="equal">
      <formula>"ro"</formula>
    </cfRule>
    <cfRule type="cellIs" dxfId="144" priority="77" stopIfTrue="1" operator="equal">
      <formula>" "</formula>
    </cfRule>
  </conditionalFormatting>
  <conditionalFormatting sqref="F28 F30 F32">
    <cfRule type="cellIs" dxfId="143" priority="48" stopIfTrue="1" operator="equal">
      <formula>"ro"</formula>
    </cfRule>
    <cfRule type="cellIs" dxfId="142" priority="49" stopIfTrue="1" operator="equal">
      <formula>" "</formula>
    </cfRule>
  </conditionalFormatting>
  <conditionalFormatting sqref="F47 F49 F51 F60 F62 F64 F83 F90 F102 F111 F127 F132">
    <cfRule type="cellIs" dxfId="141" priority="88" stopIfTrue="1" operator="equal">
      <formula>"ro"</formula>
    </cfRule>
    <cfRule type="cellIs" dxfId="140" priority="89" stopIfTrue="1" operator="equal">
      <formula>" "</formula>
    </cfRule>
  </conditionalFormatting>
  <conditionalFormatting sqref="F136">
    <cfRule type="cellIs" dxfId="139" priority="34" stopIfTrue="1" operator="equal">
      <formula>"ro"</formula>
    </cfRule>
    <cfRule type="cellIs" dxfId="138" priority="35" stopIfTrue="1" operator="equal">
      <formula>" "</formula>
    </cfRule>
  </conditionalFormatting>
  <conditionalFormatting sqref="F140">
    <cfRule type="cellIs" dxfId="137" priority="3" stopIfTrue="1" operator="equal">
      <formula>"ro"</formula>
    </cfRule>
    <cfRule type="cellIs" dxfId="136"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0" orientation="portrait" blackAndWhite="1" useFirstPageNumber="1" r:id="rId1"/>
  <headerFooter alignWithMargins="0">
    <oddHeader>&amp;L&amp;"-,Italic"&amp;8RTD01-2016/2017-TIDC32&amp;"-,Regular"
Part C2.2: Pricing Schedule&amp;R
&amp;"-,Regular"&amp;8Section 502: Page &amp;P of &amp;N</oddHeader>
  </headerFooter>
  <rowBreaks count="4" manualBreakCount="4">
    <brk id="35" max="5" man="1"/>
    <brk id="70" max="5" man="1"/>
    <brk id="95" max="5" man="1"/>
    <brk id="120" max="5"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4"/>
  </sheetPr>
  <dimension ref="A1:F316"/>
  <sheetViews>
    <sheetView showZeros="0" view="pageBreakPreview" topLeftCell="A18" zoomScale="120" zoomScaleNormal="100" zoomScaleSheetLayoutView="120" workbookViewId="0">
      <selection sqref="A1:F32"/>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58" t="s">
        <v>567</v>
      </c>
      <c r="B1" s="59" t="s">
        <v>568</v>
      </c>
      <c r="C1" s="59" t="s">
        <v>569</v>
      </c>
      <c r="D1" s="60" t="s">
        <v>570</v>
      </c>
      <c r="E1" s="61" t="s">
        <v>571</v>
      </c>
      <c r="F1" s="62" t="s">
        <v>572</v>
      </c>
    </row>
    <row r="2" spans="1:6" ht="14.1" customHeight="1" x14ac:dyDescent="0.2">
      <c r="A2" s="8"/>
      <c r="B2" s="9"/>
      <c r="C2" s="10"/>
      <c r="D2" s="133"/>
      <c r="E2" s="134"/>
      <c r="F2" s="135"/>
    </row>
    <row r="3" spans="1:6" ht="14.1" customHeight="1" x14ac:dyDescent="0.2">
      <c r="A3" s="13" t="s">
        <v>608</v>
      </c>
      <c r="B3" s="14" t="s">
        <v>121</v>
      </c>
      <c r="C3" s="3"/>
      <c r="D3" s="136"/>
      <c r="E3" s="137"/>
      <c r="F3" s="138"/>
    </row>
    <row r="4" spans="1:6" ht="14.1" customHeight="1" x14ac:dyDescent="0.2">
      <c r="A4" s="5"/>
      <c r="B4" s="14" t="s">
        <v>120</v>
      </c>
      <c r="C4" s="3"/>
      <c r="D4" s="136"/>
      <c r="E4" s="137"/>
      <c r="F4" s="138"/>
    </row>
    <row r="5" spans="1:6" ht="14.1" customHeight="1" x14ac:dyDescent="0.2">
      <c r="A5" s="5"/>
      <c r="C5" s="3"/>
      <c r="D5" s="136"/>
      <c r="E5" s="137"/>
      <c r="F5" s="138"/>
    </row>
    <row r="6" spans="1:6" ht="14.1" customHeight="1" x14ac:dyDescent="0.2">
      <c r="A6" s="13" t="s">
        <v>233</v>
      </c>
      <c r="B6" s="14" t="s">
        <v>552</v>
      </c>
      <c r="C6" s="3"/>
      <c r="D6" s="136"/>
      <c r="E6" s="137"/>
      <c r="F6" s="138"/>
    </row>
    <row r="7" spans="1:6" ht="14.1" customHeight="1" x14ac:dyDescent="0.2">
      <c r="A7" s="5"/>
      <c r="B7" s="7"/>
      <c r="C7" s="3"/>
      <c r="D7" s="136"/>
      <c r="E7" s="137"/>
      <c r="F7" s="138"/>
    </row>
    <row r="8" spans="1:6" ht="14.1" customHeight="1" x14ac:dyDescent="0.2">
      <c r="A8" s="13" t="s">
        <v>234</v>
      </c>
      <c r="B8" s="14" t="s">
        <v>235</v>
      </c>
      <c r="C8" s="3"/>
      <c r="D8" s="136"/>
      <c r="E8" s="137"/>
      <c r="F8" s="138"/>
    </row>
    <row r="9" spans="1:6" ht="14.1" customHeight="1" x14ac:dyDescent="0.2">
      <c r="A9" s="5"/>
      <c r="B9" s="14" t="s">
        <v>236</v>
      </c>
      <c r="C9" s="3"/>
      <c r="D9" s="136"/>
      <c r="E9" s="137"/>
      <c r="F9" s="138"/>
    </row>
    <row r="10" spans="1:6" ht="14.1" customHeight="1" x14ac:dyDescent="0.2">
      <c r="A10" s="5"/>
      <c r="B10" s="6" t="s">
        <v>1151</v>
      </c>
      <c r="C10" s="3"/>
      <c r="D10" s="136"/>
      <c r="E10" s="137"/>
      <c r="F10" s="138"/>
    </row>
    <row r="11" spans="1:6" ht="14.1" customHeight="1" x14ac:dyDescent="0.2">
      <c r="A11" s="5"/>
      <c r="B11" s="6"/>
      <c r="C11" s="3"/>
      <c r="D11" s="136"/>
      <c r="E11" s="137"/>
      <c r="F11" s="138"/>
    </row>
    <row r="12" spans="1:6" ht="14.1" customHeight="1" x14ac:dyDescent="0.2">
      <c r="A12" s="5" t="s">
        <v>238</v>
      </c>
      <c r="B12" s="6" t="s">
        <v>1259</v>
      </c>
      <c r="C12" s="3" t="s">
        <v>638</v>
      </c>
      <c r="D12" s="139">
        <f>18*2</f>
        <v>36</v>
      </c>
      <c r="E12" s="140"/>
      <c r="F12" s="141" t="str">
        <f>IF(TRIM(D12)="rate only","ro",IF(OR(ISBLANK(D12),ISBLANK(E12))," ",D12*E12))</f>
        <v xml:space="preserve"> </v>
      </c>
    </row>
    <row r="13" spans="1:6" ht="14.1" customHeight="1" x14ac:dyDescent="0.2">
      <c r="A13" s="5"/>
      <c r="B13" s="6"/>
      <c r="C13" s="3"/>
      <c r="D13" s="136"/>
      <c r="E13" s="137"/>
      <c r="F13" s="138"/>
    </row>
    <row r="14" spans="1:6" ht="14.1" customHeight="1" x14ac:dyDescent="0.2">
      <c r="A14" s="13" t="s">
        <v>239</v>
      </c>
      <c r="B14" s="14" t="s">
        <v>237</v>
      </c>
      <c r="C14" s="3"/>
      <c r="D14" s="136"/>
      <c r="E14" s="137"/>
      <c r="F14" s="138"/>
    </row>
    <row r="15" spans="1:6" ht="14.1" customHeight="1" x14ac:dyDescent="0.2">
      <c r="A15" s="5"/>
      <c r="B15" s="14" t="s">
        <v>654</v>
      </c>
      <c r="C15" s="3"/>
      <c r="D15" s="136"/>
      <c r="E15" s="137"/>
      <c r="F15" s="138"/>
    </row>
    <row r="16" spans="1:6" ht="14.1" customHeight="1" x14ac:dyDescent="0.2">
      <c r="A16" s="5"/>
      <c r="B16" s="6" t="s">
        <v>1221</v>
      </c>
      <c r="C16" s="3"/>
      <c r="D16" s="136"/>
      <c r="E16" s="137"/>
      <c r="F16" s="138"/>
    </row>
    <row r="17" spans="1:6" ht="14.1" customHeight="1" x14ac:dyDescent="0.2">
      <c r="A17" s="5"/>
      <c r="B17" s="6"/>
      <c r="C17" s="3"/>
      <c r="D17" s="136"/>
      <c r="E17" s="137"/>
      <c r="F17" s="138"/>
    </row>
    <row r="18" spans="1:6" ht="14.1" customHeight="1" x14ac:dyDescent="0.2">
      <c r="A18" s="5" t="s">
        <v>240</v>
      </c>
      <c r="B18" s="6" t="s">
        <v>1257</v>
      </c>
      <c r="C18" s="3"/>
      <c r="D18" s="136"/>
      <c r="E18" s="137"/>
      <c r="F18" s="138"/>
    </row>
    <row r="19" spans="1:6" ht="14.1" customHeight="1" x14ac:dyDescent="0.2">
      <c r="A19" s="5"/>
      <c r="B19" s="6" t="s">
        <v>1155</v>
      </c>
      <c r="C19" s="3" t="s">
        <v>638</v>
      </c>
      <c r="D19" s="139">
        <f>51.68*2</f>
        <v>103.36</v>
      </c>
      <c r="E19" s="140"/>
      <c r="F19" s="141" t="str">
        <f>IF(TRIM(D19)="rate only","ro",IF(ISBLANK(E19)," ",D19*E19))</f>
        <v xml:space="preserve"> </v>
      </c>
    </row>
    <row r="20" spans="1:6" ht="14.1" customHeight="1" x14ac:dyDescent="0.2">
      <c r="A20" s="5"/>
      <c r="B20" s="6"/>
      <c r="C20" s="3"/>
      <c r="D20" s="136"/>
      <c r="E20" s="137"/>
      <c r="F20" s="138"/>
    </row>
    <row r="21" spans="1:6" ht="14.1" customHeight="1" x14ac:dyDescent="0.2">
      <c r="A21" s="13" t="s">
        <v>1152</v>
      </c>
      <c r="B21" s="14" t="s">
        <v>1153</v>
      </c>
      <c r="C21" s="3"/>
      <c r="D21" s="136"/>
      <c r="E21" s="137"/>
      <c r="F21" s="138"/>
    </row>
    <row r="22" spans="1:6" ht="14.1" customHeight="1" x14ac:dyDescent="0.2">
      <c r="A22" s="5"/>
      <c r="B22" s="6" t="s">
        <v>1151</v>
      </c>
      <c r="C22" s="3"/>
      <c r="D22" s="136"/>
      <c r="E22" s="137"/>
      <c r="F22" s="138"/>
    </row>
    <row r="23" spans="1:6" ht="14.1" customHeight="1" x14ac:dyDescent="0.2">
      <c r="A23" s="5"/>
      <c r="B23" s="6"/>
      <c r="C23" s="3"/>
      <c r="D23" s="136"/>
      <c r="E23" s="137"/>
      <c r="F23" s="138"/>
    </row>
    <row r="24" spans="1:6" ht="14.1" customHeight="1" x14ac:dyDescent="0.2">
      <c r="A24" s="5" t="s">
        <v>1154</v>
      </c>
      <c r="B24" s="6" t="s">
        <v>1258</v>
      </c>
      <c r="C24" s="3" t="s">
        <v>626</v>
      </c>
      <c r="D24" s="139">
        <v>6</v>
      </c>
      <c r="E24" s="140">
        <f>E12</f>
        <v>0</v>
      </c>
      <c r="F24" s="141">
        <f>IF(TRIM(D24)="rate only","ro",IF(ISBLANK(E24)," ",D24*E24))</f>
        <v>0</v>
      </c>
    </row>
    <row r="25" spans="1:6" ht="14.1" customHeight="1" x14ac:dyDescent="0.2">
      <c r="A25" s="5"/>
      <c r="B25" s="6"/>
      <c r="C25" s="3"/>
      <c r="D25" s="136"/>
      <c r="E25" s="137"/>
      <c r="F25" s="138"/>
    </row>
    <row r="26" spans="1:6" ht="14.1" customHeight="1" x14ac:dyDescent="0.2">
      <c r="A26" s="5"/>
      <c r="B26" s="6"/>
      <c r="C26" s="3"/>
      <c r="D26" s="136"/>
      <c r="E26" s="137"/>
      <c r="F26" s="138"/>
    </row>
    <row r="27" spans="1:6" ht="14.1" customHeight="1" x14ac:dyDescent="0.2">
      <c r="A27" s="5"/>
      <c r="B27" s="6"/>
      <c r="C27" s="3"/>
      <c r="D27" s="136"/>
      <c r="E27" s="137"/>
      <c r="F27" s="138"/>
    </row>
    <row r="28" spans="1:6" ht="14.1" customHeight="1" thickBot="1" x14ac:dyDescent="0.25">
      <c r="A28" s="15"/>
      <c r="B28" s="16"/>
      <c r="C28" s="17"/>
      <c r="D28" s="142"/>
      <c r="E28" s="143"/>
      <c r="F28" s="144"/>
    </row>
    <row r="29" spans="1:6" ht="27.95" customHeight="1" thickBot="1" x14ac:dyDescent="0.25">
      <c r="A29" s="343" t="s">
        <v>573</v>
      </c>
      <c r="B29" s="344"/>
      <c r="C29" s="344"/>
      <c r="D29" s="344"/>
      <c r="E29" s="345"/>
      <c r="F29" s="62">
        <f>SUM(F2:F28)</f>
        <v>0</v>
      </c>
    </row>
    <row r="30" spans="1:6" ht="14.1" customHeight="1" thickBot="1" x14ac:dyDescent="0.25">
      <c r="A30" s="20"/>
      <c r="B30" s="20"/>
      <c r="C30" s="20"/>
      <c r="D30" s="145"/>
      <c r="E30" s="146"/>
      <c r="F30" s="147"/>
    </row>
    <row r="31" spans="1:6" ht="27.95" customHeight="1" x14ac:dyDescent="0.2">
      <c r="A31" s="308" t="s">
        <v>574</v>
      </c>
      <c r="B31" s="309"/>
      <c r="C31" s="309"/>
      <c r="D31" s="309"/>
      <c r="E31" s="310" t="s">
        <v>575</v>
      </c>
      <c r="F31" s="311"/>
    </row>
    <row r="32" spans="1:6" ht="42" customHeight="1" thickBot="1" x14ac:dyDescent="0.25">
      <c r="A32" s="312"/>
      <c r="B32" s="313"/>
      <c r="C32" s="313"/>
      <c r="D32" s="313"/>
      <c r="E32" s="314"/>
      <c r="F32" s="315"/>
    </row>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27.95" customHeight="1" x14ac:dyDescent="0.2"/>
    <row r="53" ht="14.1" customHeight="1" x14ac:dyDescent="0.2"/>
    <row r="54" ht="27.95" customHeight="1" x14ac:dyDescent="0.2"/>
    <row r="55" ht="42" customHeight="1" x14ac:dyDescent="0.2"/>
    <row r="56" ht="9.9499999999999993" customHeight="1" x14ac:dyDescent="0.2"/>
    <row r="57" ht="27.95" customHeight="1" x14ac:dyDescent="0.2"/>
    <row r="58" ht="27.95"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27.95" customHeight="1" x14ac:dyDescent="0.2"/>
    <row r="105" ht="14.1" customHeight="1" x14ac:dyDescent="0.2"/>
    <row r="106" ht="27.95" customHeight="1" x14ac:dyDescent="0.2"/>
    <row r="107" ht="42" customHeight="1" x14ac:dyDescent="0.2"/>
    <row r="108" ht="9.9499999999999993" customHeight="1" x14ac:dyDescent="0.2"/>
    <row r="109" ht="27.95" customHeight="1" x14ac:dyDescent="0.2"/>
    <row r="110" ht="27.95"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27.95" customHeight="1" x14ac:dyDescent="0.2"/>
    <row r="157" ht="14.1" customHeight="1" x14ac:dyDescent="0.2"/>
    <row r="158" ht="27.95" customHeight="1" x14ac:dyDescent="0.2"/>
    <row r="159" ht="42" customHeight="1" x14ac:dyDescent="0.2"/>
    <row r="160" ht="9.9499999999999993" customHeight="1" x14ac:dyDescent="0.2"/>
    <row r="161" ht="27.95" customHeight="1" x14ac:dyDescent="0.2"/>
    <row r="162" ht="27.95"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27.95" customHeight="1" x14ac:dyDescent="0.2"/>
    <row r="209" ht="14.1" customHeight="1" x14ac:dyDescent="0.2"/>
    <row r="210" ht="27.95" customHeight="1" x14ac:dyDescent="0.2"/>
    <row r="211" ht="42" customHeight="1" x14ac:dyDescent="0.2"/>
    <row r="212" ht="9.9499999999999993" customHeight="1" x14ac:dyDescent="0.2"/>
    <row r="213" ht="27.95" customHeight="1" x14ac:dyDescent="0.2"/>
    <row r="214" ht="27.95"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27.95" customHeight="1" x14ac:dyDescent="0.2"/>
    <row r="261" ht="14.1" customHeight="1" x14ac:dyDescent="0.2"/>
    <row r="262" ht="27.95" customHeight="1" x14ac:dyDescent="0.2"/>
    <row r="263" ht="42" customHeight="1" x14ac:dyDescent="0.2"/>
    <row r="264" ht="9.9499999999999993" customHeight="1" x14ac:dyDescent="0.2"/>
    <row r="265" ht="27.95" customHeight="1" x14ac:dyDescent="0.2"/>
    <row r="266" ht="27.95"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27.95" customHeight="1" x14ac:dyDescent="0.2"/>
    <row r="313" ht="14.1" customHeight="1" x14ac:dyDescent="0.2"/>
    <row r="314" ht="27.95" customHeight="1" x14ac:dyDescent="0.2"/>
    <row r="315" ht="42" customHeight="1" x14ac:dyDescent="0.2"/>
    <row r="316" ht="9.9499999999999993" customHeight="1" x14ac:dyDescent="0.2"/>
  </sheetData>
  <mergeCells count="5">
    <mergeCell ref="A29:E29"/>
    <mergeCell ref="A31:D31"/>
    <mergeCell ref="E31:F31"/>
    <mergeCell ref="A32:D32"/>
    <mergeCell ref="E32:F32"/>
  </mergeCells>
  <phoneticPr fontId="1" type="noConversion"/>
  <conditionalFormatting sqref="D12 D19">
    <cfRule type="cellIs" dxfId="135" priority="5" operator="greaterThan">
      <formula>0</formula>
    </cfRule>
  </conditionalFormatting>
  <conditionalFormatting sqref="D24">
    <cfRule type="cellIs" dxfId="134" priority="1" operator="greaterThan">
      <formula>0</formula>
    </cfRule>
  </conditionalFormatting>
  <conditionalFormatting sqref="E12 E19">
    <cfRule type="cellIs" dxfId="133" priority="6" operator="greaterThan">
      <formula>0</formula>
    </cfRule>
  </conditionalFormatting>
  <conditionalFormatting sqref="E24">
    <cfRule type="cellIs" dxfId="132" priority="2" operator="greaterThan">
      <formula>0</formula>
    </cfRule>
  </conditionalFormatting>
  <conditionalFormatting sqref="F12 F19">
    <cfRule type="cellIs" dxfId="131" priority="7" stopIfTrue="1" operator="equal">
      <formula>"ro"</formula>
    </cfRule>
    <cfRule type="cellIs" dxfId="130" priority="8" stopIfTrue="1" operator="equal">
      <formula>" "</formula>
    </cfRule>
  </conditionalFormatting>
  <conditionalFormatting sqref="F24">
    <cfRule type="cellIs" dxfId="129" priority="3" stopIfTrue="1" operator="equal">
      <formula>"ro"</formula>
    </cfRule>
    <cfRule type="cellIs" dxfId="128"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&amp;"-,Regular"&amp;8Section503: Page &amp;P of &amp;N</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workbookViewId="0">
      <selection sqref="A1:XFD1048576"/>
    </sheetView>
  </sheetViews>
  <sheetFormatPr defaultColWidth="8.85546875" defaultRowHeight="12.75" x14ac:dyDescent="0.2"/>
  <cols>
    <col min="1" max="1" width="14.42578125" customWidth="1"/>
    <col min="2" max="2" width="12.42578125" customWidth="1"/>
    <col min="3" max="3" width="15.42578125" customWidth="1"/>
    <col min="4" max="4" width="13.42578125" customWidth="1"/>
    <col min="5" max="5" width="17.85546875" customWidth="1"/>
    <col min="6" max="6" width="16.42578125" customWidth="1"/>
    <col min="7" max="7" width="15.85546875" customWidth="1"/>
    <col min="8" max="9" width="19.42578125" customWidth="1"/>
    <col min="10" max="10" width="16" customWidth="1"/>
    <col min="11" max="12" width="20.5703125" customWidth="1"/>
  </cols>
  <sheetData>
    <row r="1" spans="1:14" x14ac:dyDescent="0.2">
      <c r="A1" s="287" t="s">
        <v>988</v>
      </c>
      <c r="B1" s="288"/>
      <c r="C1" s="288"/>
      <c r="D1" s="288"/>
      <c r="E1" s="288"/>
      <c r="F1" s="288"/>
      <c r="G1" s="288"/>
      <c r="H1" s="288"/>
      <c r="I1" s="288"/>
      <c r="J1" s="288"/>
      <c r="K1" s="288"/>
      <c r="L1" s="288"/>
    </row>
    <row r="2" spans="1:14" ht="15" x14ac:dyDescent="0.2">
      <c r="A2" s="121" t="s">
        <v>989</v>
      </c>
      <c r="B2" s="121" t="s">
        <v>990</v>
      </c>
      <c r="C2" s="121" t="s">
        <v>991</v>
      </c>
      <c r="D2" s="121" t="s">
        <v>992</v>
      </c>
      <c r="E2" s="121" t="s">
        <v>993</v>
      </c>
      <c r="F2" s="121" t="s">
        <v>994</v>
      </c>
      <c r="G2" s="121" t="s">
        <v>995</v>
      </c>
      <c r="H2" s="121" t="s">
        <v>996</v>
      </c>
      <c r="I2" s="121" t="s">
        <v>997</v>
      </c>
      <c r="J2" s="121" t="s">
        <v>998</v>
      </c>
      <c r="K2" s="121" t="s">
        <v>999</v>
      </c>
      <c r="L2" s="121" t="s">
        <v>1000</v>
      </c>
    </row>
    <row r="3" spans="1:14" x14ac:dyDescent="0.2">
      <c r="A3" t="s">
        <v>1035</v>
      </c>
      <c r="B3">
        <v>664.18799999999999</v>
      </c>
      <c r="C3">
        <v>624.40499999999997</v>
      </c>
      <c r="D3">
        <v>46.423999999999999</v>
      </c>
      <c r="E3">
        <v>624.40499999999997</v>
      </c>
      <c r="F3">
        <v>577.98099999999999</v>
      </c>
      <c r="G3">
        <v>0</v>
      </c>
      <c r="H3">
        <v>0</v>
      </c>
      <c r="I3">
        <v>367.22399999999999</v>
      </c>
      <c r="J3">
        <v>0</v>
      </c>
      <c r="K3">
        <v>527.63499999999999</v>
      </c>
      <c r="L3">
        <v>330.44400000000002</v>
      </c>
    </row>
    <row r="4" spans="1:14" s="123" customFormat="1" x14ac:dyDescent="0.2">
      <c r="A4" t="s">
        <v>1036</v>
      </c>
      <c r="B4">
        <v>557.71699999999998</v>
      </c>
      <c r="C4">
        <v>513.23800000000006</v>
      </c>
      <c r="D4">
        <v>63.277999999999999</v>
      </c>
      <c r="E4">
        <v>513.23800000000006</v>
      </c>
      <c r="F4">
        <v>449.96</v>
      </c>
      <c r="G4">
        <v>0</v>
      </c>
      <c r="H4">
        <v>0</v>
      </c>
      <c r="I4">
        <v>284.613</v>
      </c>
      <c r="J4">
        <v>0</v>
      </c>
      <c r="K4">
        <v>563.62</v>
      </c>
      <c r="L4">
        <v>224.488</v>
      </c>
    </row>
    <row r="5" spans="1:14" s="123" customFormat="1" x14ac:dyDescent="0.2">
      <c r="A5" t="s">
        <v>1037</v>
      </c>
      <c r="B5">
        <v>677.04300000000001</v>
      </c>
      <c r="C5">
        <v>775.53</v>
      </c>
      <c r="D5">
        <v>31.649000000000001</v>
      </c>
      <c r="E5">
        <v>775.53</v>
      </c>
      <c r="F5">
        <v>743.88099999999997</v>
      </c>
      <c r="G5">
        <v>0</v>
      </c>
      <c r="H5">
        <v>0</v>
      </c>
      <c r="I5">
        <v>300.25599999999997</v>
      </c>
      <c r="J5">
        <v>0</v>
      </c>
      <c r="K5">
        <v>362.73700000000002</v>
      </c>
      <c r="L5">
        <v>274.084</v>
      </c>
    </row>
    <row r="6" spans="1:14" s="123" customFormat="1" x14ac:dyDescent="0.2">
      <c r="A6" t="s">
        <v>1038</v>
      </c>
      <c r="B6">
        <v>772.64700000000005</v>
      </c>
      <c r="C6">
        <v>832.18499999999995</v>
      </c>
      <c r="D6">
        <v>117.923</v>
      </c>
      <c r="E6">
        <v>832.18499999999995</v>
      </c>
      <c r="F6">
        <v>714.26199999999994</v>
      </c>
      <c r="G6">
        <v>0</v>
      </c>
      <c r="H6">
        <v>0</v>
      </c>
      <c r="I6">
        <v>422.43599999999998</v>
      </c>
      <c r="J6">
        <v>0</v>
      </c>
      <c r="K6">
        <v>983.66200000000003</v>
      </c>
      <c r="L6">
        <v>302.767</v>
      </c>
    </row>
    <row r="7" spans="1:14" s="123" customFormat="1" x14ac:dyDescent="0.2">
      <c r="A7" s="110"/>
      <c r="B7" s="110"/>
      <c r="C7" s="110"/>
      <c r="D7" s="110"/>
      <c r="E7" s="110"/>
      <c r="F7" s="110"/>
      <c r="G7" s="110"/>
      <c r="H7" s="110"/>
      <c r="I7" s="110"/>
      <c r="J7" s="110"/>
      <c r="K7" s="110"/>
      <c r="L7" s="110"/>
    </row>
    <row r="8" spans="1:14" s="123" customFormat="1" x14ac:dyDescent="0.2">
      <c r="A8" s="110"/>
      <c r="B8" s="110"/>
      <c r="C8" s="110"/>
      <c r="D8" s="110"/>
      <c r="E8" s="110"/>
      <c r="F8" s="110"/>
      <c r="G8" s="110"/>
      <c r="H8" s="110"/>
      <c r="I8" s="110"/>
      <c r="J8" s="110"/>
      <c r="K8" s="110"/>
      <c r="L8" s="110"/>
    </row>
    <row r="9" spans="1:14" s="123" customFormat="1" x14ac:dyDescent="0.2">
      <c r="A9" s="110"/>
      <c r="B9" s="110"/>
      <c r="C9" s="110"/>
      <c r="D9" s="110"/>
      <c r="E9" s="110"/>
      <c r="F9" s="110"/>
      <c r="G9" s="110"/>
      <c r="H9" s="110"/>
      <c r="I9" s="110"/>
      <c r="J9" s="110"/>
      <c r="K9" s="110"/>
      <c r="L9" s="110"/>
    </row>
    <row r="10" spans="1:14" s="123" customFormat="1" x14ac:dyDescent="0.2">
      <c r="A10" s="110"/>
      <c r="B10" s="110"/>
      <c r="C10" s="110"/>
      <c r="D10" s="110"/>
      <c r="E10" s="110"/>
      <c r="F10" s="110"/>
      <c r="G10" s="110"/>
      <c r="H10" s="110"/>
      <c r="I10" s="110"/>
      <c r="J10" s="110"/>
      <c r="K10" s="110"/>
      <c r="L10" s="110"/>
    </row>
    <row r="11" spans="1:14" s="123" customFormat="1" x14ac:dyDescent="0.2">
      <c r="A11" s="110"/>
      <c r="B11" s="110"/>
      <c r="C11" s="110"/>
      <c r="D11" s="110"/>
      <c r="E11" s="110"/>
      <c r="F11" s="110"/>
      <c r="G11" s="110"/>
      <c r="H11" s="110"/>
      <c r="I11" s="110"/>
      <c r="J11" s="110"/>
      <c r="K11" s="110"/>
      <c r="L11" s="110"/>
    </row>
    <row r="12" spans="1:14" s="123" customFormat="1" x14ac:dyDescent="0.2">
      <c r="A12" s="110"/>
      <c r="B12" s="110"/>
      <c r="C12" s="110"/>
      <c r="D12" s="110"/>
      <c r="E12" s="110"/>
      <c r="F12" s="110"/>
      <c r="G12" s="110"/>
      <c r="H12" s="110"/>
      <c r="I12" s="110"/>
      <c r="J12" s="110"/>
      <c r="K12" s="110"/>
      <c r="L12" s="110"/>
    </row>
    <row r="13" spans="1:14" s="123" customFormat="1" x14ac:dyDescent="0.2">
      <c r="A13" s="110"/>
      <c r="B13" s="110"/>
      <c r="C13" s="110"/>
      <c r="D13" s="110"/>
      <c r="E13" s="110"/>
      <c r="F13" s="110"/>
      <c r="G13" s="110"/>
      <c r="H13" s="110"/>
      <c r="I13" s="110"/>
      <c r="J13" s="110"/>
      <c r="K13" s="110"/>
      <c r="L13" s="110"/>
    </row>
    <row r="14" spans="1:14" s="123" customFormat="1" x14ac:dyDescent="0.2">
      <c r="A14" s="110"/>
      <c r="B14" s="110"/>
      <c r="C14" s="110"/>
      <c r="D14" s="110"/>
      <c r="E14" s="110"/>
      <c r="F14" s="110"/>
      <c r="G14" s="110"/>
      <c r="H14" s="110"/>
      <c r="I14" s="110"/>
      <c r="J14" s="110"/>
      <c r="K14" s="110"/>
      <c r="L14" s="110"/>
    </row>
    <row r="15" spans="1:14" s="123" customFormat="1" x14ac:dyDescent="0.2">
      <c r="A15" s="110"/>
      <c r="B15" s="110"/>
      <c r="C15" s="110"/>
      <c r="D15" s="110"/>
      <c r="E15" s="110"/>
      <c r="F15" s="110"/>
      <c r="G15" s="110"/>
      <c r="H15" s="110"/>
      <c r="I15" s="110"/>
      <c r="J15" s="110"/>
      <c r="K15" s="110"/>
      <c r="L15" s="110"/>
    </row>
    <row r="16" spans="1:14" x14ac:dyDescent="0.2">
      <c r="A16" s="122"/>
      <c r="B16" s="122"/>
      <c r="C16" s="122"/>
      <c r="D16" s="122"/>
      <c r="E16" s="122"/>
      <c r="F16" s="122"/>
      <c r="G16" s="122"/>
      <c r="H16" s="122"/>
      <c r="I16" s="122"/>
      <c r="J16" s="122"/>
      <c r="K16" s="122"/>
      <c r="L16" s="122"/>
      <c r="M16" s="123"/>
      <c r="N16" s="123"/>
    </row>
    <row r="17" spans="1:14" x14ac:dyDescent="0.2">
      <c r="A17" s="122"/>
      <c r="B17" s="122"/>
      <c r="C17" s="122"/>
      <c r="D17" s="122"/>
      <c r="E17" s="122"/>
      <c r="F17" s="122"/>
      <c r="G17" s="122"/>
      <c r="H17" s="122"/>
      <c r="I17" s="122"/>
      <c r="J17" s="122"/>
      <c r="K17" s="122"/>
      <c r="L17" s="122"/>
      <c r="M17" s="123"/>
      <c r="N17" s="123"/>
    </row>
    <row r="18" spans="1:14" x14ac:dyDescent="0.2">
      <c r="A18" s="122"/>
      <c r="B18" s="122"/>
      <c r="C18" s="122"/>
      <c r="D18" s="122"/>
      <c r="E18" s="122"/>
      <c r="F18" s="122"/>
      <c r="G18" s="122"/>
      <c r="H18" s="122"/>
      <c r="I18" s="122"/>
      <c r="J18" s="122"/>
      <c r="K18" s="122"/>
      <c r="L18" s="122"/>
      <c r="M18" s="123"/>
      <c r="N18" s="123"/>
    </row>
    <row r="19" spans="1:14" x14ac:dyDescent="0.2">
      <c r="A19" s="122"/>
      <c r="B19" s="122"/>
      <c r="C19" s="122"/>
      <c r="D19" s="122"/>
      <c r="E19" s="122"/>
      <c r="F19" s="122"/>
      <c r="G19" s="122"/>
      <c r="H19" s="122"/>
      <c r="I19" s="122"/>
      <c r="J19" s="122"/>
      <c r="K19" s="122"/>
      <c r="L19" s="122"/>
      <c r="M19" s="123"/>
      <c r="N19" s="123"/>
    </row>
    <row r="20" spans="1:14" x14ac:dyDescent="0.2">
      <c r="A20" s="122"/>
      <c r="B20" s="122"/>
      <c r="C20" s="122"/>
      <c r="D20" s="122"/>
      <c r="E20" s="122"/>
      <c r="F20" s="122"/>
      <c r="G20" s="122"/>
      <c r="H20" s="122"/>
      <c r="I20" s="122"/>
      <c r="J20" s="122"/>
      <c r="K20" s="122"/>
      <c r="L20" s="122"/>
      <c r="M20" s="123"/>
      <c r="N20" s="123"/>
    </row>
    <row r="21" spans="1:14" x14ac:dyDescent="0.2">
      <c r="A21" s="122"/>
      <c r="B21" s="122"/>
      <c r="C21" s="122"/>
      <c r="D21" s="122"/>
      <c r="E21" s="122"/>
      <c r="F21" s="122"/>
      <c r="G21" s="122"/>
      <c r="H21" s="122"/>
      <c r="I21" s="122"/>
      <c r="J21" s="122"/>
      <c r="K21" s="122"/>
      <c r="L21" s="122"/>
      <c r="M21" s="123"/>
      <c r="N21" s="123"/>
    </row>
    <row r="22" spans="1:14" x14ac:dyDescent="0.2">
      <c r="A22" s="122"/>
      <c r="B22" s="122"/>
      <c r="C22" s="122"/>
      <c r="D22" s="122"/>
      <c r="E22" s="122"/>
      <c r="F22" s="122"/>
      <c r="G22" s="122"/>
      <c r="H22" s="122"/>
      <c r="I22" s="122"/>
      <c r="J22" s="122"/>
      <c r="K22" s="122"/>
      <c r="L22" s="122"/>
      <c r="M22" s="123"/>
      <c r="N22" s="123"/>
    </row>
    <row r="23" spans="1:14" x14ac:dyDescent="0.2">
      <c r="A23" s="122"/>
      <c r="B23" s="122"/>
      <c r="C23" s="122"/>
      <c r="D23" s="122"/>
      <c r="E23" s="122"/>
      <c r="F23" s="122"/>
      <c r="G23" s="122"/>
      <c r="H23" s="122"/>
      <c r="I23" s="122"/>
      <c r="J23" s="122"/>
      <c r="K23" s="122"/>
      <c r="L23" s="122"/>
      <c r="M23" s="123"/>
      <c r="N23" s="123"/>
    </row>
    <row r="24" spans="1:14" x14ac:dyDescent="0.2">
      <c r="A24" s="122"/>
      <c r="B24" s="122"/>
      <c r="C24" s="122"/>
      <c r="D24" s="122"/>
      <c r="E24" s="122"/>
      <c r="F24" s="122"/>
      <c r="G24" s="122"/>
      <c r="H24" s="122"/>
      <c r="I24" s="122"/>
      <c r="J24" s="122"/>
      <c r="K24" s="122"/>
      <c r="L24" s="122"/>
      <c r="M24" s="123"/>
      <c r="N24" s="123"/>
    </row>
    <row r="25" spans="1:14" x14ac:dyDescent="0.2">
      <c r="A25" s="122"/>
      <c r="B25" s="122"/>
      <c r="C25" s="122"/>
      <c r="D25" s="122"/>
      <c r="E25" s="122"/>
      <c r="F25" s="122"/>
      <c r="G25" s="122"/>
      <c r="H25" s="122"/>
      <c r="I25" s="122"/>
      <c r="J25" s="122"/>
      <c r="K25" s="122"/>
      <c r="L25" s="122"/>
      <c r="M25" s="123"/>
      <c r="N25" s="123"/>
    </row>
    <row r="26" spans="1:14" x14ac:dyDescent="0.2">
      <c r="A26" s="122"/>
      <c r="B26" s="122"/>
      <c r="C26" s="122"/>
      <c r="D26" s="122"/>
      <c r="E26" s="122"/>
      <c r="F26" s="122"/>
      <c r="G26" s="122"/>
      <c r="H26" s="122"/>
      <c r="I26" s="122"/>
      <c r="J26" s="122"/>
      <c r="K26" s="122"/>
      <c r="L26" s="122"/>
      <c r="M26" s="123"/>
      <c r="N26" s="123"/>
    </row>
    <row r="27" spans="1:14" x14ac:dyDescent="0.2">
      <c r="A27" s="110" t="s">
        <v>1001</v>
      </c>
      <c r="B27" s="110">
        <f>SUM(B3:B26)</f>
        <v>2671.5949999999998</v>
      </c>
      <c r="C27" s="110">
        <f t="shared" ref="C27:F27" si="0">SUM(C3:C26)</f>
        <v>2745.3580000000002</v>
      </c>
      <c r="D27" s="110">
        <f t="shared" si="0"/>
        <v>259.274</v>
      </c>
      <c r="E27" s="110">
        <f t="shared" si="0"/>
        <v>2745.3580000000002</v>
      </c>
      <c r="F27" s="110">
        <f t="shared" si="0"/>
        <v>2486.0839999999998</v>
      </c>
      <c r="G27" s="110">
        <f t="shared" ref="G27:H27" si="1">SUM(G4:G15)</f>
        <v>0</v>
      </c>
      <c r="H27" s="110">
        <f t="shared" si="1"/>
        <v>0</v>
      </c>
      <c r="I27" s="110">
        <f>SUM(I3:I26)</f>
        <v>1374.529</v>
      </c>
      <c r="J27" s="110">
        <f>SUM(J4:J15)</f>
        <v>0</v>
      </c>
      <c r="K27" s="110">
        <f>SUM(K3:K26)</f>
        <v>2437.6540000000005</v>
      </c>
      <c r="L27" s="110">
        <f>SUM(L3:L26)</f>
        <v>1131.7830000000001</v>
      </c>
    </row>
  </sheetData>
  <mergeCells count="1">
    <mergeCell ref="A1:L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4"/>
  </sheetPr>
  <dimension ref="A1:I456"/>
  <sheetViews>
    <sheetView showZeros="0" view="pageBreakPreview" topLeftCell="A77" zoomScale="120" zoomScaleNormal="100" zoomScaleSheetLayoutView="120" workbookViewId="0">
      <selection activeCell="A70" sqref="A70:F91"/>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8" width="9.140625" style="2"/>
    <col min="9" max="9" width="12.140625" style="238" bestFit="1" customWidth="1"/>
    <col min="10" max="16384" width="9.140625" style="2"/>
  </cols>
  <sheetData>
    <row r="1" spans="1:6" ht="27.95" customHeight="1" thickBot="1" x14ac:dyDescent="0.25">
      <c r="A1" s="58" t="s">
        <v>567</v>
      </c>
      <c r="B1" s="59" t="s">
        <v>568</v>
      </c>
      <c r="C1" s="59" t="s">
        <v>569</v>
      </c>
      <c r="D1" s="60" t="s">
        <v>570</v>
      </c>
      <c r="E1" s="61" t="s">
        <v>571</v>
      </c>
      <c r="F1" s="62" t="s">
        <v>572</v>
      </c>
    </row>
    <row r="2" spans="1:6" ht="14.1" customHeight="1" x14ac:dyDescent="0.2">
      <c r="A2" s="8"/>
      <c r="B2" s="9"/>
      <c r="C2" s="10"/>
      <c r="D2" s="133"/>
      <c r="E2" s="134"/>
      <c r="F2" s="135"/>
    </row>
    <row r="3" spans="1:6" ht="14.1" customHeight="1" x14ac:dyDescent="0.2">
      <c r="A3" s="13" t="s">
        <v>608</v>
      </c>
      <c r="B3" s="14" t="s">
        <v>121</v>
      </c>
      <c r="C3" s="3"/>
      <c r="D3" s="136"/>
      <c r="E3" s="137"/>
      <c r="F3" s="138"/>
    </row>
    <row r="4" spans="1:6" ht="14.1" customHeight="1" x14ac:dyDescent="0.2">
      <c r="A4" s="5"/>
      <c r="B4" s="14" t="s">
        <v>120</v>
      </c>
      <c r="C4" s="3"/>
      <c r="D4" s="136"/>
      <c r="E4" s="137"/>
      <c r="F4" s="138"/>
    </row>
    <row r="5" spans="1:6" ht="14.1" customHeight="1" x14ac:dyDescent="0.2">
      <c r="A5" s="5"/>
      <c r="B5" s="3"/>
      <c r="C5" s="3"/>
      <c r="D5" s="136"/>
      <c r="E5" s="137"/>
      <c r="F5" s="138"/>
    </row>
    <row r="6" spans="1:6" ht="14.1" customHeight="1" x14ac:dyDescent="0.2">
      <c r="A6" s="13" t="s">
        <v>250</v>
      </c>
      <c r="B6" s="14" t="s">
        <v>553</v>
      </c>
      <c r="C6" s="3"/>
      <c r="D6" s="136"/>
      <c r="E6" s="137"/>
      <c r="F6" s="138"/>
    </row>
    <row r="7" spans="1:6" ht="14.1" customHeight="1" x14ac:dyDescent="0.2">
      <c r="A7" s="5"/>
      <c r="B7" s="6"/>
      <c r="C7" s="3"/>
      <c r="D7" s="136"/>
      <c r="E7" s="137"/>
      <c r="F7" s="138"/>
    </row>
    <row r="8" spans="1:6" ht="14.1" customHeight="1" x14ac:dyDescent="0.2">
      <c r="A8" s="13" t="s">
        <v>1086</v>
      </c>
      <c r="B8" s="14" t="s">
        <v>1234</v>
      </c>
      <c r="C8" s="3"/>
      <c r="D8" s="136"/>
      <c r="E8" s="137"/>
      <c r="F8" s="138"/>
    </row>
    <row r="9" spans="1:6" ht="14.1" customHeight="1" x14ac:dyDescent="0.2">
      <c r="A9" s="13"/>
      <c r="B9" s="14" t="s">
        <v>1235</v>
      </c>
      <c r="C9" s="3"/>
      <c r="D9" s="136"/>
      <c r="E9" s="137"/>
      <c r="F9" s="138"/>
    </row>
    <row r="10" spans="1:6" ht="14.1" customHeight="1" x14ac:dyDescent="0.2">
      <c r="A10" s="5"/>
      <c r="B10" s="6"/>
      <c r="C10" s="3"/>
      <c r="D10" s="136"/>
      <c r="E10" s="137"/>
      <c r="F10" s="138"/>
    </row>
    <row r="11" spans="1:6" ht="14.1" customHeight="1" x14ac:dyDescent="0.2">
      <c r="A11" s="5" t="s">
        <v>1087</v>
      </c>
      <c r="B11" s="6" t="s">
        <v>1088</v>
      </c>
      <c r="C11" s="3" t="s">
        <v>638</v>
      </c>
      <c r="D11" s="139">
        <f>7*20</f>
        <v>140</v>
      </c>
      <c r="E11" s="140"/>
      <c r="F11" s="141" t="str">
        <f>IF(TRIM(D11)="rate only","ro",IF(OR(ISBLANK(D11),ISBLANK(E11))," ",D11*E11))</f>
        <v xml:space="preserve"> </v>
      </c>
    </row>
    <row r="12" spans="1:6" ht="14.1" customHeight="1" x14ac:dyDescent="0.2">
      <c r="A12" s="5"/>
      <c r="B12" s="38"/>
      <c r="C12" s="3"/>
      <c r="D12" s="136"/>
      <c r="E12" s="137"/>
      <c r="F12" s="138"/>
    </row>
    <row r="13" spans="1:6" ht="14.1" customHeight="1" x14ac:dyDescent="0.2">
      <c r="A13" s="13" t="s">
        <v>767</v>
      </c>
      <c r="B13" s="14" t="s">
        <v>1113</v>
      </c>
      <c r="C13" s="3"/>
      <c r="D13" s="136"/>
      <c r="E13" s="137"/>
      <c r="F13" s="138"/>
    </row>
    <row r="14" spans="1:6" ht="14.1" customHeight="1" x14ac:dyDescent="0.2">
      <c r="A14" s="5"/>
      <c r="B14" s="38"/>
      <c r="C14" s="3"/>
      <c r="D14" s="136"/>
      <c r="E14" s="137"/>
      <c r="F14" s="138"/>
    </row>
    <row r="15" spans="1:6" ht="14.1" customHeight="1" x14ac:dyDescent="0.2">
      <c r="A15" s="5" t="s">
        <v>768</v>
      </c>
      <c r="B15" s="6" t="s">
        <v>1115</v>
      </c>
      <c r="C15" s="3" t="s">
        <v>638</v>
      </c>
      <c r="D15" s="139">
        <v>1235</v>
      </c>
      <c r="E15" s="140"/>
      <c r="F15" s="141" t="str">
        <f>IF(TRIM(D15)="rate only","ro",IF(ISBLANK(E15)," ",D15*E15))</f>
        <v xml:space="preserve"> </v>
      </c>
    </row>
    <row r="16" spans="1:6" ht="14.1" customHeight="1" x14ac:dyDescent="0.2">
      <c r="A16" s="5"/>
      <c r="B16" s="6" t="s">
        <v>1114</v>
      </c>
      <c r="C16" s="3"/>
      <c r="D16" s="136"/>
      <c r="E16" s="137"/>
      <c r="F16" s="138"/>
    </row>
    <row r="17" spans="1:6" ht="14.1" customHeight="1" x14ac:dyDescent="0.2">
      <c r="A17" s="5"/>
      <c r="B17" s="6" t="s">
        <v>1156</v>
      </c>
      <c r="C17" s="3"/>
      <c r="D17" s="136"/>
      <c r="E17" s="137"/>
      <c r="F17" s="138"/>
    </row>
    <row r="18" spans="1:6" ht="14.1" customHeight="1" x14ac:dyDescent="0.2">
      <c r="A18" s="5"/>
      <c r="B18" s="6" t="s">
        <v>1233</v>
      </c>
      <c r="C18" s="3"/>
      <c r="D18" s="136"/>
      <c r="E18" s="137"/>
      <c r="F18" s="138"/>
    </row>
    <row r="19" spans="1:6" ht="14.1" customHeight="1" x14ac:dyDescent="0.2">
      <c r="A19" s="5"/>
      <c r="B19" s="6" t="s">
        <v>1252</v>
      </c>
      <c r="C19" s="3"/>
      <c r="D19" s="136"/>
      <c r="E19" s="137"/>
      <c r="F19" s="138"/>
    </row>
    <row r="20" spans="1:6" ht="14.1" customHeight="1" x14ac:dyDescent="0.2">
      <c r="A20" s="5"/>
      <c r="B20" s="6" t="s">
        <v>1157</v>
      </c>
      <c r="C20" s="3"/>
      <c r="D20" s="136"/>
      <c r="E20" s="137"/>
      <c r="F20" s="138"/>
    </row>
    <row r="21" spans="1:6" ht="14.1" customHeight="1" x14ac:dyDescent="0.2">
      <c r="A21" s="5"/>
      <c r="B21" s="6"/>
      <c r="C21" s="3"/>
      <c r="D21" s="136"/>
      <c r="E21" s="137"/>
      <c r="F21" s="138"/>
    </row>
    <row r="22" spans="1:6" ht="14.1" customHeight="1" x14ac:dyDescent="0.2">
      <c r="A22" s="5"/>
      <c r="B22" s="6"/>
      <c r="C22" s="3"/>
      <c r="D22" s="136"/>
      <c r="E22" s="137"/>
      <c r="F22" s="138"/>
    </row>
    <row r="23" spans="1:6" ht="14.1" customHeight="1" x14ac:dyDescent="0.2">
      <c r="A23" s="5"/>
      <c r="B23" s="6"/>
      <c r="C23" s="3"/>
      <c r="D23" s="136"/>
      <c r="E23" s="137"/>
      <c r="F23" s="138"/>
    </row>
    <row r="24" spans="1:6" ht="14.1" customHeight="1" thickBot="1" x14ac:dyDescent="0.25">
      <c r="A24" s="15"/>
      <c r="B24" s="16"/>
      <c r="C24" s="17"/>
      <c r="D24" s="142"/>
      <c r="E24" s="143"/>
      <c r="F24" s="144"/>
    </row>
    <row r="25" spans="1:6" ht="27.95" customHeight="1" thickBot="1" x14ac:dyDescent="0.25">
      <c r="A25" s="343" t="s">
        <v>576</v>
      </c>
      <c r="B25" s="344"/>
      <c r="C25" s="344"/>
      <c r="D25" s="344"/>
      <c r="E25" s="345"/>
      <c r="F25" s="62">
        <f>SUM(F2:F24)</f>
        <v>0</v>
      </c>
    </row>
    <row r="26" spans="1:6" ht="14.1" customHeight="1" thickBot="1" x14ac:dyDescent="0.25">
      <c r="A26" s="20"/>
      <c r="B26" s="20"/>
      <c r="C26" s="20"/>
      <c r="D26" s="145"/>
      <c r="E26" s="146"/>
      <c r="F26" s="147"/>
    </row>
    <row r="27" spans="1:6" ht="27.95" customHeight="1" x14ac:dyDescent="0.2">
      <c r="A27" s="308" t="s">
        <v>574</v>
      </c>
      <c r="B27" s="309"/>
      <c r="C27" s="309"/>
      <c r="D27" s="309"/>
      <c r="E27" s="310" t="s">
        <v>575</v>
      </c>
      <c r="F27" s="311"/>
    </row>
    <row r="28" spans="1:6" ht="42" customHeight="1" thickBot="1" x14ac:dyDescent="0.25">
      <c r="A28" s="312"/>
      <c r="B28" s="313"/>
      <c r="C28" s="313"/>
      <c r="D28" s="313"/>
      <c r="E28" s="314"/>
      <c r="F28" s="315"/>
    </row>
    <row r="29" spans="1:6" ht="9.9499999999999993" customHeight="1" thickBot="1" x14ac:dyDescent="0.25">
      <c r="A29" s="23"/>
      <c r="E29" s="149"/>
    </row>
    <row r="30" spans="1:6" ht="27.95" customHeight="1" thickBot="1" x14ac:dyDescent="0.25">
      <c r="A30" s="58" t="s">
        <v>567</v>
      </c>
      <c r="B30" s="59" t="s">
        <v>568</v>
      </c>
      <c r="C30" s="59" t="s">
        <v>569</v>
      </c>
      <c r="D30" s="60" t="s">
        <v>570</v>
      </c>
      <c r="E30" s="61" t="s">
        <v>571</v>
      </c>
      <c r="F30" s="62" t="s">
        <v>572</v>
      </c>
    </row>
    <row r="31" spans="1:6" ht="27.95" customHeight="1" x14ac:dyDescent="0.2">
      <c r="A31" s="346" t="s">
        <v>577</v>
      </c>
      <c r="B31" s="347"/>
      <c r="C31" s="347"/>
      <c r="D31" s="347"/>
      <c r="E31" s="348"/>
      <c r="F31" s="160">
        <f>F25</f>
        <v>0</v>
      </c>
    </row>
    <row r="32" spans="1:6" ht="14.1" customHeight="1" x14ac:dyDescent="0.2">
      <c r="A32" s="13" t="s">
        <v>769</v>
      </c>
      <c r="B32" s="14" t="s">
        <v>770</v>
      </c>
      <c r="C32" s="3"/>
      <c r="D32" s="136"/>
      <c r="E32" s="137"/>
      <c r="F32" s="138"/>
    </row>
    <row r="33" spans="1:6" ht="14.1" customHeight="1" x14ac:dyDescent="0.2">
      <c r="A33" s="5"/>
      <c r="B33" s="14" t="s">
        <v>771</v>
      </c>
      <c r="C33" s="3"/>
      <c r="D33" s="136"/>
      <c r="E33" s="137"/>
      <c r="F33" s="138"/>
    </row>
    <row r="34" spans="1:6" ht="14.1" customHeight="1" x14ac:dyDescent="0.2">
      <c r="A34" s="5"/>
      <c r="B34" s="14" t="s">
        <v>772</v>
      </c>
      <c r="C34" s="3"/>
      <c r="D34" s="136"/>
      <c r="E34" s="137"/>
      <c r="F34" s="138"/>
    </row>
    <row r="35" spans="1:6" ht="14.1" customHeight="1" x14ac:dyDescent="0.2">
      <c r="A35" s="5"/>
      <c r="B35" s="6" t="s">
        <v>773</v>
      </c>
      <c r="C35" s="3"/>
      <c r="D35" s="136"/>
      <c r="E35" s="137"/>
      <c r="F35" s="138"/>
    </row>
    <row r="36" spans="1:6" ht="14.1" customHeight="1" x14ac:dyDescent="0.2">
      <c r="A36" s="5"/>
      <c r="B36" s="6"/>
      <c r="C36" s="3"/>
      <c r="D36" s="136"/>
      <c r="E36" s="137"/>
      <c r="F36" s="138"/>
    </row>
    <row r="37" spans="1:6" ht="14.1" customHeight="1" x14ac:dyDescent="0.2">
      <c r="A37" s="5" t="s">
        <v>774</v>
      </c>
      <c r="B37" s="6" t="s">
        <v>775</v>
      </c>
      <c r="C37" s="3" t="s">
        <v>582</v>
      </c>
      <c r="D37" s="139">
        <f>20*7*1.6*0.2+1435*1.5*2.14</f>
        <v>4651.1500000000005</v>
      </c>
      <c r="E37" s="140"/>
      <c r="F37" s="141" t="str">
        <f>IF(TRIM(D37)="rate only","ro",IF(ISBLANK(E37)," ",D37*E37))</f>
        <v xml:space="preserve"> </v>
      </c>
    </row>
    <row r="38" spans="1:6" ht="14.1" customHeight="1" x14ac:dyDescent="0.2">
      <c r="A38" s="5"/>
      <c r="B38" s="6"/>
      <c r="C38" s="3"/>
      <c r="D38" s="136"/>
      <c r="E38" s="137"/>
      <c r="F38" s="138"/>
    </row>
    <row r="39" spans="1:6" ht="14.1" customHeight="1" x14ac:dyDescent="0.2">
      <c r="A39" s="5" t="s">
        <v>776</v>
      </c>
      <c r="B39" s="6" t="s">
        <v>777</v>
      </c>
      <c r="C39" s="3"/>
      <c r="D39" s="136"/>
      <c r="E39" s="137"/>
      <c r="F39" s="138"/>
    </row>
    <row r="40" spans="1:6" ht="14.1" customHeight="1" x14ac:dyDescent="0.2">
      <c r="A40" s="5"/>
      <c r="B40" s="6" t="s">
        <v>778</v>
      </c>
      <c r="C40" s="3" t="s">
        <v>621</v>
      </c>
      <c r="D40" s="139">
        <f>100*2</f>
        <v>200</v>
      </c>
      <c r="E40" s="140"/>
      <c r="F40" s="141" t="str">
        <f>IF(TRIM(D40)="rate only","ro",IF(ISBLANK(E40)," ",D40*E40))</f>
        <v xml:space="preserve"> </v>
      </c>
    </row>
    <row r="41" spans="1:6" ht="14.1" customHeight="1" x14ac:dyDescent="0.2">
      <c r="A41" s="5"/>
      <c r="B41" s="6"/>
      <c r="C41" s="3"/>
      <c r="D41" s="136"/>
      <c r="E41" s="137"/>
      <c r="F41" s="138"/>
    </row>
    <row r="42" spans="1:6" ht="14.1" customHeight="1" x14ac:dyDescent="0.2">
      <c r="A42" s="5" t="s">
        <v>779</v>
      </c>
      <c r="B42" s="6" t="s">
        <v>780</v>
      </c>
      <c r="C42" s="3"/>
      <c r="D42" s="136"/>
      <c r="E42" s="137"/>
      <c r="F42" s="138"/>
    </row>
    <row r="43" spans="1:6" ht="14.1" customHeight="1" x14ac:dyDescent="0.2">
      <c r="A43" s="5"/>
      <c r="B43" s="6" t="s">
        <v>781</v>
      </c>
      <c r="C43" s="3"/>
      <c r="D43" s="136"/>
      <c r="E43" s="137"/>
      <c r="F43" s="138"/>
    </row>
    <row r="44" spans="1:6" ht="14.1" customHeight="1" x14ac:dyDescent="0.2">
      <c r="A44" s="5"/>
      <c r="B44" s="6" t="s">
        <v>782</v>
      </c>
      <c r="C44" s="3" t="s">
        <v>582</v>
      </c>
      <c r="D44" s="139">
        <f>1000*1.5*0.1</f>
        <v>150</v>
      </c>
      <c r="E44" s="140"/>
      <c r="F44" s="141" t="str">
        <f>IF(TRIM(D44)="rate only","ro",IF(ISBLANK(E44)," ",D44*E44))</f>
        <v xml:space="preserve"> </v>
      </c>
    </row>
    <row r="45" spans="1:6" ht="14.1" customHeight="1" x14ac:dyDescent="0.2">
      <c r="A45" s="5"/>
      <c r="B45" s="38" t="s">
        <v>783</v>
      </c>
      <c r="C45" s="3"/>
      <c r="D45" s="136"/>
      <c r="E45" s="137"/>
      <c r="F45" s="138"/>
    </row>
    <row r="46" spans="1:6" ht="14.1" customHeight="1" x14ac:dyDescent="0.2">
      <c r="A46" s="5"/>
      <c r="B46" s="38" t="s">
        <v>784</v>
      </c>
      <c r="C46" s="3"/>
      <c r="D46" s="136"/>
      <c r="E46" s="137"/>
      <c r="F46" s="138"/>
    </row>
    <row r="47" spans="1:6" ht="14.1" customHeight="1" x14ac:dyDescent="0.2">
      <c r="A47" s="5"/>
      <c r="B47" s="6"/>
      <c r="C47" s="3"/>
      <c r="D47" s="136"/>
      <c r="E47" s="137"/>
      <c r="F47" s="138"/>
    </row>
    <row r="48" spans="1:6" ht="14.1" customHeight="1" x14ac:dyDescent="0.2">
      <c r="A48" s="5" t="s">
        <v>785</v>
      </c>
      <c r="B48" s="6" t="s">
        <v>786</v>
      </c>
      <c r="C48" s="3"/>
      <c r="D48" s="136"/>
      <c r="E48" s="137"/>
      <c r="F48" s="138"/>
    </row>
    <row r="49" spans="1:6" ht="14.1" customHeight="1" x14ac:dyDescent="0.2">
      <c r="A49" s="5"/>
      <c r="B49" s="38" t="s">
        <v>787</v>
      </c>
      <c r="C49" s="3"/>
      <c r="D49" s="136"/>
      <c r="E49" s="137"/>
      <c r="F49" s="138"/>
    </row>
    <row r="50" spans="1:6" ht="14.1" customHeight="1" x14ac:dyDescent="0.2">
      <c r="A50" s="5"/>
      <c r="B50" s="6"/>
      <c r="C50" s="3"/>
      <c r="D50" s="136"/>
      <c r="E50" s="137"/>
      <c r="F50" s="138"/>
    </row>
    <row r="51" spans="1:6" ht="14.1" customHeight="1" x14ac:dyDescent="0.2">
      <c r="A51" s="5" t="s">
        <v>788</v>
      </c>
      <c r="B51" s="6" t="s">
        <v>789</v>
      </c>
      <c r="C51" s="3"/>
      <c r="D51" s="136"/>
      <c r="E51" s="137"/>
      <c r="F51" s="138"/>
    </row>
    <row r="52" spans="1:6" ht="14.1" customHeight="1" x14ac:dyDescent="0.2">
      <c r="A52" s="5"/>
      <c r="B52" s="38" t="s">
        <v>790</v>
      </c>
      <c r="C52" s="3" t="s">
        <v>621</v>
      </c>
      <c r="D52" s="139">
        <f>100*0.1*2</f>
        <v>20</v>
      </c>
      <c r="E52" s="140"/>
      <c r="F52" s="141" t="str">
        <f>IF(TRIM(D52)="rate only","ro",IF(ISBLANK(E52)," ",D52*E52))</f>
        <v xml:space="preserve"> </v>
      </c>
    </row>
    <row r="53" spans="1:6" ht="14.1" customHeight="1" x14ac:dyDescent="0.2">
      <c r="A53" s="5"/>
      <c r="B53" s="6"/>
      <c r="C53" s="3"/>
      <c r="D53" s="136"/>
      <c r="E53" s="137"/>
      <c r="F53" s="138"/>
    </row>
    <row r="54" spans="1:6" ht="14.1" customHeight="1" x14ac:dyDescent="0.2">
      <c r="A54" s="5" t="s">
        <v>1158</v>
      </c>
      <c r="B54" s="6" t="s">
        <v>1282</v>
      </c>
      <c r="C54" s="3"/>
      <c r="D54" s="136"/>
      <c r="E54" s="137"/>
      <c r="F54" s="138"/>
    </row>
    <row r="55" spans="1:6" ht="14.1" customHeight="1" x14ac:dyDescent="0.2">
      <c r="A55" s="5"/>
      <c r="B55" s="6" t="s">
        <v>1283</v>
      </c>
      <c r="C55" s="3" t="s">
        <v>621</v>
      </c>
      <c r="D55" s="139">
        <f>100*0.1*2</f>
        <v>20</v>
      </c>
      <c r="E55" s="140"/>
      <c r="F55" s="141" t="str">
        <f>IF(TRIM(D55)="rate only","ro",IF(ISBLANK(E55)," ",D55*E55))</f>
        <v xml:space="preserve"> </v>
      </c>
    </row>
    <row r="56" spans="1:6" ht="14.1" customHeight="1" x14ac:dyDescent="0.2">
      <c r="A56" s="5"/>
      <c r="B56" s="6"/>
      <c r="C56" s="3"/>
      <c r="D56" s="3"/>
      <c r="E56" s="3"/>
      <c r="F56" s="3"/>
    </row>
    <row r="57" spans="1:6" ht="14.1" customHeight="1" x14ac:dyDescent="0.2">
      <c r="A57" s="5" t="s">
        <v>1159</v>
      </c>
      <c r="B57" s="6" t="s">
        <v>1284</v>
      </c>
      <c r="C57" s="3"/>
      <c r="D57" s="136"/>
      <c r="E57" s="137"/>
      <c r="F57" s="138"/>
    </row>
    <row r="58" spans="1:6" ht="14.1" customHeight="1" x14ac:dyDescent="0.2">
      <c r="A58" s="5"/>
      <c r="B58" s="6" t="s">
        <v>1285</v>
      </c>
      <c r="C58" s="3" t="s">
        <v>621</v>
      </c>
      <c r="D58" s="139">
        <f>50*0.1*1.5</f>
        <v>7.5</v>
      </c>
      <c r="E58" s="140"/>
      <c r="F58" s="141" t="str">
        <f>IF(TRIM(D58)="rate only","ro",IF(ISBLANK(E58)," ",D58*E58))</f>
        <v xml:space="preserve"> </v>
      </c>
    </row>
    <row r="59" spans="1:6" ht="14.1" customHeight="1" x14ac:dyDescent="0.2">
      <c r="A59" s="5"/>
      <c r="B59" s="6"/>
      <c r="C59" s="3"/>
      <c r="D59" s="136"/>
      <c r="E59" s="137"/>
      <c r="F59" s="138"/>
    </row>
    <row r="60" spans="1:6" ht="14.1" customHeight="1" x14ac:dyDescent="0.2">
      <c r="A60" s="5" t="s">
        <v>1160</v>
      </c>
      <c r="B60" s="6" t="s">
        <v>1161</v>
      </c>
      <c r="C60" s="3" t="s">
        <v>621</v>
      </c>
      <c r="D60" s="139">
        <f>7*1.5*0.15</f>
        <v>1.575</v>
      </c>
      <c r="E60" s="140"/>
      <c r="F60" s="141" t="str">
        <f>IF(TRIM(D60)="rate only","ro",IF(ISBLANK(E60)," ",D60*E60))</f>
        <v xml:space="preserve"> </v>
      </c>
    </row>
    <row r="61" spans="1:6" ht="14.1" customHeight="1" x14ac:dyDescent="0.2">
      <c r="A61" s="5"/>
      <c r="B61" s="6"/>
      <c r="C61" s="3"/>
      <c r="D61" s="136"/>
      <c r="E61" s="137"/>
      <c r="F61" s="138"/>
    </row>
    <row r="62" spans="1:6" ht="14.1" customHeight="1" x14ac:dyDescent="0.2">
      <c r="A62" s="5" t="s">
        <v>1162</v>
      </c>
      <c r="B62" s="6" t="s">
        <v>1163</v>
      </c>
      <c r="C62" s="3" t="s">
        <v>638</v>
      </c>
      <c r="D62" s="139">
        <f>100/4*1.5</f>
        <v>37.5</v>
      </c>
      <c r="E62" s="140"/>
      <c r="F62" s="141" t="str">
        <f>IF(TRIM(D62)="rate only","ro",IF(ISBLANK(E62)," ",D62*E62))</f>
        <v xml:space="preserve"> </v>
      </c>
    </row>
    <row r="63" spans="1:6" ht="14.1" customHeight="1" x14ac:dyDescent="0.2">
      <c r="A63" s="5"/>
      <c r="B63" s="6"/>
      <c r="C63" s="3"/>
      <c r="D63" s="136"/>
      <c r="E63" s="137"/>
      <c r="F63" s="138"/>
    </row>
    <row r="64" spans="1:6" ht="14.1" customHeight="1" x14ac:dyDescent="0.2">
      <c r="A64" s="5" t="s">
        <v>1164</v>
      </c>
      <c r="B64" s="6" t="s">
        <v>1165</v>
      </c>
      <c r="C64" s="3" t="s">
        <v>638</v>
      </c>
      <c r="D64" s="139">
        <f>100/4*1.5+1435/4*2</f>
        <v>755</v>
      </c>
      <c r="E64" s="140"/>
      <c r="F64" s="141" t="str">
        <f>IF(TRIM(D64)="rate only","ro",IF(ISBLANK(E64)," ",D64*E64))</f>
        <v xml:space="preserve"> </v>
      </c>
    </row>
    <row r="65" spans="1:6" ht="14.1" customHeight="1" thickBot="1" x14ac:dyDescent="0.25">
      <c r="A65" s="5"/>
      <c r="B65" s="6" t="s">
        <v>1166</v>
      </c>
      <c r="C65" s="3"/>
      <c r="D65" s="136"/>
      <c r="E65" s="137"/>
      <c r="F65" s="138"/>
    </row>
    <row r="66" spans="1:6" ht="27.95" customHeight="1" thickBot="1" x14ac:dyDescent="0.25">
      <c r="A66" s="343" t="s">
        <v>576</v>
      </c>
      <c r="B66" s="344"/>
      <c r="C66" s="344"/>
      <c r="D66" s="344"/>
      <c r="E66" s="345"/>
      <c r="F66" s="62">
        <f>SUM(F30:F65)</f>
        <v>0</v>
      </c>
    </row>
    <row r="67" spans="1:6" ht="27.95" customHeight="1" x14ac:dyDescent="0.2">
      <c r="A67" s="308" t="s">
        <v>574</v>
      </c>
      <c r="B67" s="309"/>
      <c r="C67" s="309"/>
      <c r="D67" s="309"/>
      <c r="E67" s="310" t="s">
        <v>575</v>
      </c>
      <c r="F67" s="311"/>
    </row>
    <row r="68" spans="1:6" ht="42" customHeight="1" thickBot="1" x14ac:dyDescent="0.25">
      <c r="A68" s="312"/>
      <c r="B68" s="313"/>
      <c r="C68" s="313"/>
      <c r="D68" s="313"/>
      <c r="E68" s="314"/>
      <c r="F68" s="315"/>
    </row>
    <row r="69" spans="1:6" ht="9.9499999999999993" customHeight="1" thickBot="1" x14ac:dyDescent="0.25"/>
    <row r="70" spans="1:6" ht="27.95" customHeight="1" thickBot="1" x14ac:dyDescent="0.25">
      <c r="A70" s="58" t="s">
        <v>567</v>
      </c>
      <c r="B70" s="59" t="s">
        <v>568</v>
      </c>
      <c r="C70" s="59" t="s">
        <v>569</v>
      </c>
      <c r="D70" s="60" t="s">
        <v>570</v>
      </c>
      <c r="E70" s="61" t="s">
        <v>571</v>
      </c>
      <c r="F70" s="62" t="s">
        <v>572</v>
      </c>
    </row>
    <row r="71" spans="1:6" ht="27.95" customHeight="1" x14ac:dyDescent="0.2">
      <c r="A71" s="346" t="s">
        <v>577</v>
      </c>
      <c r="B71" s="347"/>
      <c r="C71" s="347"/>
      <c r="D71" s="347"/>
      <c r="E71" s="348"/>
      <c r="F71" s="160">
        <f>F66</f>
        <v>0</v>
      </c>
    </row>
    <row r="72" spans="1:6" ht="14.1" customHeight="1" x14ac:dyDescent="0.2">
      <c r="A72" s="5"/>
      <c r="B72" s="6"/>
      <c r="C72" s="3"/>
      <c r="D72" s="136"/>
      <c r="E72" s="137"/>
      <c r="F72" s="138"/>
    </row>
    <row r="73" spans="1:6" ht="14.1" customHeight="1" x14ac:dyDescent="0.2">
      <c r="A73" s="5" t="s">
        <v>791</v>
      </c>
      <c r="B73" s="14" t="s">
        <v>225</v>
      </c>
      <c r="C73" s="3"/>
      <c r="D73" s="136"/>
      <c r="E73" s="137"/>
      <c r="F73" s="138"/>
    </row>
    <row r="74" spans="1:6" ht="14.1" customHeight="1" x14ac:dyDescent="0.2">
      <c r="A74" s="5"/>
      <c r="B74" s="6"/>
      <c r="C74" s="3"/>
      <c r="D74" s="136"/>
      <c r="E74" s="137"/>
      <c r="F74" s="138"/>
    </row>
    <row r="75" spans="1:6" ht="14.1" customHeight="1" x14ac:dyDescent="0.2">
      <c r="A75" s="5" t="s">
        <v>792</v>
      </c>
      <c r="B75" s="6" t="s">
        <v>227</v>
      </c>
      <c r="C75" s="3" t="s">
        <v>706</v>
      </c>
      <c r="D75" s="139">
        <f>100*1.5*3.95+140*1*3.95</f>
        <v>1145.5</v>
      </c>
      <c r="E75" s="140"/>
      <c r="F75" s="141" t="str">
        <f>IF(TRIM(D75)="rate only","ro",IF(ISBLANK(E75)," ",D75*E75))</f>
        <v xml:space="preserve"> </v>
      </c>
    </row>
    <row r="76" spans="1:6" ht="14.1" customHeight="1" x14ac:dyDescent="0.2">
      <c r="A76" s="5"/>
      <c r="B76" s="6"/>
      <c r="C76" s="3"/>
      <c r="D76" s="136"/>
      <c r="E76" s="137"/>
      <c r="F76" s="138"/>
    </row>
    <row r="77" spans="1:6" ht="14.1" customHeight="1" x14ac:dyDescent="0.2">
      <c r="A77" s="13" t="s">
        <v>793</v>
      </c>
      <c r="B77" s="14" t="s">
        <v>794</v>
      </c>
      <c r="C77" s="3"/>
      <c r="D77" s="136"/>
      <c r="E77" s="137"/>
      <c r="F77" s="138"/>
    </row>
    <row r="78" spans="1:6" ht="14.1" customHeight="1" x14ac:dyDescent="0.2">
      <c r="A78" s="13"/>
      <c r="B78" s="14" t="s">
        <v>795</v>
      </c>
      <c r="C78" s="3" t="s">
        <v>621</v>
      </c>
      <c r="D78" s="139">
        <f>100*1.7</f>
        <v>170</v>
      </c>
      <c r="E78" s="140"/>
      <c r="F78" s="141" t="str">
        <f>IF(TRIM(D78)="rate only","ro",IF(ISBLANK(E78)," ",D78*E78))</f>
        <v xml:space="preserve"> </v>
      </c>
    </row>
    <row r="79" spans="1:6" ht="14.1" customHeight="1" x14ac:dyDescent="0.2">
      <c r="A79" s="5"/>
      <c r="B79" s="6"/>
      <c r="C79" s="3"/>
      <c r="D79" s="136"/>
      <c r="E79" s="137"/>
      <c r="F79" s="138"/>
    </row>
    <row r="80" spans="1:6" ht="14.1" customHeight="1" x14ac:dyDescent="0.2">
      <c r="A80" s="13" t="s">
        <v>251</v>
      </c>
      <c r="B80" s="14" t="s">
        <v>252</v>
      </c>
      <c r="C80" s="3"/>
      <c r="D80" s="136"/>
      <c r="E80" s="137"/>
      <c r="F80" s="138"/>
    </row>
    <row r="81" spans="1:6" ht="14.1" customHeight="1" x14ac:dyDescent="0.2">
      <c r="A81" s="5"/>
      <c r="B81" s="14" t="s">
        <v>253</v>
      </c>
      <c r="C81" s="3"/>
      <c r="D81" s="136"/>
      <c r="E81" s="137"/>
      <c r="F81" s="138"/>
    </row>
    <row r="82" spans="1:6" ht="14.1" customHeight="1" x14ac:dyDescent="0.2">
      <c r="A82" s="5"/>
      <c r="B82" s="14" t="s">
        <v>254</v>
      </c>
      <c r="C82" s="3" t="s">
        <v>582</v>
      </c>
      <c r="D82" s="139">
        <f>D37*20%</f>
        <v>930.23000000000013</v>
      </c>
      <c r="E82" s="140"/>
      <c r="F82" s="141" t="str">
        <f>IF(TRIM(D82)="rate only","ro",IF(ISBLANK(E82)," ",D82*E82))</f>
        <v xml:space="preserve"> </v>
      </c>
    </row>
    <row r="83" spans="1:6" ht="14.1" customHeight="1" x14ac:dyDescent="0.2">
      <c r="A83" s="5"/>
      <c r="B83" s="6"/>
      <c r="C83" s="3"/>
      <c r="D83" s="136"/>
      <c r="E83" s="137"/>
      <c r="F83" s="138"/>
    </row>
    <row r="84" spans="1:6" ht="14.1" customHeight="1" x14ac:dyDescent="0.2">
      <c r="A84" s="13" t="s">
        <v>796</v>
      </c>
      <c r="B84" s="14" t="s">
        <v>797</v>
      </c>
      <c r="C84" s="3"/>
      <c r="D84" s="136"/>
      <c r="E84" s="137"/>
      <c r="F84" s="138"/>
    </row>
    <row r="85" spans="1:6" ht="14.1" customHeight="1" x14ac:dyDescent="0.2">
      <c r="A85" s="13"/>
      <c r="B85" s="14" t="s">
        <v>798</v>
      </c>
      <c r="C85" s="3" t="s">
        <v>582</v>
      </c>
      <c r="D85" s="139">
        <f>D37*10%</f>
        <v>465.11500000000007</v>
      </c>
      <c r="E85" s="140"/>
      <c r="F85" s="141" t="str">
        <f>IF(TRIM(D85)="rate only","ro",IF(ISBLANK(E85)," ",D85*E85))</f>
        <v xml:space="preserve"> </v>
      </c>
    </row>
    <row r="86" spans="1:6" ht="14.1" customHeight="1" x14ac:dyDescent="0.2">
      <c r="A86" s="5"/>
      <c r="B86" s="6"/>
      <c r="C86" s="3"/>
      <c r="D86" s="136"/>
      <c r="E86" s="137"/>
      <c r="F86" s="138"/>
    </row>
    <row r="87" spans="1:6" ht="14.1" customHeight="1" thickBot="1" x14ac:dyDescent="0.25">
      <c r="A87" s="5"/>
      <c r="B87" s="6"/>
      <c r="C87" s="3"/>
      <c r="D87" s="136"/>
      <c r="E87" s="137"/>
      <c r="F87" s="138"/>
    </row>
    <row r="88" spans="1:6" ht="27.95" customHeight="1" thickBot="1" x14ac:dyDescent="0.25">
      <c r="A88" s="343" t="s">
        <v>573</v>
      </c>
      <c r="B88" s="344"/>
      <c r="C88" s="344"/>
      <c r="D88" s="344"/>
      <c r="E88" s="345"/>
      <c r="F88" s="62">
        <f>SUM(F76:F87)</f>
        <v>0</v>
      </c>
    </row>
    <row r="89" spans="1:6" ht="14.1" customHeight="1" thickBot="1" x14ac:dyDescent="0.25">
      <c r="A89" s="23"/>
      <c r="C89" s="35"/>
      <c r="E89" s="149"/>
      <c r="F89" s="149"/>
    </row>
    <row r="90" spans="1:6" ht="27.95" customHeight="1" x14ac:dyDescent="0.2">
      <c r="A90" s="308" t="s">
        <v>574</v>
      </c>
      <c r="B90" s="309"/>
      <c r="C90" s="309"/>
      <c r="D90" s="309"/>
      <c r="E90" s="310" t="s">
        <v>575</v>
      </c>
      <c r="F90" s="311"/>
    </row>
    <row r="91" spans="1:6" ht="42" customHeight="1" thickBot="1" x14ac:dyDescent="0.25">
      <c r="A91" s="312"/>
      <c r="B91" s="313"/>
      <c r="C91" s="313"/>
      <c r="D91" s="313"/>
      <c r="E91" s="314"/>
      <c r="F91" s="315"/>
    </row>
    <row r="92" spans="1:6" ht="9.9499999999999993" customHeight="1" x14ac:dyDescent="0.2"/>
    <row r="93" spans="1:6" ht="27.95" customHeight="1" x14ac:dyDescent="0.2"/>
    <row r="94" spans="1:6" ht="27.95" customHeight="1" x14ac:dyDescent="0.2"/>
    <row r="95" spans="1:6" ht="14.1" customHeight="1" x14ac:dyDescent="0.2"/>
    <row r="96" spans="1: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27.95" customHeight="1" x14ac:dyDescent="0.2"/>
    <row r="141" ht="14.1" customHeight="1" x14ac:dyDescent="0.2"/>
    <row r="142" ht="27.95" customHeight="1" x14ac:dyDescent="0.2"/>
    <row r="143" ht="42" customHeight="1" x14ac:dyDescent="0.2"/>
    <row r="144" ht="9.9499999999999993" customHeight="1" x14ac:dyDescent="0.2"/>
    <row r="145" ht="27.95" customHeight="1" x14ac:dyDescent="0.2"/>
    <row r="146" ht="27.95"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27.95" customHeight="1" x14ac:dyDescent="0.2"/>
    <row r="193" ht="14.1" customHeight="1" x14ac:dyDescent="0.2"/>
    <row r="194" ht="27.95" customHeight="1" x14ac:dyDescent="0.2"/>
    <row r="195" ht="42" customHeight="1" x14ac:dyDescent="0.2"/>
    <row r="196" ht="9.9499999999999993" customHeight="1" x14ac:dyDescent="0.2"/>
    <row r="197" ht="27.95" customHeight="1" x14ac:dyDescent="0.2"/>
    <row r="198" ht="27.95"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27.95" customHeight="1" x14ac:dyDescent="0.2"/>
    <row r="245" ht="14.1" customHeight="1" x14ac:dyDescent="0.2"/>
    <row r="246" ht="27.95" customHeight="1" x14ac:dyDescent="0.2"/>
    <row r="247" ht="42" customHeight="1" x14ac:dyDescent="0.2"/>
    <row r="248" ht="9.9499999999999993" customHeight="1" x14ac:dyDescent="0.2"/>
    <row r="249" ht="27.95" customHeight="1" x14ac:dyDescent="0.2"/>
    <row r="250" ht="27.95"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27.95" customHeight="1" x14ac:dyDescent="0.2"/>
    <row r="297" ht="14.1" customHeight="1" x14ac:dyDescent="0.2"/>
    <row r="298" ht="27.95" customHeight="1" x14ac:dyDescent="0.2"/>
    <row r="299" ht="42" customHeight="1" x14ac:dyDescent="0.2"/>
    <row r="300" ht="9.9499999999999993" customHeight="1" x14ac:dyDescent="0.2"/>
    <row r="301" ht="27.95" customHeight="1" x14ac:dyDescent="0.2"/>
    <row r="302" ht="27.95"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27.95" customHeight="1" x14ac:dyDescent="0.2"/>
    <row r="349" ht="14.1" customHeight="1" x14ac:dyDescent="0.2"/>
    <row r="350" ht="27.95" customHeight="1" x14ac:dyDescent="0.2"/>
    <row r="351" ht="42" customHeight="1" x14ac:dyDescent="0.2"/>
    <row r="352" ht="9.9499999999999993" customHeight="1" x14ac:dyDescent="0.2"/>
    <row r="353" ht="27.95" customHeight="1" x14ac:dyDescent="0.2"/>
    <row r="354" ht="27.95"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27.95" customHeight="1" x14ac:dyDescent="0.2"/>
    <row r="401" ht="14.1" customHeight="1" x14ac:dyDescent="0.2"/>
    <row r="402" ht="27.95" customHeight="1" x14ac:dyDescent="0.2"/>
    <row r="403" ht="42" customHeight="1" x14ac:dyDescent="0.2"/>
    <row r="404" ht="9.9499999999999993" customHeight="1" x14ac:dyDescent="0.2"/>
    <row r="405" ht="27.95" customHeight="1" x14ac:dyDescent="0.2"/>
    <row r="406" ht="27.95"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27.95" customHeight="1" x14ac:dyDescent="0.2"/>
    <row r="453" ht="14.1" customHeight="1" x14ac:dyDescent="0.2"/>
    <row r="454" ht="27.95" customHeight="1" x14ac:dyDescent="0.2"/>
    <row r="455" ht="42" customHeight="1" x14ac:dyDescent="0.2"/>
    <row r="456" ht="9.9499999999999993" customHeight="1" x14ac:dyDescent="0.2"/>
  </sheetData>
  <mergeCells count="17">
    <mergeCell ref="A31:E31"/>
    <mergeCell ref="A66:E66"/>
    <mergeCell ref="A67:D67"/>
    <mergeCell ref="E67:F67"/>
    <mergeCell ref="A68:D68"/>
    <mergeCell ref="E68:F68"/>
    <mergeCell ref="A25:E25"/>
    <mergeCell ref="A27:D27"/>
    <mergeCell ref="E27:F27"/>
    <mergeCell ref="A28:D28"/>
    <mergeCell ref="E28:F28"/>
    <mergeCell ref="A71:E71"/>
    <mergeCell ref="A88:E88"/>
    <mergeCell ref="A90:D90"/>
    <mergeCell ref="E90:F90"/>
    <mergeCell ref="A91:D91"/>
    <mergeCell ref="E91:F91"/>
  </mergeCells>
  <phoneticPr fontId="1" type="noConversion"/>
  <conditionalFormatting sqref="D11 D15 D37 D40 D44 D52 D75 D78 D82 D85">
    <cfRule type="cellIs" dxfId="127" priority="11" operator="greaterThan">
      <formula>0</formula>
    </cfRule>
  </conditionalFormatting>
  <conditionalFormatting sqref="D55">
    <cfRule type="cellIs" dxfId="126" priority="6" operator="greaterThan">
      <formula>0</formula>
    </cfRule>
  </conditionalFormatting>
  <conditionalFormatting sqref="D58">
    <cfRule type="cellIs" dxfId="125" priority="5" operator="greaterThan">
      <formula>0</formula>
    </cfRule>
  </conditionalFormatting>
  <conditionalFormatting sqref="D60 D62">
    <cfRule type="cellIs" dxfId="124" priority="7" operator="greaterThan">
      <formula>0</formula>
    </cfRule>
  </conditionalFormatting>
  <conditionalFormatting sqref="D64">
    <cfRule type="cellIs" dxfId="123" priority="1" operator="greaterThan">
      <formula>0</formula>
    </cfRule>
  </conditionalFormatting>
  <conditionalFormatting sqref="E11 E15 E37 E40 E44 E52 E75 E78 E82 E85">
    <cfRule type="cellIs" dxfId="122" priority="12" operator="greaterThan">
      <formula>0</formula>
    </cfRule>
  </conditionalFormatting>
  <conditionalFormatting sqref="E60 E62 E55 E58">
    <cfRule type="cellIs" dxfId="121" priority="8" operator="greaterThan">
      <formula>0</formula>
    </cfRule>
  </conditionalFormatting>
  <conditionalFormatting sqref="E64">
    <cfRule type="cellIs" dxfId="120" priority="2" operator="greaterThan">
      <formula>0</formula>
    </cfRule>
  </conditionalFormatting>
  <conditionalFormatting sqref="F11 F15 F37 F40 F44 F52 F75 F78 F82 F85">
    <cfRule type="cellIs" dxfId="119" priority="13" stopIfTrue="1" operator="equal">
      <formula>"ro"</formula>
    </cfRule>
    <cfRule type="cellIs" dxfId="118" priority="14" stopIfTrue="1" operator="equal">
      <formula>" "</formula>
    </cfRule>
  </conditionalFormatting>
  <conditionalFormatting sqref="F60 F62 F55 F58">
    <cfRule type="cellIs" dxfId="117" priority="9" stopIfTrue="1" operator="equal">
      <formula>"ro"</formula>
    </cfRule>
    <cfRule type="cellIs" dxfId="116" priority="10" stopIfTrue="1" operator="equal">
      <formula>" "</formula>
    </cfRule>
  </conditionalFormatting>
  <conditionalFormatting sqref="F64">
    <cfRule type="cellIs" dxfId="115" priority="3" stopIfTrue="1" operator="equal">
      <formula>"ro"</formula>
    </cfRule>
    <cfRule type="cellIs" dxfId="114"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504: Page &amp;P of &amp;N</oddHeader>
  </headerFooter>
  <rowBreaks count="2" manualBreakCount="2">
    <brk id="28" max="5" man="1"/>
    <brk id="68"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4"/>
  </sheetPr>
  <dimension ref="A1:H380"/>
  <sheetViews>
    <sheetView showZeros="0" view="pageBreakPreview" topLeftCell="A53" zoomScale="120" zoomScaleNormal="100" zoomScaleSheetLayoutView="120" workbookViewId="0">
      <selection activeCell="A36" sqref="A36:F67"/>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58" t="s">
        <v>567</v>
      </c>
      <c r="B1" s="59" t="s">
        <v>568</v>
      </c>
      <c r="C1" s="59" t="s">
        <v>569</v>
      </c>
      <c r="D1" s="60" t="s">
        <v>570</v>
      </c>
      <c r="E1" s="61" t="s">
        <v>571</v>
      </c>
      <c r="F1" s="62" t="s">
        <v>572</v>
      </c>
    </row>
    <row r="2" spans="1:6" ht="14.1" customHeight="1" x14ac:dyDescent="0.2">
      <c r="A2" s="8"/>
      <c r="B2" s="9"/>
      <c r="C2" s="10"/>
      <c r="D2" s="133"/>
      <c r="E2" s="134"/>
      <c r="F2" s="135"/>
    </row>
    <row r="3" spans="1:6" ht="14.1" customHeight="1" x14ac:dyDescent="0.2">
      <c r="A3" s="13" t="s">
        <v>608</v>
      </c>
      <c r="B3" s="14" t="s">
        <v>121</v>
      </c>
      <c r="C3" s="3"/>
      <c r="D3" s="136"/>
      <c r="E3" s="137"/>
      <c r="F3" s="138"/>
    </row>
    <row r="4" spans="1:6" ht="14.1" customHeight="1" x14ac:dyDescent="0.2">
      <c r="A4" s="5"/>
      <c r="B4" s="14" t="s">
        <v>120</v>
      </c>
      <c r="C4" s="3"/>
      <c r="D4" s="136"/>
      <c r="E4" s="137"/>
      <c r="F4" s="138"/>
    </row>
    <row r="5" spans="1:6" ht="14.1" customHeight="1" x14ac:dyDescent="0.2">
      <c r="A5" s="5"/>
      <c r="C5" s="3"/>
      <c r="D5" s="136"/>
      <c r="E5" s="137"/>
      <c r="F5" s="138"/>
    </row>
    <row r="6" spans="1:6" ht="14.1" customHeight="1" x14ac:dyDescent="0.2">
      <c r="A6" s="13" t="s">
        <v>255</v>
      </c>
      <c r="B6" s="14" t="s">
        <v>554</v>
      </c>
      <c r="C6" s="3"/>
      <c r="D6" s="136"/>
      <c r="E6" s="137"/>
      <c r="F6" s="138"/>
    </row>
    <row r="7" spans="1:6" ht="14.1" customHeight="1" x14ac:dyDescent="0.2">
      <c r="A7" s="5"/>
      <c r="B7" s="6"/>
      <c r="C7" s="3"/>
      <c r="D7" s="136"/>
      <c r="E7" s="137"/>
      <c r="F7" s="138"/>
    </row>
    <row r="8" spans="1:6" ht="14.1" customHeight="1" x14ac:dyDescent="0.2">
      <c r="A8" s="13" t="s">
        <v>256</v>
      </c>
      <c r="B8" s="14" t="s">
        <v>257</v>
      </c>
      <c r="C8" s="3"/>
      <c r="D8" s="136"/>
      <c r="E8" s="137"/>
      <c r="F8" s="138"/>
    </row>
    <row r="9" spans="1:6" ht="14.1" customHeight="1" x14ac:dyDescent="0.2">
      <c r="A9" s="5"/>
      <c r="B9" s="14" t="s">
        <v>258</v>
      </c>
      <c r="C9" s="3"/>
      <c r="D9" s="136"/>
      <c r="E9" s="137"/>
      <c r="F9" s="138"/>
    </row>
    <row r="10" spans="1:6" ht="14.1" customHeight="1" x14ac:dyDescent="0.2">
      <c r="A10" s="5"/>
      <c r="B10" s="6"/>
      <c r="C10" s="3"/>
      <c r="D10" s="136"/>
      <c r="E10" s="137"/>
      <c r="F10" s="138"/>
    </row>
    <row r="11" spans="1:6" ht="14.1" customHeight="1" x14ac:dyDescent="0.2">
      <c r="A11" s="5" t="s">
        <v>260</v>
      </c>
      <c r="B11" s="6" t="s">
        <v>259</v>
      </c>
      <c r="C11" s="3" t="s">
        <v>582</v>
      </c>
      <c r="D11" s="139">
        <f>3.006*0.1*0.1*46</f>
        <v>1.38276</v>
      </c>
      <c r="E11" s="140"/>
      <c r="F11" s="141" t="str">
        <f>IF(TRIM(D11)="rate only","ro",IF(ISBLANK(E11)," ",D11*E11))</f>
        <v xml:space="preserve"> </v>
      </c>
    </row>
    <row r="12" spans="1:6" ht="14.1" customHeight="1" x14ac:dyDescent="0.2">
      <c r="A12" s="5"/>
      <c r="B12" s="6"/>
      <c r="C12" s="3"/>
      <c r="D12" s="136"/>
      <c r="E12" s="137"/>
      <c r="F12" s="138"/>
    </row>
    <row r="13" spans="1:6" ht="14.1" customHeight="1" x14ac:dyDescent="0.2">
      <c r="A13" s="5"/>
      <c r="B13" s="6"/>
      <c r="C13" s="3"/>
      <c r="D13" s="136"/>
      <c r="E13" s="137"/>
      <c r="F13" s="138"/>
    </row>
    <row r="14" spans="1:6" ht="14.1" customHeight="1" x14ac:dyDescent="0.2">
      <c r="A14" s="13" t="s">
        <v>1222</v>
      </c>
      <c r="B14" s="14" t="s">
        <v>261</v>
      </c>
      <c r="C14" s="3"/>
      <c r="D14" s="136"/>
      <c r="E14" s="137"/>
      <c r="F14" s="138"/>
    </row>
    <row r="15" spans="1:6" ht="14.1" customHeight="1" x14ac:dyDescent="0.2">
      <c r="A15" s="5"/>
      <c r="B15" s="14" t="s">
        <v>262</v>
      </c>
      <c r="C15" s="3" t="s">
        <v>621</v>
      </c>
      <c r="D15" s="139">
        <f>3.006*0.5*46</f>
        <v>69.137999999999991</v>
      </c>
      <c r="E15" s="140"/>
      <c r="F15" s="141" t="str">
        <f>IF(TRIM(D15)="rate only","ro",IF(ISBLANK(E15)," ",D15*E15))</f>
        <v xml:space="preserve"> </v>
      </c>
    </row>
    <row r="16" spans="1:6" ht="14.1" customHeight="1" x14ac:dyDescent="0.2">
      <c r="A16" s="5"/>
      <c r="B16" s="6"/>
      <c r="C16" s="3"/>
      <c r="D16" s="136"/>
      <c r="E16" s="137"/>
      <c r="F16" s="138"/>
    </row>
    <row r="17" spans="1:6" ht="14.1" customHeight="1" x14ac:dyDescent="0.2">
      <c r="A17" s="13" t="s">
        <v>263</v>
      </c>
      <c r="B17" s="14" t="s">
        <v>264</v>
      </c>
      <c r="C17" s="3"/>
      <c r="D17" s="136"/>
      <c r="E17" s="137"/>
      <c r="F17" s="138"/>
    </row>
    <row r="18" spans="1:6" ht="14.1" customHeight="1" x14ac:dyDescent="0.2">
      <c r="A18" s="5"/>
      <c r="B18" s="6"/>
      <c r="C18" s="3"/>
      <c r="D18" s="136"/>
      <c r="E18" s="137"/>
      <c r="F18" s="138"/>
    </row>
    <row r="19" spans="1:6" ht="14.1" customHeight="1" x14ac:dyDescent="0.2">
      <c r="A19" s="5" t="s">
        <v>267</v>
      </c>
      <c r="B19" s="6" t="s">
        <v>265</v>
      </c>
      <c r="C19" s="3"/>
      <c r="D19" s="136"/>
      <c r="E19" s="137"/>
      <c r="F19" s="138"/>
    </row>
    <row r="20" spans="1:6" ht="14.1" customHeight="1" x14ac:dyDescent="0.2">
      <c r="A20" s="5"/>
      <c r="B20" s="6" t="s">
        <v>266</v>
      </c>
      <c r="C20" s="3"/>
      <c r="D20" s="136"/>
      <c r="E20" s="137"/>
      <c r="F20" s="138"/>
    </row>
    <row r="21" spans="1:6" ht="14.1" customHeight="1" x14ac:dyDescent="0.2">
      <c r="A21" s="5"/>
      <c r="B21" s="6"/>
      <c r="C21" s="3"/>
      <c r="D21" s="136"/>
      <c r="E21" s="137"/>
      <c r="F21" s="138"/>
    </row>
    <row r="22" spans="1:6" ht="14.1" customHeight="1" x14ac:dyDescent="0.2">
      <c r="A22" s="5" t="s">
        <v>268</v>
      </c>
      <c r="B22" s="6" t="s">
        <v>269</v>
      </c>
      <c r="C22" s="3" t="s">
        <v>582</v>
      </c>
      <c r="D22" s="139">
        <f>0.5*10*0.5*5</f>
        <v>12.5</v>
      </c>
      <c r="E22" s="140"/>
      <c r="F22" s="141" t="str">
        <f>IF(TRIM(D22)="rate only","ro",IF(ISBLANK(E22)," ",D22*E22))</f>
        <v xml:space="preserve"> </v>
      </c>
    </row>
    <row r="23" spans="1:6" ht="14.1" customHeight="1" x14ac:dyDescent="0.2">
      <c r="A23" s="5"/>
      <c r="B23" s="6"/>
      <c r="C23" s="3"/>
      <c r="D23" s="3"/>
      <c r="E23" s="136"/>
      <c r="F23" s="137"/>
    </row>
    <row r="24" spans="1:6" ht="14.1" customHeight="1" x14ac:dyDescent="0.2">
      <c r="A24" s="5" t="s">
        <v>1167</v>
      </c>
      <c r="B24" s="6" t="s">
        <v>1169</v>
      </c>
      <c r="C24" s="3"/>
      <c r="D24" s="136"/>
      <c r="E24" s="137"/>
      <c r="F24" s="138"/>
    </row>
    <row r="25" spans="1:6" ht="14.1" customHeight="1" x14ac:dyDescent="0.2">
      <c r="A25" s="5"/>
      <c r="B25" s="6" t="s">
        <v>266</v>
      </c>
      <c r="C25" s="3"/>
      <c r="D25" s="136"/>
      <c r="E25" s="137"/>
      <c r="F25" s="138"/>
    </row>
    <row r="26" spans="1:6" ht="14.1" customHeight="1" x14ac:dyDescent="0.2">
      <c r="A26" s="5"/>
      <c r="B26" s="6"/>
      <c r="C26" s="3"/>
      <c r="D26" s="136"/>
      <c r="E26" s="137"/>
      <c r="F26" s="138"/>
    </row>
    <row r="27" spans="1:6" ht="14.1" customHeight="1" x14ac:dyDescent="0.2">
      <c r="A27" s="5" t="s">
        <v>1168</v>
      </c>
      <c r="B27" s="6" t="s">
        <v>1170</v>
      </c>
      <c r="C27" s="3" t="s">
        <v>582</v>
      </c>
      <c r="D27" s="139">
        <f>6*10*0.3*5</f>
        <v>90</v>
      </c>
      <c r="E27" s="140"/>
      <c r="F27" s="141" t="str">
        <f>IF(TRIM(D27)="rate only","ro",IF(ISBLANK(E27)," ",D27*E27))</f>
        <v xml:space="preserve"> </v>
      </c>
    </row>
    <row r="28" spans="1:6" ht="14.1" customHeight="1" x14ac:dyDescent="0.2">
      <c r="A28" s="5"/>
      <c r="B28" s="6"/>
      <c r="C28" s="3"/>
      <c r="D28" s="3"/>
      <c r="E28" s="136"/>
      <c r="F28" s="242"/>
    </row>
    <row r="29" spans="1:6" ht="14.1" customHeight="1" x14ac:dyDescent="0.2">
      <c r="A29" s="5"/>
      <c r="B29" s="6"/>
      <c r="C29" s="3"/>
      <c r="D29" s="136"/>
      <c r="E29" s="137"/>
      <c r="F29" s="138"/>
    </row>
    <row r="30" spans="1:6" ht="14.1" customHeight="1" thickBot="1" x14ac:dyDescent="0.25">
      <c r="A30" s="15"/>
      <c r="B30" s="16"/>
      <c r="C30" s="17"/>
      <c r="D30" s="142"/>
      <c r="E30" s="143"/>
      <c r="F30" s="144"/>
    </row>
    <row r="31" spans="1:6" ht="27.95" customHeight="1" thickBot="1" x14ac:dyDescent="0.25">
      <c r="A31" s="343" t="s">
        <v>576</v>
      </c>
      <c r="B31" s="344"/>
      <c r="C31" s="344"/>
      <c r="D31" s="344"/>
      <c r="E31" s="345"/>
      <c r="F31" s="62">
        <f>SUM(F2:F30)</f>
        <v>0</v>
      </c>
    </row>
    <row r="32" spans="1:6" ht="14.1" customHeight="1" thickBot="1" x14ac:dyDescent="0.25">
      <c r="A32" s="20"/>
      <c r="B32" s="20"/>
      <c r="C32" s="20"/>
      <c r="D32" s="145"/>
      <c r="E32" s="146"/>
      <c r="F32" s="147"/>
    </row>
    <row r="33" spans="1:6" ht="27.95" customHeight="1" x14ac:dyDescent="0.2">
      <c r="A33" s="308" t="s">
        <v>574</v>
      </c>
      <c r="B33" s="309"/>
      <c r="C33" s="309"/>
      <c r="D33" s="309"/>
      <c r="E33" s="310" t="s">
        <v>575</v>
      </c>
      <c r="F33" s="311"/>
    </row>
    <row r="34" spans="1:6" ht="42" customHeight="1" thickBot="1" x14ac:dyDescent="0.25">
      <c r="A34" s="312"/>
      <c r="B34" s="313"/>
      <c r="C34" s="313"/>
      <c r="D34" s="313"/>
      <c r="E34" s="314"/>
      <c r="F34" s="315"/>
    </row>
    <row r="35" spans="1:6" ht="9.9499999999999993" customHeight="1" thickBot="1" x14ac:dyDescent="0.25">
      <c r="A35" s="23"/>
      <c r="E35" s="149"/>
    </row>
    <row r="36" spans="1:6" ht="27.95" customHeight="1" thickBot="1" x14ac:dyDescent="0.25">
      <c r="A36" s="58" t="s">
        <v>567</v>
      </c>
      <c r="B36" s="59" t="s">
        <v>568</v>
      </c>
      <c r="C36" s="59" t="s">
        <v>569</v>
      </c>
      <c r="D36" s="60" t="s">
        <v>570</v>
      </c>
      <c r="E36" s="61" t="s">
        <v>571</v>
      </c>
      <c r="F36" s="62" t="s">
        <v>572</v>
      </c>
    </row>
    <row r="37" spans="1:6" ht="27.95" customHeight="1" x14ac:dyDescent="0.2">
      <c r="A37" s="346" t="s">
        <v>577</v>
      </c>
      <c r="B37" s="347"/>
      <c r="C37" s="347"/>
      <c r="D37" s="347"/>
      <c r="E37" s="348"/>
      <c r="F37" s="160">
        <f>F31</f>
        <v>0</v>
      </c>
    </row>
    <row r="38" spans="1:6" ht="14.1" customHeight="1" x14ac:dyDescent="0.2">
      <c r="A38" s="5"/>
      <c r="B38" s="6"/>
      <c r="C38" s="3"/>
      <c r="D38" s="136"/>
      <c r="E38" s="137"/>
      <c r="F38" s="138"/>
    </row>
    <row r="39" spans="1:6" ht="14.1" customHeight="1" x14ac:dyDescent="0.2">
      <c r="A39" s="5"/>
      <c r="B39" s="6"/>
      <c r="C39" s="3"/>
      <c r="D39" s="136"/>
      <c r="E39" s="137"/>
      <c r="F39" s="138"/>
    </row>
    <row r="40" spans="1:6" ht="14.1" customHeight="1" x14ac:dyDescent="0.2">
      <c r="A40" s="13" t="s">
        <v>271</v>
      </c>
      <c r="B40" s="14" t="s">
        <v>272</v>
      </c>
      <c r="C40" s="3"/>
      <c r="D40" s="136"/>
      <c r="E40" s="137"/>
      <c r="F40" s="138"/>
    </row>
    <row r="41" spans="1:6" ht="14.1" customHeight="1" x14ac:dyDescent="0.2">
      <c r="A41" s="5"/>
      <c r="B41" s="37" t="s">
        <v>273</v>
      </c>
      <c r="C41" s="3"/>
      <c r="D41" s="136"/>
      <c r="E41" s="137"/>
      <c r="F41" s="138"/>
    </row>
    <row r="42" spans="1:6" ht="14.1" customHeight="1" x14ac:dyDescent="0.2">
      <c r="A42" s="5"/>
      <c r="B42" s="6"/>
      <c r="C42" s="3"/>
      <c r="D42" s="136"/>
      <c r="E42" s="137"/>
      <c r="F42" s="138"/>
    </row>
    <row r="43" spans="1:6" ht="14.1" customHeight="1" x14ac:dyDescent="0.2">
      <c r="A43" s="5" t="s">
        <v>275</v>
      </c>
      <c r="B43" s="6" t="s">
        <v>274</v>
      </c>
      <c r="C43" s="3" t="s">
        <v>582</v>
      </c>
      <c r="D43" s="139">
        <f>D22</f>
        <v>12.5</v>
      </c>
      <c r="E43" s="140"/>
      <c r="F43" s="141" t="str">
        <f>IF(TRIM(D43)="rate only","ro",IF(ISBLANK(E43)," ",D43*E43))</f>
        <v xml:space="preserve"> </v>
      </c>
    </row>
    <row r="44" spans="1:6" ht="14.1" customHeight="1" x14ac:dyDescent="0.2">
      <c r="A44" s="5"/>
      <c r="B44" s="6"/>
      <c r="C44" s="3"/>
      <c r="D44" s="136"/>
      <c r="E44" s="137"/>
      <c r="F44" s="138"/>
    </row>
    <row r="45" spans="1:6" ht="14.1" customHeight="1" x14ac:dyDescent="0.2">
      <c r="A45" s="13" t="s">
        <v>276</v>
      </c>
      <c r="B45" s="14" t="s">
        <v>277</v>
      </c>
      <c r="C45" s="3"/>
      <c r="D45" s="136"/>
      <c r="E45" s="137"/>
      <c r="F45" s="138"/>
    </row>
    <row r="46" spans="1:6" ht="14.1" customHeight="1" x14ac:dyDescent="0.2">
      <c r="A46" s="5"/>
      <c r="B46" s="6"/>
      <c r="C46" s="3"/>
      <c r="D46" s="136"/>
      <c r="E46" s="137"/>
      <c r="F46" s="138"/>
    </row>
    <row r="47" spans="1:6" ht="14.1" customHeight="1" x14ac:dyDescent="0.2">
      <c r="A47" s="5" t="s">
        <v>278</v>
      </c>
      <c r="B47" s="6" t="s">
        <v>1278</v>
      </c>
      <c r="C47" s="3" t="s">
        <v>621</v>
      </c>
      <c r="D47" s="139">
        <f>6.6*10.6+1.5*10+0.5*0.5*2</f>
        <v>85.46</v>
      </c>
      <c r="E47" s="140"/>
      <c r="F47" s="141" t="str">
        <f>IF(TRIM(D47)="rate only","ro",IF(ISBLANK(E47)," ",D47*E47))</f>
        <v xml:space="preserve"> </v>
      </c>
    </row>
    <row r="48" spans="1:6" ht="14.1" customHeight="1" x14ac:dyDescent="0.2">
      <c r="A48" s="5"/>
      <c r="B48" s="6"/>
      <c r="C48" s="3"/>
      <c r="D48" s="136"/>
      <c r="E48" s="137"/>
      <c r="F48" s="138"/>
    </row>
    <row r="49" spans="1:8" ht="14.1" customHeight="1" x14ac:dyDescent="0.2">
      <c r="A49" s="13" t="s">
        <v>279</v>
      </c>
      <c r="B49" s="14" t="s">
        <v>280</v>
      </c>
      <c r="C49" s="3"/>
      <c r="D49" s="136"/>
      <c r="E49" s="137"/>
      <c r="F49" s="138"/>
    </row>
    <row r="50" spans="1:8" ht="14.1" customHeight="1" x14ac:dyDescent="0.2">
      <c r="A50" s="5"/>
      <c r="B50" s="6"/>
      <c r="C50" s="3"/>
      <c r="D50" s="136"/>
      <c r="E50" s="137"/>
      <c r="F50" s="138"/>
    </row>
    <row r="51" spans="1:8" ht="14.1" customHeight="1" x14ac:dyDescent="0.2">
      <c r="A51" s="104" t="s">
        <v>1223</v>
      </c>
      <c r="B51" s="6" t="s">
        <v>281</v>
      </c>
      <c r="C51" s="3" t="s">
        <v>621</v>
      </c>
      <c r="D51" s="139">
        <f>3.006*3.006*46</f>
        <v>415.65765599999997</v>
      </c>
      <c r="E51" s="140"/>
      <c r="F51" s="141" t="str">
        <f>IF(TRIM(D51)="rate only","ro",IF(ISBLANK(E51)," ",D51*E51))</f>
        <v xml:space="preserve"> </v>
      </c>
    </row>
    <row r="52" spans="1:8" ht="14.1" customHeight="1" x14ac:dyDescent="0.2">
      <c r="A52" s="5"/>
      <c r="B52" s="6"/>
      <c r="C52" s="3"/>
      <c r="D52" s="136"/>
      <c r="E52" s="137"/>
      <c r="F52" s="138"/>
      <c r="G52" s="24"/>
    </row>
    <row r="53" spans="1:8" ht="14.1" customHeight="1" x14ac:dyDescent="0.2">
      <c r="A53" s="13" t="s">
        <v>282</v>
      </c>
      <c r="B53" s="14" t="s">
        <v>283</v>
      </c>
      <c r="C53" s="3"/>
      <c r="D53" s="136"/>
      <c r="E53" s="137"/>
      <c r="F53" s="138"/>
    </row>
    <row r="54" spans="1:8" ht="14.1" customHeight="1" x14ac:dyDescent="0.2">
      <c r="A54" s="5"/>
      <c r="B54" s="14" t="s">
        <v>284</v>
      </c>
      <c r="C54" s="3"/>
      <c r="D54" s="136"/>
      <c r="E54" s="137"/>
      <c r="F54" s="138"/>
    </row>
    <row r="55" spans="1:8" ht="14.1" customHeight="1" x14ac:dyDescent="0.2">
      <c r="A55" s="5"/>
      <c r="B55" s="6"/>
      <c r="C55" s="3"/>
      <c r="D55" s="136"/>
      <c r="E55" s="137"/>
      <c r="F55" s="138"/>
    </row>
    <row r="56" spans="1:8" ht="14.1" customHeight="1" x14ac:dyDescent="0.2">
      <c r="A56" s="5" t="s">
        <v>286</v>
      </c>
      <c r="B56" s="6" t="s">
        <v>285</v>
      </c>
      <c r="C56" s="3" t="s">
        <v>582</v>
      </c>
      <c r="D56" s="139">
        <f>51*0.15*0.3*2</f>
        <v>4.59</v>
      </c>
      <c r="E56" s="140"/>
      <c r="F56" s="141" t="str">
        <f>IF(TRIM(D56)="rate only","ro",IF(ISBLANK(E56)," ",D56*E56))</f>
        <v xml:space="preserve"> </v>
      </c>
      <c r="G56" s="239"/>
      <c r="H56" s="240"/>
    </row>
    <row r="57" spans="1:8" ht="14.1" customHeight="1" x14ac:dyDescent="0.2">
      <c r="A57" s="5"/>
      <c r="B57" s="6"/>
      <c r="C57" s="3"/>
      <c r="D57" s="136"/>
      <c r="E57" s="137"/>
      <c r="F57" s="138"/>
    </row>
    <row r="58" spans="1:8" ht="14.1" customHeight="1" x14ac:dyDescent="0.2">
      <c r="A58" s="5"/>
      <c r="B58" s="6"/>
      <c r="C58" s="3"/>
      <c r="D58" s="136"/>
      <c r="E58" s="137"/>
      <c r="F58" s="138"/>
    </row>
    <row r="59" spans="1:8" ht="14.1" customHeight="1" x14ac:dyDescent="0.2">
      <c r="A59" s="5"/>
      <c r="B59" s="6"/>
      <c r="C59" s="3"/>
      <c r="D59" s="136"/>
      <c r="E59" s="137"/>
      <c r="F59" s="138"/>
    </row>
    <row r="60" spans="1:8" ht="14.1" customHeight="1" x14ac:dyDescent="0.2">
      <c r="A60" s="5"/>
      <c r="B60" s="6"/>
      <c r="C60" s="3"/>
      <c r="D60" s="136"/>
      <c r="E60" s="137"/>
      <c r="F60" s="138"/>
    </row>
    <row r="61" spans="1:8" ht="14.1" customHeight="1" x14ac:dyDescent="0.2">
      <c r="A61" s="5"/>
      <c r="B61" s="6"/>
      <c r="C61" s="3"/>
      <c r="D61" s="136"/>
      <c r="E61" s="137"/>
      <c r="F61" s="138"/>
    </row>
    <row r="62" spans="1:8" ht="14.1" customHeight="1" x14ac:dyDescent="0.2">
      <c r="A62" s="5"/>
      <c r="B62" s="6"/>
      <c r="C62" s="3"/>
      <c r="D62" s="136"/>
      <c r="E62" s="137"/>
      <c r="F62" s="138"/>
    </row>
    <row r="63" spans="1:8" ht="14.1" customHeight="1" thickBot="1" x14ac:dyDescent="0.25">
      <c r="A63" s="15"/>
      <c r="B63" s="16"/>
      <c r="C63" s="17"/>
      <c r="D63" s="142"/>
      <c r="E63" s="143"/>
      <c r="F63" s="144"/>
    </row>
    <row r="64" spans="1:8" ht="27.95" customHeight="1" thickBot="1" x14ac:dyDescent="0.25">
      <c r="A64" s="343" t="s">
        <v>573</v>
      </c>
      <c r="B64" s="344"/>
      <c r="C64" s="344"/>
      <c r="D64" s="344"/>
      <c r="E64" s="345"/>
      <c r="F64" s="62">
        <f>SUM(F53:F63)</f>
        <v>0</v>
      </c>
    </row>
    <row r="65" spans="1:6" ht="14.1" customHeight="1" thickBot="1" x14ac:dyDescent="0.25">
      <c r="A65" s="23"/>
      <c r="C65" s="35"/>
      <c r="E65" s="149"/>
      <c r="F65" s="149"/>
    </row>
    <row r="66" spans="1:6" ht="27.95" customHeight="1" x14ac:dyDescent="0.2">
      <c r="A66" s="308" t="s">
        <v>574</v>
      </c>
      <c r="B66" s="309"/>
      <c r="C66" s="309"/>
      <c r="D66" s="309"/>
      <c r="E66" s="310" t="s">
        <v>575</v>
      </c>
      <c r="F66" s="311"/>
    </row>
    <row r="67" spans="1:6" ht="42" customHeight="1" thickBot="1" x14ac:dyDescent="0.25">
      <c r="A67" s="312"/>
      <c r="B67" s="313"/>
      <c r="C67" s="313"/>
      <c r="D67" s="313"/>
      <c r="E67" s="314"/>
      <c r="F67" s="315"/>
    </row>
    <row r="68" spans="1:6" ht="9.9499999999999993" customHeight="1" x14ac:dyDescent="0.2"/>
    <row r="69" spans="1:6" ht="27.95" customHeight="1" x14ac:dyDescent="0.2"/>
    <row r="70" spans="1:6" ht="27.95" customHeight="1" x14ac:dyDescent="0.2"/>
    <row r="71" spans="1:6" ht="14.1" customHeight="1" x14ac:dyDescent="0.2"/>
    <row r="72" spans="1:6" ht="14.1" customHeight="1" x14ac:dyDescent="0.2"/>
    <row r="73" spans="1:6" ht="14.1" customHeight="1" x14ac:dyDescent="0.2"/>
    <row r="74" spans="1:6" ht="14.1" customHeight="1" x14ac:dyDescent="0.2"/>
    <row r="75" spans="1:6" ht="14.1" customHeight="1" x14ac:dyDescent="0.2"/>
    <row r="76" spans="1:6" ht="14.1" customHeight="1" x14ac:dyDescent="0.2"/>
    <row r="77" spans="1:6" ht="14.1" customHeight="1" x14ac:dyDescent="0.2"/>
    <row r="78" spans="1:6" ht="14.1" customHeight="1" x14ac:dyDescent="0.2"/>
    <row r="79" spans="1:6" ht="14.1" customHeight="1" x14ac:dyDescent="0.2"/>
    <row r="80" spans="1:6"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27.95" customHeight="1" x14ac:dyDescent="0.2"/>
    <row r="117" ht="14.1" customHeight="1" x14ac:dyDescent="0.2"/>
    <row r="118" ht="27.95" customHeight="1" x14ac:dyDescent="0.2"/>
    <row r="119" ht="42" customHeight="1" x14ac:dyDescent="0.2"/>
    <row r="120" ht="9.9499999999999993" customHeight="1" x14ac:dyDescent="0.2"/>
    <row r="121" ht="27.95" customHeight="1" x14ac:dyDescent="0.2"/>
    <row r="122" ht="27.95"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27.95" customHeight="1" x14ac:dyDescent="0.2"/>
    <row r="169" ht="14.1" customHeight="1" x14ac:dyDescent="0.2"/>
    <row r="170" ht="27.95" customHeight="1" x14ac:dyDescent="0.2"/>
    <row r="171" ht="42" customHeight="1" x14ac:dyDescent="0.2"/>
    <row r="172" ht="9.9499999999999993" customHeight="1" x14ac:dyDescent="0.2"/>
    <row r="173" ht="27.95" customHeight="1" x14ac:dyDescent="0.2"/>
    <row r="174" ht="27.95"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27.95" customHeight="1" x14ac:dyDescent="0.2"/>
    <row r="221" ht="14.1" customHeight="1" x14ac:dyDescent="0.2"/>
    <row r="222" ht="27.95" customHeight="1" x14ac:dyDescent="0.2"/>
    <row r="223" ht="42" customHeight="1" x14ac:dyDescent="0.2"/>
    <row r="224" ht="9.9499999999999993" customHeight="1" x14ac:dyDescent="0.2"/>
    <row r="225" ht="27.95" customHeight="1" x14ac:dyDescent="0.2"/>
    <row r="226" ht="27.95"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27.95" customHeight="1" x14ac:dyDescent="0.2"/>
    <row r="273" ht="14.1" customHeight="1" x14ac:dyDescent="0.2"/>
    <row r="274" ht="27.95" customHeight="1" x14ac:dyDescent="0.2"/>
    <row r="275" ht="42" customHeight="1" x14ac:dyDescent="0.2"/>
    <row r="276" ht="9.9499999999999993" customHeight="1" x14ac:dyDescent="0.2"/>
    <row r="277" ht="27.95" customHeight="1" x14ac:dyDescent="0.2"/>
    <row r="278" ht="27.95"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27.95" customHeight="1" x14ac:dyDescent="0.2"/>
    <row r="325" ht="14.1" customHeight="1" x14ac:dyDescent="0.2"/>
    <row r="326" ht="27.95" customHeight="1" x14ac:dyDescent="0.2"/>
    <row r="327" ht="42" customHeight="1" x14ac:dyDescent="0.2"/>
    <row r="328" ht="9.9499999999999993" customHeight="1" x14ac:dyDescent="0.2"/>
    <row r="329" ht="27.95" customHeight="1" x14ac:dyDescent="0.2"/>
    <row r="330" ht="27.95"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27.95" customHeight="1" x14ac:dyDescent="0.2"/>
    <row r="377" ht="14.1" customHeight="1" x14ac:dyDescent="0.2"/>
    <row r="378" ht="27.95" customHeight="1" x14ac:dyDescent="0.2"/>
    <row r="379" ht="42" customHeight="1" x14ac:dyDescent="0.2"/>
    <row r="380" ht="9.9499999999999993" customHeight="1" x14ac:dyDescent="0.2"/>
  </sheetData>
  <mergeCells count="11">
    <mergeCell ref="A37:E37"/>
    <mergeCell ref="A31:E31"/>
    <mergeCell ref="A33:D33"/>
    <mergeCell ref="E33:F33"/>
    <mergeCell ref="A34:D34"/>
    <mergeCell ref="E34:F34"/>
    <mergeCell ref="A64:E64"/>
    <mergeCell ref="A66:D66"/>
    <mergeCell ref="E66:F66"/>
    <mergeCell ref="A67:D67"/>
    <mergeCell ref="E67:F67"/>
  </mergeCells>
  <phoneticPr fontId="1" type="noConversion"/>
  <conditionalFormatting sqref="D11 D15 D43 D47 D51 D56">
    <cfRule type="cellIs" dxfId="113" priority="8" operator="greaterThan">
      <formula>0</formula>
    </cfRule>
  </conditionalFormatting>
  <conditionalFormatting sqref="D22">
    <cfRule type="cellIs" dxfId="112" priority="1" operator="greaterThan">
      <formula>0</formula>
    </cfRule>
  </conditionalFormatting>
  <conditionalFormatting sqref="D27">
    <cfRule type="cellIs" dxfId="111" priority="2" operator="greaterThan">
      <formula>0</formula>
    </cfRule>
  </conditionalFormatting>
  <conditionalFormatting sqref="E11 E15 E22 E43 E47 E51 E56">
    <cfRule type="cellIs" dxfId="110" priority="9" operator="greaterThan">
      <formula>0</formula>
    </cfRule>
  </conditionalFormatting>
  <conditionalFormatting sqref="E27">
    <cfRule type="cellIs" dxfId="109" priority="3" operator="greaterThan">
      <formula>0</formula>
    </cfRule>
  </conditionalFormatting>
  <conditionalFormatting sqref="F11 F15 F22 F43 F47 F51 F56">
    <cfRule type="cellIs" dxfId="108" priority="10" stopIfTrue="1" operator="equal">
      <formula>"ro"</formula>
    </cfRule>
    <cfRule type="cellIs" dxfId="107" priority="11" stopIfTrue="1" operator="equal">
      <formula>" "</formula>
    </cfRule>
  </conditionalFormatting>
  <conditionalFormatting sqref="F27">
    <cfRule type="cellIs" dxfId="106" priority="4" stopIfTrue="1" operator="equal">
      <formula>"ro"</formula>
    </cfRule>
    <cfRule type="cellIs" dxfId="105" priority="5" stopIfTrue="1" operator="equal">
      <formula>" "</formula>
    </cfRule>
  </conditionalFormatting>
  <conditionalFormatting sqref="G56:H56">
    <cfRule type="cellIs" dxfId="104" priority="6" operator="greaterThan">
      <formula>0</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505: Page &amp;P of &amp;N</oddHeader>
  </headerFooter>
  <rowBreaks count="1" manualBreakCount="1">
    <brk id="34"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54"/>
  </sheetPr>
  <dimension ref="A1:F309"/>
  <sheetViews>
    <sheetView showZeros="0" showWhiteSpace="0" view="pageBreakPreview" topLeftCell="A36" zoomScaleNormal="100" zoomScaleSheetLayoutView="100" workbookViewId="0">
      <selection activeCell="A32" sqref="A32:F55"/>
    </sheetView>
  </sheetViews>
  <sheetFormatPr defaultColWidth="9.140625" defaultRowHeight="12" customHeight="1" x14ac:dyDescent="0.2"/>
  <cols>
    <col min="1" max="1" width="12.5703125" style="2" customWidth="1"/>
    <col min="2" max="2" width="30.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610</v>
      </c>
      <c r="B3" s="14" t="s">
        <v>611</v>
      </c>
      <c r="C3" s="3"/>
      <c r="D3" s="136"/>
      <c r="E3" s="137"/>
      <c r="F3" s="138"/>
    </row>
    <row r="4" spans="1:6" ht="14.1" customHeight="1" x14ac:dyDescent="0.2">
      <c r="A4" s="5"/>
      <c r="B4" s="6"/>
      <c r="C4" s="3"/>
      <c r="D4" s="136"/>
      <c r="E4" s="137"/>
      <c r="F4" s="138"/>
    </row>
    <row r="5" spans="1:6" ht="14.1" customHeight="1" x14ac:dyDescent="0.2">
      <c r="A5" s="13" t="s">
        <v>287</v>
      </c>
      <c r="B5" s="14" t="s">
        <v>555</v>
      </c>
      <c r="C5" s="3"/>
      <c r="D5" s="136"/>
      <c r="E5" s="137"/>
      <c r="F5" s="138"/>
    </row>
    <row r="6" spans="1:6" ht="14.1" customHeight="1" x14ac:dyDescent="0.2">
      <c r="A6" s="5"/>
      <c r="B6" s="7"/>
      <c r="C6" s="3"/>
      <c r="D6" s="136"/>
      <c r="E6" s="137"/>
      <c r="F6" s="138"/>
    </row>
    <row r="7" spans="1:6" ht="14.1" customHeight="1" x14ac:dyDescent="0.2">
      <c r="A7" s="5"/>
      <c r="B7" s="6"/>
      <c r="C7" s="3"/>
      <c r="D7" s="136"/>
      <c r="E7" s="137"/>
      <c r="F7" s="138"/>
    </row>
    <row r="8" spans="1:6" ht="14.1" customHeight="1" x14ac:dyDescent="0.2">
      <c r="A8" s="13" t="s">
        <v>1176</v>
      </c>
      <c r="B8" s="14" t="s">
        <v>288</v>
      </c>
      <c r="C8" s="3"/>
      <c r="D8" s="136"/>
      <c r="E8" s="137"/>
      <c r="F8" s="138"/>
    </row>
    <row r="9" spans="1:6" ht="14.1" customHeight="1" x14ac:dyDescent="0.2">
      <c r="A9" s="5"/>
      <c r="B9" s="14" t="s">
        <v>293</v>
      </c>
      <c r="C9" s="3"/>
      <c r="D9" s="136"/>
      <c r="E9" s="137"/>
      <c r="F9" s="138"/>
    </row>
    <row r="10" spans="1:6" ht="14.1" customHeight="1" x14ac:dyDescent="0.2">
      <c r="A10" s="5"/>
      <c r="B10" s="6"/>
      <c r="C10" s="3"/>
      <c r="D10" s="136"/>
      <c r="E10" s="137"/>
      <c r="F10" s="138"/>
    </row>
    <row r="11" spans="1:6" ht="14.1" customHeight="1" x14ac:dyDescent="0.2">
      <c r="A11" s="5" t="s">
        <v>1177</v>
      </c>
      <c r="B11" s="6" t="s">
        <v>289</v>
      </c>
      <c r="C11" s="3"/>
      <c r="D11" s="136"/>
      <c r="E11" s="137"/>
      <c r="F11" s="138"/>
    </row>
    <row r="12" spans="1:6" ht="14.1" customHeight="1" x14ac:dyDescent="0.2">
      <c r="A12" s="5"/>
      <c r="B12" s="6"/>
      <c r="C12" s="3"/>
      <c r="D12" s="136"/>
      <c r="E12" s="137"/>
      <c r="F12" s="138"/>
    </row>
    <row r="13" spans="1:6" ht="14.1" customHeight="1" x14ac:dyDescent="0.2">
      <c r="A13" s="5" t="s">
        <v>1178</v>
      </c>
      <c r="B13" s="6" t="s">
        <v>1172</v>
      </c>
      <c r="C13" s="3"/>
      <c r="D13" s="136"/>
      <c r="E13" s="137"/>
      <c r="F13" s="138"/>
    </row>
    <row r="14" spans="1:6" ht="14.1" customHeight="1" x14ac:dyDescent="0.2">
      <c r="A14" s="5"/>
      <c r="B14" s="6" t="s">
        <v>1171</v>
      </c>
      <c r="C14" s="3" t="s">
        <v>582</v>
      </c>
      <c r="D14" s="139">
        <f>1435*10*0.15+61</f>
        <v>2213.5</v>
      </c>
      <c r="E14" s="140"/>
      <c r="F14" s="141" t="str">
        <f>IF(TRIM(D14)="rate only","ro",IF(ISBLANK(E14)," ",D14*E14))</f>
        <v xml:space="preserve"> </v>
      </c>
    </row>
    <row r="15" spans="1:6" ht="14.1" customHeight="1" x14ac:dyDescent="0.2">
      <c r="A15" s="5"/>
      <c r="B15" s="6"/>
      <c r="C15" s="3"/>
      <c r="D15" s="136"/>
      <c r="E15" s="137"/>
      <c r="F15" s="138"/>
    </row>
    <row r="16" spans="1:6" ht="14.1" customHeight="1" x14ac:dyDescent="0.2">
      <c r="A16" s="5" t="s">
        <v>1179</v>
      </c>
      <c r="B16" s="6" t="s">
        <v>1173</v>
      </c>
      <c r="C16" s="3"/>
      <c r="D16" s="136"/>
      <c r="E16" s="137"/>
      <c r="F16" s="138"/>
    </row>
    <row r="17" spans="1:6" ht="14.1" customHeight="1" x14ac:dyDescent="0.2">
      <c r="A17" s="5"/>
      <c r="B17" s="6" t="s">
        <v>1171</v>
      </c>
      <c r="C17" s="3" t="s">
        <v>582</v>
      </c>
      <c r="D17" s="139">
        <f>D14</f>
        <v>2213.5</v>
      </c>
      <c r="E17" s="140">
        <f>E14</f>
        <v>0</v>
      </c>
      <c r="F17" s="141">
        <f>IF(TRIM(D17)="rate only","ro",IF(ISBLANK(E17)," ",D17*E17))</f>
        <v>0</v>
      </c>
    </row>
    <row r="18" spans="1:6" ht="14.1" customHeight="1" x14ac:dyDescent="0.2">
      <c r="A18" s="5"/>
      <c r="B18" s="6"/>
      <c r="C18" s="3"/>
      <c r="D18" s="136"/>
      <c r="E18" s="137"/>
      <c r="F18" s="138"/>
    </row>
    <row r="19" spans="1:6" ht="14.1" customHeight="1" x14ac:dyDescent="0.2">
      <c r="A19" s="13" t="s">
        <v>1180</v>
      </c>
      <c r="B19" s="14" t="s">
        <v>1174</v>
      </c>
      <c r="C19" s="3"/>
      <c r="D19" s="136"/>
      <c r="E19" s="137"/>
      <c r="F19" s="138"/>
    </row>
    <row r="20" spans="1:6" ht="14.1" customHeight="1" x14ac:dyDescent="0.2">
      <c r="A20" s="5"/>
      <c r="B20" s="14" t="s">
        <v>1175</v>
      </c>
      <c r="C20" s="3"/>
      <c r="D20" s="136"/>
      <c r="E20" s="137"/>
      <c r="F20" s="138"/>
    </row>
    <row r="21" spans="1:6" ht="14.1" customHeight="1" x14ac:dyDescent="0.2">
      <c r="A21" s="5"/>
      <c r="B21" s="6"/>
      <c r="C21" s="3"/>
      <c r="D21" s="136"/>
      <c r="E21" s="137"/>
      <c r="F21" s="138"/>
    </row>
    <row r="22" spans="1:6" ht="14.1" customHeight="1" x14ac:dyDescent="0.2">
      <c r="A22" s="5" t="s">
        <v>294</v>
      </c>
      <c r="B22" s="6" t="s">
        <v>1224</v>
      </c>
      <c r="C22" s="3"/>
      <c r="D22" s="136"/>
      <c r="E22" s="137"/>
      <c r="F22" s="138"/>
    </row>
    <row r="23" spans="1:6" ht="14.1" customHeight="1" x14ac:dyDescent="0.2">
      <c r="A23" s="5"/>
      <c r="B23" s="6"/>
      <c r="C23" s="3"/>
      <c r="D23" s="136"/>
      <c r="E23" s="137"/>
      <c r="F23" s="138"/>
    </row>
    <row r="24" spans="1:6" ht="14.1" customHeight="1" x14ac:dyDescent="0.2">
      <c r="A24" s="5" t="s">
        <v>295</v>
      </c>
      <c r="B24" s="6" t="s">
        <v>292</v>
      </c>
      <c r="C24" s="3"/>
      <c r="D24" s="136"/>
      <c r="E24" s="137"/>
      <c r="F24" s="138"/>
    </row>
    <row r="25" spans="1:6" ht="14.1" customHeight="1" x14ac:dyDescent="0.2">
      <c r="A25" s="5"/>
      <c r="B25" s="6" t="s">
        <v>89</v>
      </c>
      <c r="C25" s="3" t="s">
        <v>582</v>
      </c>
      <c r="D25" s="139">
        <f>1435*10*0.2+61</f>
        <v>2931</v>
      </c>
      <c r="E25" s="140"/>
      <c r="F25" s="141" t="str">
        <f>IF(TRIM(D25)="rate only","ro",IF(ISBLANK(E25)," ",D25*E25))</f>
        <v xml:space="preserve"> </v>
      </c>
    </row>
    <row r="26" spans="1:6" ht="14.1" customHeight="1" thickBot="1" x14ac:dyDescent="0.25">
      <c r="A26" s="15"/>
      <c r="B26" s="16"/>
      <c r="C26" s="17"/>
      <c r="D26" s="142"/>
      <c r="E26" s="143"/>
      <c r="F26" s="144"/>
    </row>
    <row r="27" spans="1:6" ht="27.95" customHeight="1" thickBot="1" x14ac:dyDescent="0.25">
      <c r="A27" s="359" t="s">
        <v>576</v>
      </c>
      <c r="B27" s="360"/>
      <c r="C27" s="360"/>
      <c r="D27" s="360"/>
      <c r="E27" s="361"/>
      <c r="F27" s="68">
        <f>SUM(F2:F26)</f>
        <v>0</v>
      </c>
    </row>
    <row r="28" spans="1:6" ht="14.1" customHeight="1" thickBot="1" x14ac:dyDescent="0.25">
      <c r="A28" s="20"/>
      <c r="B28" s="20"/>
      <c r="C28" s="20"/>
      <c r="D28" s="145"/>
      <c r="E28" s="146"/>
      <c r="F28" s="147"/>
    </row>
    <row r="29" spans="1:6" ht="27.95" customHeight="1" x14ac:dyDescent="0.2">
      <c r="A29" s="308" t="s">
        <v>574</v>
      </c>
      <c r="B29" s="309"/>
      <c r="C29" s="309"/>
      <c r="D29" s="309"/>
      <c r="E29" s="310" t="s">
        <v>575</v>
      </c>
      <c r="F29" s="311"/>
    </row>
    <row r="30" spans="1:6" ht="42" customHeight="1" thickBot="1" x14ac:dyDescent="0.25">
      <c r="A30" s="312"/>
      <c r="B30" s="313"/>
      <c r="C30" s="313"/>
      <c r="D30" s="313"/>
      <c r="E30" s="314"/>
      <c r="F30" s="315"/>
    </row>
    <row r="31" spans="1:6" ht="9.9499999999999993" customHeight="1" thickBot="1" x14ac:dyDescent="0.25">
      <c r="A31" s="23"/>
      <c r="E31" s="149"/>
    </row>
    <row r="32" spans="1:6" ht="27.95" customHeight="1" thickBot="1" x14ac:dyDescent="0.25">
      <c r="A32" s="64" t="s">
        <v>567</v>
      </c>
      <c r="B32" s="65" t="s">
        <v>568</v>
      </c>
      <c r="C32" s="65" t="s">
        <v>569</v>
      </c>
      <c r="D32" s="66" t="s">
        <v>570</v>
      </c>
      <c r="E32" s="67" t="s">
        <v>571</v>
      </c>
      <c r="F32" s="68" t="s">
        <v>572</v>
      </c>
    </row>
    <row r="33" spans="1:6" ht="27.95" customHeight="1" x14ac:dyDescent="0.2">
      <c r="A33" s="362" t="s">
        <v>577</v>
      </c>
      <c r="B33" s="363"/>
      <c r="C33" s="363"/>
      <c r="D33" s="363"/>
      <c r="E33" s="364"/>
      <c r="F33" s="161">
        <f>F27</f>
        <v>0</v>
      </c>
    </row>
    <row r="34" spans="1:6" ht="14.1" customHeight="1" x14ac:dyDescent="0.2">
      <c r="A34" s="5"/>
      <c r="B34" s="6"/>
      <c r="C34" s="3"/>
      <c r="D34" s="136"/>
      <c r="E34" s="137"/>
      <c r="F34" s="138"/>
    </row>
    <row r="35" spans="1:6" ht="14.1" customHeight="1" x14ac:dyDescent="0.2">
      <c r="A35" s="13" t="s">
        <v>296</v>
      </c>
      <c r="B35" s="14" t="s">
        <v>1181</v>
      </c>
      <c r="C35" s="3"/>
      <c r="D35" s="136"/>
      <c r="E35" s="137"/>
      <c r="F35" s="138"/>
    </row>
    <row r="36" spans="1:6" ht="14.1" customHeight="1" x14ac:dyDescent="0.2">
      <c r="A36" s="5"/>
      <c r="B36" s="14" t="s">
        <v>297</v>
      </c>
      <c r="C36" s="3"/>
      <c r="D36" s="136"/>
      <c r="E36" s="137"/>
      <c r="F36" s="138"/>
    </row>
    <row r="37" spans="1:6" ht="14.1" customHeight="1" x14ac:dyDescent="0.2">
      <c r="A37" s="5"/>
      <c r="B37" s="6"/>
      <c r="C37" s="3"/>
      <c r="D37" s="136"/>
      <c r="E37" s="137"/>
      <c r="F37" s="138"/>
    </row>
    <row r="38" spans="1:6" ht="14.1" customHeight="1" x14ac:dyDescent="0.2">
      <c r="A38" s="5" t="s">
        <v>300</v>
      </c>
      <c r="B38" s="6" t="s">
        <v>298</v>
      </c>
      <c r="C38" s="3" t="s">
        <v>582</v>
      </c>
      <c r="D38" s="139">
        <f>'Section 201'!D7*20%</f>
        <v>592.80000000000007</v>
      </c>
      <c r="E38" s="140"/>
      <c r="F38" s="141" t="str">
        <f>IF(TRIM(D38)="rate only","ro",IF(ISBLANK(E38)," ",D38*E38))</f>
        <v xml:space="preserve"> </v>
      </c>
    </row>
    <row r="39" spans="1:6" ht="14.1" customHeight="1" x14ac:dyDescent="0.2">
      <c r="A39" s="5"/>
      <c r="B39" s="6"/>
      <c r="C39" s="3"/>
      <c r="D39" s="136"/>
      <c r="E39" s="137"/>
      <c r="F39" s="138"/>
    </row>
    <row r="40" spans="1:6" ht="14.1" customHeight="1" x14ac:dyDescent="0.2">
      <c r="A40" s="5" t="s">
        <v>301</v>
      </c>
      <c r="B40" s="6" t="s">
        <v>299</v>
      </c>
      <c r="C40" s="3" t="s">
        <v>582</v>
      </c>
      <c r="D40" s="139">
        <v>1438</v>
      </c>
      <c r="E40" s="140"/>
      <c r="F40" s="141" t="str">
        <f>IF(TRIM(D40)="rate only","ro",IF(ISBLANK(E40)," ",D40*E40))</f>
        <v xml:space="preserve"> </v>
      </c>
    </row>
    <row r="41" spans="1:6" ht="14.1" customHeight="1" x14ac:dyDescent="0.2">
      <c r="A41" s="5"/>
      <c r="B41" s="6"/>
      <c r="C41" s="3"/>
      <c r="D41" s="136"/>
      <c r="E41" s="137"/>
      <c r="F41" s="138"/>
    </row>
    <row r="42" spans="1:6" ht="14.1" customHeight="1" x14ac:dyDescent="0.2">
      <c r="A42" s="13" t="s">
        <v>1182</v>
      </c>
      <c r="B42" s="14" t="s">
        <v>1183</v>
      </c>
      <c r="C42" s="3"/>
      <c r="D42" s="136"/>
      <c r="E42" s="137"/>
      <c r="F42" s="138"/>
    </row>
    <row r="43" spans="1:6" ht="14.1" customHeight="1" x14ac:dyDescent="0.2">
      <c r="A43" s="5"/>
      <c r="B43" s="14" t="s">
        <v>1184</v>
      </c>
      <c r="C43" s="3"/>
      <c r="D43" s="136"/>
      <c r="E43" s="137"/>
      <c r="F43" s="138"/>
    </row>
    <row r="44" spans="1:6" ht="14.1" customHeight="1" x14ac:dyDescent="0.2">
      <c r="A44" s="5"/>
      <c r="B44" s="14" t="s">
        <v>117</v>
      </c>
      <c r="C44" s="3"/>
      <c r="D44" s="136"/>
      <c r="E44" s="137"/>
      <c r="F44" s="138"/>
    </row>
    <row r="45" spans="1:6" ht="14.1" customHeight="1" x14ac:dyDescent="0.2">
      <c r="A45" s="5"/>
      <c r="B45" s="14"/>
      <c r="C45" s="3"/>
      <c r="D45" s="136"/>
      <c r="E45" s="137"/>
      <c r="F45" s="138"/>
    </row>
    <row r="46" spans="1:6" ht="14.1" customHeight="1" x14ac:dyDescent="0.2">
      <c r="A46" s="5" t="s">
        <v>1185</v>
      </c>
      <c r="B46" s="6" t="s">
        <v>291</v>
      </c>
      <c r="C46" s="3"/>
      <c r="D46" s="243"/>
      <c r="E46" s="137"/>
      <c r="F46" s="138"/>
    </row>
    <row r="47" spans="1:6" ht="14.1" customHeight="1" x14ac:dyDescent="0.2">
      <c r="A47" s="5"/>
      <c r="B47" s="6"/>
      <c r="C47" s="3"/>
      <c r="D47" s="243"/>
      <c r="E47" s="137"/>
      <c r="F47" s="138"/>
    </row>
    <row r="48" spans="1:6" ht="14.1" customHeight="1" x14ac:dyDescent="0.2">
      <c r="A48" s="5" t="s">
        <v>1186</v>
      </c>
      <c r="B48" s="6" t="s">
        <v>290</v>
      </c>
      <c r="C48" s="3"/>
      <c r="D48" s="243"/>
      <c r="E48" s="137"/>
      <c r="F48" s="138"/>
    </row>
    <row r="49" spans="1:6" ht="14.1" customHeight="1" x14ac:dyDescent="0.2">
      <c r="A49" s="5"/>
      <c r="B49" s="6" t="s">
        <v>89</v>
      </c>
      <c r="C49" s="3" t="s">
        <v>582</v>
      </c>
      <c r="D49" s="139">
        <f>1435*10*0.2+61</f>
        <v>2931</v>
      </c>
      <c r="E49" s="140"/>
      <c r="F49" s="141" t="str">
        <f>IF(TRIM(D49)="rate only","ro",IF(ISBLANK(E49)," ",D49*E49))</f>
        <v xml:space="preserve"> </v>
      </c>
    </row>
    <row r="50" spans="1:6" ht="14.1" customHeight="1" x14ac:dyDescent="0.2">
      <c r="A50" s="5"/>
      <c r="B50" s="14"/>
      <c r="C50" s="3"/>
      <c r="D50" s="136"/>
      <c r="E50" s="137"/>
      <c r="F50" s="138"/>
    </row>
    <row r="51" spans="1:6" ht="14.1" customHeight="1" thickBot="1" x14ac:dyDescent="0.25">
      <c r="A51" s="15"/>
      <c r="B51" s="16"/>
      <c r="C51" s="17"/>
      <c r="D51" s="142"/>
      <c r="E51" s="143"/>
      <c r="F51" s="144"/>
    </row>
    <row r="52" spans="1:6" ht="27.95" customHeight="1" thickBot="1" x14ac:dyDescent="0.25">
      <c r="A52" s="359" t="s">
        <v>573</v>
      </c>
      <c r="B52" s="360"/>
      <c r="C52" s="360"/>
      <c r="D52" s="360"/>
      <c r="E52" s="361"/>
      <c r="F52" s="68">
        <f>SUM(F33:F51)</f>
        <v>0</v>
      </c>
    </row>
    <row r="53" spans="1:6" ht="14.1" customHeight="1" thickBot="1" x14ac:dyDescent="0.25">
      <c r="A53" s="27"/>
      <c r="B53" s="27"/>
      <c r="C53" s="27"/>
      <c r="D53" s="152"/>
      <c r="E53" s="153"/>
      <c r="F53" s="154"/>
    </row>
    <row r="54" spans="1:6" ht="27.95" customHeight="1" x14ac:dyDescent="0.2">
      <c r="A54" s="308" t="s">
        <v>574</v>
      </c>
      <c r="B54" s="309"/>
      <c r="C54" s="309"/>
      <c r="D54" s="309"/>
      <c r="E54" s="310" t="s">
        <v>575</v>
      </c>
      <c r="F54" s="311"/>
    </row>
    <row r="55" spans="1:6" ht="42" customHeight="1" thickBot="1" x14ac:dyDescent="0.25">
      <c r="A55" s="312"/>
      <c r="B55" s="313"/>
      <c r="C55" s="313"/>
      <c r="D55" s="313"/>
      <c r="E55" s="314"/>
      <c r="F55" s="315"/>
    </row>
    <row r="56" spans="1:6" ht="14.1" customHeight="1" x14ac:dyDescent="0.2"/>
    <row r="57" spans="1:6" ht="14.1" customHeight="1" x14ac:dyDescent="0.2"/>
    <row r="58" spans="1:6" ht="14.1" customHeight="1" x14ac:dyDescent="0.2"/>
    <row r="59" spans="1:6" ht="14.1" customHeight="1" x14ac:dyDescent="0.2"/>
    <row r="60" spans="1:6" ht="14.1" customHeight="1" x14ac:dyDescent="0.2"/>
    <row r="61" spans="1:6" ht="14.1" customHeight="1" x14ac:dyDescent="0.2"/>
    <row r="62" spans="1:6" ht="14.1" customHeight="1" x14ac:dyDescent="0.2"/>
    <row r="63" spans="1:6" ht="14.1" customHeight="1" x14ac:dyDescent="0.2"/>
    <row r="64" spans="1:6"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27.95" customHeight="1" x14ac:dyDescent="0.2"/>
    <row r="98" ht="14.1" customHeight="1" x14ac:dyDescent="0.2"/>
    <row r="99" ht="27.95" customHeight="1" x14ac:dyDescent="0.2"/>
    <row r="100" ht="42" customHeight="1" x14ac:dyDescent="0.2"/>
    <row r="101" ht="9.9499999999999993" customHeight="1" x14ac:dyDescent="0.2"/>
    <row r="102" ht="27.95" customHeight="1" x14ac:dyDescent="0.2"/>
    <row r="103" ht="27.95"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27.95" customHeight="1" x14ac:dyDescent="0.2"/>
    <row r="150" ht="14.1" customHeight="1" x14ac:dyDescent="0.2"/>
    <row r="151" ht="27.95" customHeight="1" x14ac:dyDescent="0.2"/>
    <row r="152" ht="42" customHeight="1" x14ac:dyDescent="0.2"/>
    <row r="153" ht="9.9499999999999993" customHeight="1" x14ac:dyDescent="0.2"/>
    <row r="154" ht="27.95" customHeight="1" x14ac:dyDescent="0.2"/>
    <row r="155" ht="27.95"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27.95" customHeight="1" x14ac:dyDescent="0.2"/>
    <row r="202" ht="14.1" customHeight="1" x14ac:dyDescent="0.2"/>
    <row r="203" ht="27.95" customHeight="1" x14ac:dyDescent="0.2"/>
    <row r="204" ht="42" customHeight="1" x14ac:dyDescent="0.2"/>
    <row r="205" ht="9.9499999999999993" customHeight="1" x14ac:dyDescent="0.2"/>
    <row r="206" ht="27.95" customHeight="1" x14ac:dyDescent="0.2"/>
    <row r="207" ht="27.95"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27.95" customHeight="1" x14ac:dyDescent="0.2"/>
    <row r="254" ht="14.1" customHeight="1" x14ac:dyDescent="0.2"/>
    <row r="255" ht="27.95" customHeight="1" x14ac:dyDescent="0.2"/>
    <row r="256" ht="42" customHeight="1" x14ac:dyDescent="0.2"/>
    <row r="257" ht="9.9499999999999993" customHeight="1" x14ac:dyDescent="0.2"/>
    <row r="258" ht="27.95" customHeight="1" x14ac:dyDescent="0.2"/>
    <row r="259" ht="27.95"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27.95" customHeight="1" x14ac:dyDescent="0.2"/>
    <row r="306" ht="14.1" customHeight="1" x14ac:dyDescent="0.2"/>
    <row r="307" ht="27.95" customHeight="1" x14ac:dyDescent="0.2"/>
    <row r="308" ht="42" customHeight="1" x14ac:dyDescent="0.2"/>
    <row r="309" ht="9.9499999999999993" customHeight="1" x14ac:dyDescent="0.2"/>
  </sheetData>
  <mergeCells count="11">
    <mergeCell ref="A55:D55"/>
    <mergeCell ref="E55:F55"/>
    <mergeCell ref="A33:E33"/>
    <mergeCell ref="A52:E52"/>
    <mergeCell ref="A54:D54"/>
    <mergeCell ref="E54:F54"/>
    <mergeCell ref="A27:E27"/>
    <mergeCell ref="A29:D29"/>
    <mergeCell ref="E29:F29"/>
    <mergeCell ref="A30:D30"/>
    <mergeCell ref="E30:F30"/>
  </mergeCells>
  <phoneticPr fontId="1" type="noConversion"/>
  <conditionalFormatting sqref="D14 D38 D40">
    <cfRule type="cellIs" dxfId="103" priority="29" operator="greaterThan">
      <formula>0</formula>
    </cfRule>
  </conditionalFormatting>
  <conditionalFormatting sqref="D17">
    <cfRule type="cellIs" dxfId="102" priority="1" operator="greaterThan">
      <formula>0</formula>
    </cfRule>
  </conditionalFormatting>
  <conditionalFormatting sqref="D25">
    <cfRule type="cellIs" dxfId="101" priority="5" operator="greaterThan">
      <formula>0</formula>
    </cfRule>
  </conditionalFormatting>
  <conditionalFormatting sqref="D49">
    <cfRule type="cellIs" dxfId="100" priority="9" operator="greaterThan">
      <formula>0</formula>
    </cfRule>
  </conditionalFormatting>
  <conditionalFormatting sqref="E14 E38 E40">
    <cfRule type="cellIs" dxfId="99" priority="30" operator="greaterThan">
      <formula>0</formula>
    </cfRule>
  </conditionalFormatting>
  <conditionalFormatting sqref="E17">
    <cfRule type="cellIs" dxfId="98" priority="2" operator="greaterThan">
      <formula>0</formula>
    </cfRule>
  </conditionalFormatting>
  <conditionalFormatting sqref="E25">
    <cfRule type="cellIs" dxfId="97" priority="6" operator="greaterThan">
      <formula>0</formula>
    </cfRule>
  </conditionalFormatting>
  <conditionalFormatting sqref="E49">
    <cfRule type="cellIs" dxfId="96" priority="10" operator="greaterThan">
      <formula>0</formula>
    </cfRule>
  </conditionalFormatting>
  <conditionalFormatting sqref="F14 F38 F40">
    <cfRule type="cellIs" dxfId="95" priority="31" stopIfTrue="1" operator="equal">
      <formula>"ro"</formula>
    </cfRule>
    <cfRule type="cellIs" dxfId="94" priority="32" stopIfTrue="1" operator="equal">
      <formula>" "</formula>
    </cfRule>
  </conditionalFormatting>
  <conditionalFormatting sqref="F17">
    <cfRule type="cellIs" dxfId="93" priority="3" stopIfTrue="1" operator="equal">
      <formula>"ro"</formula>
    </cfRule>
    <cfRule type="cellIs" dxfId="92" priority="4" stopIfTrue="1" operator="equal">
      <formula>" "</formula>
    </cfRule>
  </conditionalFormatting>
  <conditionalFormatting sqref="F25">
    <cfRule type="cellIs" dxfId="91" priority="7" stopIfTrue="1" operator="equal">
      <formula>"ro"</formula>
    </cfRule>
    <cfRule type="cellIs" dxfId="90" priority="8" stopIfTrue="1" operator="equal">
      <formula>" "</formula>
    </cfRule>
  </conditionalFormatting>
  <conditionalFormatting sqref="F49">
    <cfRule type="cellIs" dxfId="89" priority="11" stopIfTrue="1" operator="equal">
      <formula>"ro"</formula>
    </cfRule>
    <cfRule type="cellIs" dxfId="88" priority="12"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&amp;L&amp;"-,Italic"&amp;8RTD01-2016/2017-TIDC51&amp;"-,Regular"
Part C2.2: Pricing Schedule&amp;R
&amp;"-,Regular"&amp;8Section 601: Page &amp;P of &amp;N</oddHeader>
  </headerFooter>
  <rowBreaks count="1" manualBreakCount="1">
    <brk id="30"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FCBF-B789-4FA9-9348-C626A54A76AC}">
  <sheetPr>
    <tabColor indexed="54"/>
  </sheetPr>
  <dimension ref="A1:L457"/>
  <sheetViews>
    <sheetView showZeros="0" view="pageBreakPreview" topLeftCell="A26" zoomScale="120" zoomScaleNormal="100" zoomScaleSheetLayoutView="120" workbookViewId="0">
      <selection sqref="A1:F40"/>
    </sheetView>
  </sheetViews>
  <sheetFormatPr defaultRowHeight="12" customHeight="1" x14ac:dyDescent="0.2"/>
  <cols>
    <col min="1" max="1" width="12.85546875" style="194" customWidth="1"/>
    <col min="2" max="2" width="28.85546875" style="194" customWidth="1"/>
    <col min="3" max="3" width="10.85546875" style="194" customWidth="1"/>
    <col min="4" max="4" width="12.85546875" style="236" customWidth="1"/>
    <col min="5" max="5" width="13.85546875" style="194" customWidth="1"/>
    <col min="6" max="6" width="15.85546875" style="194" customWidth="1"/>
    <col min="7" max="7" width="2.85546875" style="194" customWidth="1"/>
    <col min="8" max="11" width="9.140625" style="194"/>
    <col min="12" max="12" width="12.140625" style="194" bestFit="1" customWidth="1"/>
    <col min="13" max="256" width="9.140625" style="194"/>
    <col min="257" max="257" width="12.85546875" style="194" customWidth="1"/>
    <col min="258" max="258" width="28.85546875" style="194" customWidth="1"/>
    <col min="259" max="259" width="10.85546875" style="194" customWidth="1"/>
    <col min="260" max="260" width="12.85546875" style="194" customWidth="1"/>
    <col min="261" max="261" width="13.85546875" style="194" customWidth="1"/>
    <col min="262" max="262" width="15.85546875" style="194" customWidth="1"/>
    <col min="263" max="263" width="2.85546875" style="194" customWidth="1"/>
    <col min="264" max="267" width="9.140625" style="194"/>
    <col min="268" max="268" width="12.140625" style="194" bestFit="1" customWidth="1"/>
    <col min="269" max="512" width="9.140625" style="194"/>
    <col min="513" max="513" width="12.85546875" style="194" customWidth="1"/>
    <col min="514" max="514" width="28.85546875" style="194" customWidth="1"/>
    <col min="515" max="515" width="10.85546875" style="194" customWidth="1"/>
    <col min="516" max="516" width="12.85546875" style="194" customWidth="1"/>
    <col min="517" max="517" width="13.85546875" style="194" customWidth="1"/>
    <col min="518" max="518" width="15.85546875" style="194" customWidth="1"/>
    <col min="519" max="519" width="2.85546875" style="194" customWidth="1"/>
    <col min="520" max="523" width="9.140625" style="194"/>
    <col min="524" max="524" width="12.140625" style="194" bestFit="1" customWidth="1"/>
    <col min="525" max="768" width="9.140625" style="194"/>
    <col min="769" max="769" width="12.85546875" style="194" customWidth="1"/>
    <col min="770" max="770" width="28.85546875" style="194" customWidth="1"/>
    <col min="771" max="771" width="10.85546875" style="194" customWidth="1"/>
    <col min="772" max="772" width="12.85546875" style="194" customWidth="1"/>
    <col min="773" max="773" width="13.85546875" style="194" customWidth="1"/>
    <col min="774" max="774" width="15.85546875" style="194" customWidth="1"/>
    <col min="775" max="775" width="2.85546875" style="194" customWidth="1"/>
    <col min="776" max="779" width="9.140625" style="194"/>
    <col min="780" max="780" width="12.140625" style="194" bestFit="1" customWidth="1"/>
    <col min="781" max="1024" width="9.140625" style="194"/>
    <col min="1025" max="1025" width="12.85546875" style="194" customWidth="1"/>
    <col min="1026" max="1026" width="28.85546875" style="194" customWidth="1"/>
    <col min="1027" max="1027" width="10.85546875" style="194" customWidth="1"/>
    <col min="1028" max="1028" width="12.85546875" style="194" customWidth="1"/>
    <col min="1029" max="1029" width="13.85546875" style="194" customWidth="1"/>
    <col min="1030" max="1030" width="15.85546875" style="194" customWidth="1"/>
    <col min="1031" max="1031" width="2.85546875" style="194" customWidth="1"/>
    <col min="1032" max="1035" width="9.140625" style="194"/>
    <col min="1036" max="1036" width="12.140625" style="194" bestFit="1" customWidth="1"/>
    <col min="1037" max="1280" width="9.140625" style="194"/>
    <col min="1281" max="1281" width="12.85546875" style="194" customWidth="1"/>
    <col min="1282" max="1282" width="28.85546875" style="194" customWidth="1"/>
    <col min="1283" max="1283" width="10.85546875" style="194" customWidth="1"/>
    <col min="1284" max="1284" width="12.85546875" style="194" customWidth="1"/>
    <col min="1285" max="1285" width="13.85546875" style="194" customWidth="1"/>
    <col min="1286" max="1286" width="15.85546875" style="194" customWidth="1"/>
    <col min="1287" max="1287" width="2.85546875" style="194" customWidth="1"/>
    <col min="1288" max="1291" width="9.140625" style="194"/>
    <col min="1292" max="1292" width="12.140625" style="194" bestFit="1" customWidth="1"/>
    <col min="1293" max="1536" width="9.140625" style="194"/>
    <col min="1537" max="1537" width="12.85546875" style="194" customWidth="1"/>
    <col min="1538" max="1538" width="28.85546875" style="194" customWidth="1"/>
    <col min="1539" max="1539" width="10.85546875" style="194" customWidth="1"/>
    <col min="1540" max="1540" width="12.85546875" style="194" customWidth="1"/>
    <col min="1541" max="1541" width="13.85546875" style="194" customWidth="1"/>
    <col min="1542" max="1542" width="15.85546875" style="194" customWidth="1"/>
    <col min="1543" max="1543" width="2.85546875" style="194" customWidth="1"/>
    <col min="1544" max="1547" width="9.140625" style="194"/>
    <col min="1548" max="1548" width="12.140625" style="194" bestFit="1" customWidth="1"/>
    <col min="1549" max="1792" width="9.140625" style="194"/>
    <col min="1793" max="1793" width="12.85546875" style="194" customWidth="1"/>
    <col min="1794" max="1794" width="28.85546875" style="194" customWidth="1"/>
    <col min="1795" max="1795" width="10.85546875" style="194" customWidth="1"/>
    <col min="1796" max="1796" width="12.85546875" style="194" customWidth="1"/>
    <col min="1797" max="1797" width="13.85546875" style="194" customWidth="1"/>
    <col min="1798" max="1798" width="15.85546875" style="194" customWidth="1"/>
    <col min="1799" max="1799" width="2.85546875" style="194" customWidth="1"/>
    <col min="1800" max="1803" width="9.140625" style="194"/>
    <col min="1804" max="1804" width="12.140625" style="194" bestFit="1" customWidth="1"/>
    <col min="1805" max="2048" width="9.140625" style="194"/>
    <col min="2049" max="2049" width="12.85546875" style="194" customWidth="1"/>
    <col min="2050" max="2050" width="28.85546875" style="194" customWidth="1"/>
    <col min="2051" max="2051" width="10.85546875" style="194" customWidth="1"/>
    <col min="2052" max="2052" width="12.85546875" style="194" customWidth="1"/>
    <col min="2053" max="2053" width="13.85546875" style="194" customWidth="1"/>
    <col min="2054" max="2054" width="15.85546875" style="194" customWidth="1"/>
    <col min="2055" max="2055" width="2.85546875" style="194" customWidth="1"/>
    <col min="2056" max="2059" width="9.140625" style="194"/>
    <col min="2060" max="2060" width="12.140625" style="194" bestFit="1" customWidth="1"/>
    <col min="2061" max="2304" width="9.140625" style="194"/>
    <col min="2305" max="2305" width="12.85546875" style="194" customWidth="1"/>
    <col min="2306" max="2306" width="28.85546875" style="194" customWidth="1"/>
    <col min="2307" max="2307" width="10.85546875" style="194" customWidth="1"/>
    <col min="2308" max="2308" width="12.85546875" style="194" customWidth="1"/>
    <col min="2309" max="2309" width="13.85546875" style="194" customWidth="1"/>
    <col min="2310" max="2310" width="15.85546875" style="194" customWidth="1"/>
    <col min="2311" max="2311" width="2.85546875" style="194" customWidth="1"/>
    <col min="2312" max="2315" width="9.140625" style="194"/>
    <col min="2316" max="2316" width="12.140625" style="194" bestFit="1" customWidth="1"/>
    <col min="2317" max="2560" width="9.140625" style="194"/>
    <col min="2561" max="2561" width="12.85546875" style="194" customWidth="1"/>
    <col min="2562" max="2562" width="28.85546875" style="194" customWidth="1"/>
    <col min="2563" max="2563" width="10.85546875" style="194" customWidth="1"/>
    <col min="2564" max="2564" width="12.85546875" style="194" customWidth="1"/>
    <col min="2565" max="2565" width="13.85546875" style="194" customWidth="1"/>
    <col min="2566" max="2566" width="15.85546875" style="194" customWidth="1"/>
    <col min="2567" max="2567" width="2.85546875" style="194" customWidth="1"/>
    <col min="2568" max="2571" width="9.140625" style="194"/>
    <col min="2572" max="2572" width="12.140625" style="194" bestFit="1" customWidth="1"/>
    <col min="2573" max="2816" width="9.140625" style="194"/>
    <col min="2817" max="2817" width="12.85546875" style="194" customWidth="1"/>
    <col min="2818" max="2818" width="28.85546875" style="194" customWidth="1"/>
    <col min="2819" max="2819" width="10.85546875" style="194" customWidth="1"/>
    <col min="2820" max="2820" width="12.85546875" style="194" customWidth="1"/>
    <col min="2821" max="2821" width="13.85546875" style="194" customWidth="1"/>
    <col min="2822" max="2822" width="15.85546875" style="194" customWidth="1"/>
    <col min="2823" max="2823" width="2.85546875" style="194" customWidth="1"/>
    <col min="2824" max="2827" width="9.140625" style="194"/>
    <col min="2828" max="2828" width="12.140625" style="194" bestFit="1" customWidth="1"/>
    <col min="2829" max="3072" width="9.140625" style="194"/>
    <col min="3073" max="3073" width="12.85546875" style="194" customWidth="1"/>
    <col min="3074" max="3074" width="28.85546875" style="194" customWidth="1"/>
    <col min="3075" max="3075" width="10.85546875" style="194" customWidth="1"/>
    <col min="3076" max="3076" width="12.85546875" style="194" customWidth="1"/>
    <col min="3077" max="3077" width="13.85546875" style="194" customWidth="1"/>
    <col min="3078" max="3078" width="15.85546875" style="194" customWidth="1"/>
    <col min="3079" max="3079" width="2.85546875" style="194" customWidth="1"/>
    <col min="3080" max="3083" width="9.140625" style="194"/>
    <col min="3084" max="3084" width="12.140625" style="194" bestFit="1" customWidth="1"/>
    <col min="3085" max="3328" width="9.140625" style="194"/>
    <col min="3329" max="3329" width="12.85546875" style="194" customWidth="1"/>
    <col min="3330" max="3330" width="28.85546875" style="194" customWidth="1"/>
    <col min="3331" max="3331" width="10.85546875" style="194" customWidth="1"/>
    <col min="3332" max="3332" width="12.85546875" style="194" customWidth="1"/>
    <col min="3333" max="3333" width="13.85546875" style="194" customWidth="1"/>
    <col min="3334" max="3334" width="15.85546875" style="194" customWidth="1"/>
    <col min="3335" max="3335" width="2.85546875" style="194" customWidth="1"/>
    <col min="3336" max="3339" width="9.140625" style="194"/>
    <col min="3340" max="3340" width="12.140625" style="194" bestFit="1" customWidth="1"/>
    <col min="3341" max="3584" width="9.140625" style="194"/>
    <col min="3585" max="3585" width="12.85546875" style="194" customWidth="1"/>
    <col min="3586" max="3586" width="28.85546875" style="194" customWidth="1"/>
    <col min="3587" max="3587" width="10.85546875" style="194" customWidth="1"/>
    <col min="3588" max="3588" width="12.85546875" style="194" customWidth="1"/>
    <col min="3589" max="3589" width="13.85546875" style="194" customWidth="1"/>
    <col min="3590" max="3590" width="15.85546875" style="194" customWidth="1"/>
    <col min="3591" max="3591" width="2.85546875" style="194" customWidth="1"/>
    <col min="3592" max="3595" width="9.140625" style="194"/>
    <col min="3596" max="3596" width="12.140625" style="194" bestFit="1" customWidth="1"/>
    <col min="3597" max="3840" width="9.140625" style="194"/>
    <col min="3841" max="3841" width="12.85546875" style="194" customWidth="1"/>
    <col min="3842" max="3842" width="28.85546875" style="194" customWidth="1"/>
    <col min="3843" max="3843" width="10.85546875" style="194" customWidth="1"/>
    <col min="3844" max="3844" width="12.85546875" style="194" customWidth="1"/>
    <col min="3845" max="3845" width="13.85546875" style="194" customWidth="1"/>
    <col min="3846" max="3846" width="15.85546875" style="194" customWidth="1"/>
    <col min="3847" max="3847" width="2.85546875" style="194" customWidth="1"/>
    <col min="3848" max="3851" width="9.140625" style="194"/>
    <col min="3852" max="3852" width="12.140625" style="194" bestFit="1" customWidth="1"/>
    <col min="3853" max="4096" width="9.140625" style="194"/>
    <col min="4097" max="4097" width="12.85546875" style="194" customWidth="1"/>
    <col min="4098" max="4098" width="28.85546875" style="194" customWidth="1"/>
    <col min="4099" max="4099" width="10.85546875" style="194" customWidth="1"/>
    <col min="4100" max="4100" width="12.85546875" style="194" customWidth="1"/>
    <col min="4101" max="4101" width="13.85546875" style="194" customWidth="1"/>
    <col min="4102" max="4102" width="15.85546875" style="194" customWidth="1"/>
    <col min="4103" max="4103" width="2.85546875" style="194" customWidth="1"/>
    <col min="4104" max="4107" width="9.140625" style="194"/>
    <col min="4108" max="4108" width="12.140625" style="194" bestFit="1" customWidth="1"/>
    <col min="4109" max="4352" width="9.140625" style="194"/>
    <col min="4353" max="4353" width="12.85546875" style="194" customWidth="1"/>
    <col min="4354" max="4354" width="28.85546875" style="194" customWidth="1"/>
    <col min="4355" max="4355" width="10.85546875" style="194" customWidth="1"/>
    <col min="4356" max="4356" width="12.85546875" style="194" customWidth="1"/>
    <col min="4357" max="4357" width="13.85546875" style="194" customWidth="1"/>
    <col min="4358" max="4358" width="15.85546875" style="194" customWidth="1"/>
    <col min="4359" max="4359" width="2.85546875" style="194" customWidth="1"/>
    <col min="4360" max="4363" width="9.140625" style="194"/>
    <col min="4364" max="4364" width="12.140625" style="194" bestFit="1" customWidth="1"/>
    <col min="4365" max="4608" width="9.140625" style="194"/>
    <col min="4609" max="4609" width="12.85546875" style="194" customWidth="1"/>
    <col min="4610" max="4610" width="28.85546875" style="194" customWidth="1"/>
    <col min="4611" max="4611" width="10.85546875" style="194" customWidth="1"/>
    <col min="4612" max="4612" width="12.85546875" style="194" customWidth="1"/>
    <col min="4613" max="4613" width="13.85546875" style="194" customWidth="1"/>
    <col min="4614" max="4614" width="15.85546875" style="194" customWidth="1"/>
    <col min="4615" max="4615" width="2.85546875" style="194" customWidth="1"/>
    <col min="4616" max="4619" width="9.140625" style="194"/>
    <col min="4620" max="4620" width="12.140625" style="194" bestFit="1" customWidth="1"/>
    <col min="4621" max="4864" width="9.140625" style="194"/>
    <col min="4865" max="4865" width="12.85546875" style="194" customWidth="1"/>
    <col min="4866" max="4866" width="28.85546875" style="194" customWidth="1"/>
    <col min="4867" max="4867" width="10.85546875" style="194" customWidth="1"/>
    <col min="4868" max="4868" width="12.85546875" style="194" customWidth="1"/>
    <col min="4869" max="4869" width="13.85546875" style="194" customWidth="1"/>
    <col min="4870" max="4870" width="15.85546875" style="194" customWidth="1"/>
    <col min="4871" max="4871" width="2.85546875" style="194" customWidth="1"/>
    <col min="4872" max="4875" width="9.140625" style="194"/>
    <col min="4876" max="4876" width="12.140625" style="194" bestFit="1" customWidth="1"/>
    <col min="4877" max="5120" width="9.140625" style="194"/>
    <col min="5121" max="5121" width="12.85546875" style="194" customWidth="1"/>
    <col min="5122" max="5122" width="28.85546875" style="194" customWidth="1"/>
    <col min="5123" max="5123" width="10.85546875" style="194" customWidth="1"/>
    <col min="5124" max="5124" width="12.85546875" style="194" customWidth="1"/>
    <col min="5125" max="5125" width="13.85546875" style="194" customWidth="1"/>
    <col min="5126" max="5126" width="15.85546875" style="194" customWidth="1"/>
    <col min="5127" max="5127" width="2.85546875" style="194" customWidth="1"/>
    <col min="5128" max="5131" width="9.140625" style="194"/>
    <col min="5132" max="5132" width="12.140625" style="194" bestFit="1" customWidth="1"/>
    <col min="5133" max="5376" width="9.140625" style="194"/>
    <col min="5377" max="5377" width="12.85546875" style="194" customWidth="1"/>
    <col min="5378" max="5378" width="28.85546875" style="194" customWidth="1"/>
    <col min="5379" max="5379" width="10.85546875" style="194" customWidth="1"/>
    <col min="5380" max="5380" width="12.85546875" style="194" customWidth="1"/>
    <col min="5381" max="5381" width="13.85546875" style="194" customWidth="1"/>
    <col min="5382" max="5382" width="15.85546875" style="194" customWidth="1"/>
    <col min="5383" max="5383" width="2.85546875" style="194" customWidth="1"/>
    <col min="5384" max="5387" width="9.140625" style="194"/>
    <col min="5388" max="5388" width="12.140625" style="194" bestFit="1" customWidth="1"/>
    <col min="5389" max="5632" width="9.140625" style="194"/>
    <col min="5633" max="5633" width="12.85546875" style="194" customWidth="1"/>
    <col min="5634" max="5634" width="28.85546875" style="194" customWidth="1"/>
    <col min="5635" max="5635" width="10.85546875" style="194" customWidth="1"/>
    <col min="5636" max="5636" width="12.85546875" style="194" customWidth="1"/>
    <col min="5637" max="5637" width="13.85546875" style="194" customWidth="1"/>
    <col min="5638" max="5638" width="15.85546875" style="194" customWidth="1"/>
    <col min="5639" max="5639" width="2.85546875" style="194" customWidth="1"/>
    <col min="5640" max="5643" width="9.140625" style="194"/>
    <col min="5644" max="5644" width="12.140625" style="194" bestFit="1" customWidth="1"/>
    <col min="5645" max="5888" width="9.140625" style="194"/>
    <col min="5889" max="5889" width="12.85546875" style="194" customWidth="1"/>
    <col min="5890" max="5890" width="28.85546875" style="194" customWidth="1"/>
    <col min="5891" max="5891" width="10.85546875" style="194" customWidth="1"/>
    <col min="5892" max="5892" width="12.85546875" style="194" customWidth="1"/>
    <col min="5893" max="5893" width="13.85546875" style="194" customWidth="1"/>
    <col min="5894" max="5894" width="15.85546875" style="194" customWidth="1"/>
    <col min="5895" max="5895" width="2.85546875" style="194" customWidth="1"/>
    <col min="5896" max="5899" width="9.140625" style="194"/>
    <col min="5900" max="5900" width="12.140625" style="194" bestFit="1" customWidth="1"/>
    <col min="5901" max="6144" width="9.140625" style="194"/>
    <col min="6145" max="6145" width="12.85546875" style="194" customWidth="1"/>
    <col min="6146" max="6146" width="28.85546875" style="194" customWidth="1"/>
    <col min="6147" max="6147" width="10.85546875" style="194" customWidth="1"/>
    <col min="6148" max="6148" width="12.85546875" style="194" customWidth="1"/>
    <col min="6149" max="6149" width="13.85546875" style="194" customWidth="1"/>
    <col min="6150" max="6150" width="15.85546875" style="194" customWidth="1"/>
    <col min="6151" max="6151" width="2.85546875" style="194" customWidth="1"/>
    <col min="6152" max="6155" width="9.140625" style="194"/>
    <col min="6156" max="6156" width="12.140625" style="194" bestFit="1" customWidth="1"/>
    <col min="6157" max="6400" width="9.140625" style="194"/>
    <col min="6401" max="6401" width="12.85546875" style="194" customWidth="1"/>
    <col min="6402" max="6402" width="28.85546875" style="194" customWidth="1"/>
    <col min="6403" max="6403" width="10.85546875" style="194" customWidth="1"/>
    <col min="6404" max="6404" width="12.85546875" style="194" customWidth="1"/>
    <col min="6405" max="6405" width="13.85546875" style="194" customWidth="1"/>
    <col min="6406" max="6406" width="15.85546875" style="194" customWidth="1"/>
    <col min="6407" max="6407" width="2.85546875" style="194" customWidth="1"/>
    <col min="6408" max="6411" width="9.140625" style="194"/>
    <col min="6412" max="6412" width="12.140625" style="194" bestFit="1" customWidth="1"/>
    <col min="6413" max="6656" width="9.140625" style="194"/>
    <col min="6657" max="6657" width="12.85546875" style="194" customWidth="1"/>
    <col min="6658" max="6658" width="28.85546875" style="194" customWidth="1"/>
    <col min="6659" max="6659" width="10.85546875" style="194" customWidth="1"/>
    <col min="6660" max="6660" width="12.85546875" style="194" customWidth="1"/>
    <col min="6661" max="6661" width="13.85546875" style="194" customWidth="1"/>
    <col min="6662" max="6662" width="15.85546875" style="194" customWidth="1"/>
    <col min="6663" max="6663" width="2.85546875" style="194" customWidth="1"/>
    <col min="6664" max="6667" width="9.140625" style="194"/>
    <col min="6668" max="6668" width="12.140625" style="194" bestFit="1" customWidth="1"/>
    <col min="6669" max="6912" width="9.140625" style="194"/>
    <col min="6913" max="6913" width="12.85546875" style="194" customWidth="1"/>
    <col min="6914" max="6914" width="28.85546875" style="194" customWidth="1"/>
    <col min="6915" max="6915" width="10.85546875" style="194" customWidth="1"/>
    <col min="6916" max="6916" width="12.85546875" style="194" customWidth="1"/>
    <col min="6917" max="6917" width="13.85546875" style="194" customWidth="1"/>
    <col min="6918" max="6918" width="15.85546875" style="194" customWidth="1"/>
    <col min="6919" max="6919" width="2.85546875" style="194" customWidth="1"/>
    <col min="6920" max="6923" width="9.140625" style="194"/>
    <col min="6924" max="6924" width="12.140625" style="194" bestFit="1" customWidth="1"/>
    <col min="6925" max="7168" width="9.140625" style="194"/>
    <col min="7169" max="7169" width="12.85546875" style="194" customWidth="1"/>
    <col min="7170" max="7170" width="28.85546875" style="194" customWidth="1"/>
    <col min="7171" max="7171" width="10.85546875" style="194" customWidth="1"/>
    <col min="7172" max="7172" width="12.85546875" style="194" customWidth="1"/>
    <col min="7173" max="7173" width="13.85546875" style="194" customWidth="1"/>
    <col min="7174" max="7174" width="15.85546875" style="194" customWidth="1"/>
    <col min="7175" max="7175" width="2.85546875" style="194" customWidth="1"/>
    <col min="7176" max="7179" width="9.140625" style="194"/>
    <col min="7180" max="7180" width="12.140625" style="194" bestFit="1" customWidth="1"/>
    <col min="7181" max="7424" width="9.140625" style="194"/>
    <col min="7425" max="7425" width="12.85546875" style="194" customWidth="1"/>
    <col min="7426" max="7426" width="28.85546875" style="194" customWidth="1"/>
    <col min="7427" max="7427" width="10.85546875" style="194" customWidth="1"/>
    <col min="7428" max="7428" width="12.85546875" style="194" customWidth="1"/>
    <col min="7429" max="7429" width="13.85546875" style="194" customWidth="1"/>
    <col min="7430" max="7430" width="15.85546875" style="194" customWidth="1"/>
    <col min="7431" max="7431" width="2.85546875" style="194" customWidth="1"/>
    <col min="7432" max="7435" width="9.140625" style="194"/>
    <col min="7436" max="7436" width="12.140625" style="194" bestFit="1" customWidth="1"/>
    <col min="7437" max="7680" width="9.140625" style="194"/>
    <col min="7681" max="7681" width="12.85546875" style="194" customWidth="1"/>
    <col min="7682" max="7682" width="28.85546875" style="194" customWidth="1"/>
    <col min="7683" max="7683" width="10.85546875" style="194" customWidth="1"/>
    <col min="7684" max="7684" width="12.85546875" style="194" customWidth="1"/>
    <col min="7685" max="7685" width="13.85546875" style="194" customWidth="1"/>
    <col min="7686" max="7686" width="15.85546875" style="194" customWidth="1"/>
    <col min="7687" max="7687" width="2.85546875" style="194" customWidth="1"/>
    <col min="7688" max="7691" width="9.140625" style="194"/>
    <col min="7692" max="7692" width="12.140625" style="194" bestFit="1" customWidth="1"/>
    <col min="7693" max="7936" width="9.140625" style="194"/>
    <col min="7937" max="7937" width="12.85546875" style="194" customWidth="1"/>
    <col min="7938" max="7938" width="28.85546875" style="194" customWidth="1"/>
    <col min="7939" max="7939" width="10.85546875" style="194" customWidth="1"/>
    <col min="7940" max="7940" width="12.85546875" style="194" customWidth="1"/>
    <col min="7941" max="7941" width="13.85546875" style="194" customWidth="1"/>
    <col min="7942" max="7942" width="15.85546875" style="194" customWidth="1"/>
    <col min="7943" max="7943" width="2.85546875" style="194" customWidth="1"/>
    <col min="7944" max="7947" width="9.140625" style="194"/>
    <col min="7948" max="7948" width="12.140625" style="194" bestFit="1" customWidth="1"/>
    <col min="7949" max="8192" width="9.140625" style="194"/>
    <col min="8193" max="8193" width="12.85546875" style="194" customWidth="1"/>
    <col min="8194" max="8194" width="28.85546875" style="194" customWidth="1"/>
    <col min="8195" max="8195" width="10.85546875" style="194" customWidth="1"/>
    <col min="8196" max="8196" width="12.85546875" style="194" customWidth="1"/>
    <col min="8197" max="8197" width="13.85546875" style="194" customWidth="1"/>
    <col min="8198" max="8198" width="15.85546875" style="194" customWidth="1"/>
    <col min="8199" max="8199" width="2.85546875" style="194" customWidth="1"/>
    <col min="8200" max="8203" width="9.140625" style="194"/>
    <col min="8204" max="8204" width="12.140625" style="194" bestFit="1" customWidth="1"/>
    <col min="8205" max="8448" width="9.140625" style="194"/>
    <col min="8449" max="8449" width="12.85546875" style="194" customWidth="1"/>
    <col min="8450" max="8450" width="28.85546875" style="194" customWidth="1"/>
    <col min="8451" max="8451" width="10.85546875" style="194" customWidth="1"/>
    <col min="8452" max="8452" width="12.85546875" style="194" customWidth="1"/>
    <col min="8453" max="8453" width="13.85546875" style="194" customWidth="1"/>
    <col min="8454" max="8454" width="15.85546875" style="194" customWidth="1"/>
    <col min="8455" max="8455" width="2.85546875" style="194" customWidth="1"/>
    <col min="8456" max="8459" width="9.140625" style="194"/>
    <col min="8460" max="8460" width="12.140625" style="194" bestFit="1" customWidth="1"/>
    <col min="8461" max="8704" width="9.140625" style="194"/>
    <col min="8705" max="8705" width="12.85546875" style="194" customWidth="1"/>
    <col min="8706" max="8706" width="28.85546875" style="194" customWidth="1"/>
    <col min="8707" max="8707" width="10.85546875" style="194" customWidth="1"/>
    <col min="8708" max="8708" width="12.85546875" style="194" customWidth="1"/>
    <col min="8709" max="8709" width="13.85546875" style="194" customWidth="1"/>
    <col min="8710" max="8710" width="15.85546875" style="194" customWidth="1"/>
    <col min="8711" max="8711" width="2.85546875" style="194" customWidth="1"/>
    <col min="8712" max="8715" width="9.140625" style="194"/>
    <col min="8716" max="8716" width="12.140625" style="194" bestFit="1" customWidth="1"/>
    <col min="8717" max="8960" width="9.140625" style="194"/>
    <col min="8961" max="8961" width="12.85546875" style="194" customWidth="1"/>
    <col min="8962" max="8962" width="28.85546875" style="194" customWidth="1"/>
    <col min="8963" max="8963" width="10.85546875" style="194" customWidth="1"/>
    <col min="8964" max="8964" width="12.85546875" style="194" customWidth="1"/>
    <col min="8965" max="8965" width="13.85546875" style="194" customWidth="1"/>
    <col min="8966" max="8966" width="15.85546875" style="194" customWidth="1"/>
    <col min="8967" max="8967" width="2.85546875" style="194" customWidth="1"/>
    <col min="8968" max="8971" width="9.140625" style="194"/>
    <col min="8972" max="8972" width="12.140625" style="194" bestFit="1" customWidth="1"/>
    <col min="8973" max="9216" width="9.140625" style="194"/>
    <col min="9217" max="9217" width="12.85546875" style="194" customWidth="1"/>
    <col min="9218" max="9218" width="28.85546875" style="194" customWidth="1"/>
    <col min="9219" max="9219" width="10.85546875" style="194" customWidth="1"/>
    <col min="9220" max="9220" width="12.85546875" style="194" customWidth="1"/>
    <col min="9221" max="9221" width="13.85546875" style="194" customWidth="1"/>
    <col min="9222" max="9222" width="15.85546875" style="194" customWidth="1"/>
    <col min="9223" max="9223" width="2.85546875" style="194" customWidth="1"/>
    <col min="9224" max="9227" width="9.140625" style="194"/>
    <col min="9228" max="9228" width="12.140625" style="194" bestFit="1" customWidth="1"/>
    <col min="9229" max="9472" width="9.140625" style="194"/>
    <col min="9473" max="9473" width="12.85546875" style="194" customWidth="1"/>
    <col min="9474" max="9474" width="28.85546875" style="194" customWidth="1"/>
    <col min="9475" max="9475" width="10.85546875" style="194" customWidth="1"/>
    <col min="9476" max="9476" width="12.85546875" style="194" customWidth="1"/>
    <col min="9477" max="9477" width="13.85546875" style="194" customWidth="1"/>
    <col min="9478" max="9478" width="15.85546875" style="194" customWidth="1"/>
    <col min="9479" max="9479" width="2.85546875" style="194" customWidth="1"/>
    <col min="9480" max="9483" width="9.140625" style="194"/>
    <col min="9484" max="9484" width="12.140625" style="194" bestFit="1" customWidth="1"/>
    <col min="9485" max="9728" width="9.140625" style="194"/>
    <col min="9729" max="9729" width="12.85546875" style="194" customWidth="1"/>
    <col min="9730" max="9730" width="28.85546875" style="194" customWidth="1"/>
    <col min="9731" max="9731" width="10.85546875" style="194" customWidth="1"/>
    <col min="9732" max="9732" width="12.85546875" style="194" customWidth="1"/>
    <col min="9733" max="9733" width="13.85546875" style="194" customWidth="1"/>
    <col min="9734" max="9734" width="15.85546875" style="194" customWidth="1"/>
    <col min="9735" max="9735" width="2.85546875" style="194" customWidth="1"/>
    <col min="9736" max="9739" width="9.140625" style="194"/>
    <col min="9740" max="9740" width="12.140625" style="194" bestFit="1" customWidth="1"/>
    <col min="9741" max="9984" width="9.140625" style="194"/>
    <col min="9985" max="9985" width="12.85546875" style="194" customWidth="1"/>
    <col min="9986" max="9986" width="28.85546875" style="194" customWidth="1"/>
    <col min="9987" max="9987" width="10.85546875" style="194" customWidth="1"/>
    <col min="9988" max="9988" width="12.85546875" style="194" customWidth="1"/>
    <col min="9989" max="9989" width="13.85546875" style="194" customWidth="1"/>
    <col min="9990" max="9990" width="15.85546875" style="194" customWidth="1"/>
    <col min="9991" max="9991" width="2.85546875" style="194" customWidth="1"/>
    <col min="9992" max="9995" width="9.140625" style="194"/>
    <col min="9996" max="9996" width="12.140625" style="194" bestFit="1" customWidth="1"/>
    <col min="9997" max="10240" width="9.140625" style="194"/>
    <col min="10241" max="10241" width="12.85546875" style="194" customWidth="1"/>
    <col min="10242" max="10242" width="28.85546875" style="194" customWidth="1"/>
    <col min="10243" max="10243" width="10.85546875" style="194" customWidth="1"/>
    <col min="10244" max="10244" width="12.85546875" style="194" customWidth="1"/>
    <col min="10245" max="10245" width="13.85546875" style="194" customWidth="1"/>
    <col min="10246" max="10246" width="15.85546875" style="194" customWidth="1"/>
    <col min="10247" max="10247" width="2.85546875" style="194" customWidth="1"/>
    <col min="10248" max="10251" width="9.140625" style="194"/>
    <col min="10252" max="10252" width="12.140625" style="194" bestFit="1" customWidth="1"/>
    <col min="10253" max="10496" width="9.140625" style="194"/>
    <col min="10497" max="10497" width="12.85546875" style="194" customWidth="1"/>
    <col min="10498" max="10498" width="28.85546875" style="194" customWidth="1"/>
    <col min="10499" max="10499" width="10.85546875" style="194" customWidth="1"/>
    <col min="10500" max="10500" width="12.85546875" style="194" customWidth="1"/>
    <col min="10501" max="10501" width="13.85546875" style="194" customWidth="1"/>
    <col min="10502" max="10502" width="15.85546875" style="194" customWidth="1"/>
    <col min="10503" max="10503" width="2.85546875" style="194" customWidth="1"/>
    <col min="10504" max="10507" width="9.140625" style="194"/>
    <col min="10508" max="10508" width="12.140625" style="194" bestFit="1" customWidth="1"/>
    <col min="10509" max="10752" width="9.140625" style="194"/>
    <col min="10753" max="10753" width="12.85546875" style="194" customWidth="1"/>
    <col min="10754" max="10754" width="28.85546875" style="194" customWidth="1"/>
    <col min="10755" max="10755" width="10.85546875" style="194" customWidth="1"/>
    <col min="10756" max="10756" width="12.85546875" style="194" customWidth="1"/>
    <col min="10757" max="10757" width="13.85546875" style="194" customWidth="1"/>
    <col min="10758" max="10758" width="15.85546875" style="194" customWidth="1"/>
    <col min="10759" max="10759" width="2.85546875" style="194" customWidth="1"/>
    <col min="10760" max="10763" width="9.140625" style="194"/>
    <col min="10764" max="10764" width="12.140625" style="194" bestFit="1" customWidth="1"/>
    <col min="10765" max="11008" width="9.140625" style="194"/>
    <col min="11009" max="11009" width="12.85546875" style="194" customWidth="1"/>
    <col min="11010" max="11010" width="28.85546875" style="194" customWidth="1"/>
    <col min="11011" max="11011" width="10.85546875" style="194" customWidth="1"/>
    <col min="11012" max="11012" width="12.85546875" style="194" customWidth="1"/>
    <col min="11013" max="11013" width="13.85546875" style="194" customWidth="1"/>
    <col min="11014" max="11014" width="15.85546875" style="194" customWidth="1"/>
    <col min="11015" max="11015" width="2.85546875" style="194" customWidth="1"/>
    <col min="11016" max="11019" width="9.140625" style="194"/>
    <col min="11020" max="11020" width="12.140625" style="194" bestFit="1" customWidth="1"/>
    <col min="11021" max="11264" width="9.140625" style="194"/>
    <col min="11265" max="11265" width="12.85546875" style="194" customWidth="1"/>
    <col min="11266" max="11266" width="28.85546875" style="194" customWidth="1"/>
    <col min="11267" max="11267" width="10.85546875" style="194" customWidth="1"/>
    <col min="11268" max="11268" width="12.85546875" style="194" customWidth="1"/>
    <col min="11269" max="11269" width="13.85546875" style="194" customWidth="1"/>
    <col min="11270" max="11270" width="15.85546875" style="194" customWidth="1"/>
    <col min="11271" max="11271" width="2.85546875" style="194" customWidth="1"/>
    <col min="11272" max="11275" width="9.140625" style="194"/>
    <col min="11276" max="11276" width="12.140625" style="194" bestFit="1" customWidth="1"/>
    <col min="11277" max="11520" width="9.140625" style="194"/>
    <col min="11521" max="11521" width="12.85546875" style="194" customWidth="1"/>
    <col min="11522" max="11522" width="28.85546875" style="194" customWidth="1"/>
    <col min="11523" max="11523" width="10.85546875" style="194" customWidth="1"/>
    <col min="11524" max="11524" width="12.85546875" style="194" customWidth="1"/>
    <col min="11525" max="11525" width="13.85546875" style="194" customWidth="1"/>
    <col min="11526" max="11526" width="15.85546875" style="194" customWidth="1"/>
    <col min="11527" max="11527" width="2.85546875" style="194" customWidth="1"/>
    <col min="11528" max="11531" width="9.140625" style="194"/>
    <col min="11532" max="11532" width="12.140625" style="194" bestFit="1" customWidth="1"/>
    <col min="11533" max="11776" width="9.140625" style="194"/>
    <col min="11777" max="11777" width="12.85546875" style="194" customWidth="1"/>
    <col min="11778" max="11778" width="28.85546875" style="194" customWidth="1"/>
    <col min="11779" max="11779" width="10.85546875" style="194" customWidth="1"/>
    <col min="11780" max="11780" width="12.85546875" style="194" customWidth="1"/>
    <col min="11781" max="11781" width="13.85546875" style="194" customWidth="1"/>
    <col min="11782" max="11782" width="15.85546875" style="194" customWidth="1"/>
    <col min="11783" max="11783" width="2.85546875" style="194" customWidth="1"/>
    <col min="11784" max="11787" width="9.140625" style="194"/>
    <col min="11788" max="11788" width="12.140625" style="194" bestFit="1" customWidth="1"/>
    <col min="11789" max="12032" width="9.140625" style="194"/>
    <col min="12033" max="12033" width="12.85546875" style="194" customWidth="1"/>
    <col min="12034" max="12034" width="28.85546875" style="194" customWidth="1"/>
    <col min="12035" max="12035" width="10.85546875" style="194" customWidth="1"/>
    <col min="12036" max="12036" width="12.85546875" style="194" customWidth="1"/>
    <col min="12037" max="12037" width="13.85546875" style="194" customWidth="1"/>
    <col min="12038" max="12038" width="15.85546875" style="194" customWidth="1"/>
    <col min="12039" max="12039" width="2.85546875" style="194" customWidth="1"/>
    <col min="12040" max="12043" width="9.140625" style="194"/>
    <col min="12044" max="12044" width="12.140625" style="194" bestFit="1" customWidth="1"/>
    <col min="12045" max="12288" width="9.140625" style="194"/>
    <col min="12289" max="12289" width="12.85546875" style="194" customWidth="1"/>
    <col min="12290" max="12290" width="28.85546875" style="194" customWidth="1"/>
    <col min="12291" max="12291" width="10.85546875" style="194" customWidth="1"/>
    <col min="12292" max="12292" width="12.85546875" style="194" customWidth="1"/>
    <col min="12293" max="12293" width="13.85546875" style="194" customWidth="1"/>
    <col min="12294" max="12294" width="15.85546875" style="194" customWidth="1"/>
    <col min="12295" max="12295" width="2.85546875" style="194" customWidth="1"/>
    <col min="12296" max="12299" width="9.140625" style="194"/>
    <col min="12300" max="12300" width="12.140625" style="194" bestFit="1" customWidth="1"/>
    <col min="12301" max="12544" width="9.140625" style="194"/>
    <col min="12545" max="12545" width="12.85546875" style="194" customWidth="1"/>
    <col min="12546" max="12546" width="28.85546875" style="194" customWidth="1"/>
    <col min="12547" max="12547" width="10.85546875" style="194" customWidth="1"/>
    <col min="12548" max="12548" width="12.85546875" style="194" customWidth="1"/>
    <col min="12549" max="12549" width="13.85546875" style="194" customWidth="1"/>
    <col min="12550" max="12550" width="15.85546875" style="194" customWidth="1"/>
    <col min="12551" max="12551" width="2.85546875" style="194" customWidth="1"/>
    <col min="12552" max="12555" width="9.140625" style="194"/>
    <col min="12556" max="12556" width="12.140625" style="194" bestFit="1" customWidth="1"/>
    <col min="12557" max="12800" width="9.140625" style="194"/>
    <col min="12801" max="12801" width="12.85546875" style="194" customWidth="1"/>
    <col min="12802" max="12802" width="28.85546875" style="194" customWidth="1"/>
    <col min="12803" max="12803" width="10.85546875" style="194" customWidth="1"/>
    <col min="12804" max="12804" width="12.85546875" style="194" customWidth="1"/>
    <col min="12805" max="12805" width="13.85546875" style="194" customWidth="1"/>
    <col min="12806" max="12806" width="15.85546875" style="194" customWidth="1"/>
    <col min="12807" max="12807" width="2.85546875" style="194" customWidth="1"/>
    <col min="12808" max="12811" width="9.140625" style="194"/>
    <col min="12812" max="12812" width="12.140625" style="194" bestFit="1" customWidth="1"/>
    <col min="12813" max="13056" width="9.140625" style="194"/>
    <col min="13057" max="13057" width="12.85546875" style="194" customWidth="1"/>
    <col min="13058" max="13058" width="28.85546875" style="194" customWidth="1"/>
    <col min="13059" max="13059" width="10.85546875" style="194" customWidth="1"/>
    <col min="13060" max="13060" width="12.85546875" style="194" customWidth="1"/>
    <col min="13061" max="13061" width="13.85546875" style="194" customWidth="1"/>
    <col min="13062" max="13062" width="15.85546875" style="194" customWidth="1"/>
    <col min="13063" max="13063" width="2.85546875" style="194" customWidth="1"/>
    <col min="13064" max="13067" width="9.140625" style="194"/>
    <col min="13068" max="13068" width="12.140625" style="194" bestFit="1" customWidth="1"/>
    <col min="13069" max="13312" width="9.140625" style="194"/>
    <col min="13313" max="13313" width="12.85546875" style="194" customWidth="1"/>
    <col min="13314" max="13314" width="28.85546875" style="194" customWidth="1"/>
    <col min="13315" max="13315" width="10.85546875" style="194" customWidth="1"/>
    <col min="13316" max="13316" width="12.85546875" style="194" customWidth="1"/>
    <col min="13317" max="13317" width="13.85546875" style="194" customWidth="1"/>
    <col min="13318" max="13318" width="15.85546875" style="194" customWidth="1"/>
    <col min="13319" max="13319" width="2.85546875" style="194" customWidth="1"/>
    <col min="13320" max="13323" width="9.140625" style="194"/>
    <col min="13324" max="13324" width="12.140625" style="194" bestFit="1" customWidth="1"/>
    <col min="13325" max="13568" width="9.140625" style="194"/>
    <col min="13569" max="13569" width="12.85546875" style="194" customWidth="1"/>
    <col min="13570" max="13570" width="28.85546875" style="194" customWidth="1"/>
    <col min="13571" max="13571" width="10.85546875" style="194" customWidth="1"/>
    <col min="13572" max="13572" width="12.85546875" style="194" customWidth="1"/>
    <col min="13573" max="13573" width="13.85546875" style="194" customWidth="1"/>
    <col min="13574" max="13574" width="15.85546875" style="194" customWidth="1"/>
    <col min="13575" max="13575" width="2.85546875" style="194" customWidth="1"/>
    <col min="13576" max="13579" width="9.140625" style="194"/>
    <col min="13580" max="13580" width="12.140625" style="194" bestFit="1" customWidth="1"/>
    <col min="13581" max="13824" width="9.140625" style="194"/>
    <col min="13825" max="13825" width="12.85546875" style="194" customWidth="1"/>
    <col min="13826" max="13826" width="28.85546875" style="194" customWidth="1"/>
    <col min="13827" max="13827" width="10.85546875" style="194" customWidth="1"/>
    <col min="13828" max="13828" width="12.85546875" style="194" customWidth="1"/>
    <col min="13829" max="13829" width="13.85546875" style="194" customWidth="1"/>
    <col min="13830" max="13830" width="15.85546875" style="194" customWidth="1"/>
    <col min="13831" max="13831" width="2.85546875" style="194" customWidth="1"/>
    <col min="13832" max="13835" width="9.140625" style="194"/>
    <col min="13836" max="13836" width="12.140625" style="194" bestFit="1" customWidth="1"/>
    <col min="13837" max="14080" width="9.140625" style="194"/>
    <col min="14081" max="14081" width="12.85546875" style="194" customWidth="1"/>
    <col min="14082" max="14082" width="28.85546875" style="194" customWidth="1"/>
    <col min="14083" max="14083" width="10.85546875" style="194" customWidth="1"/>
    <col min="14084" max="14084" width="12.85546875" style="194" customWidth="1"/>
    <col min="14085" max="14085" width="13.85546875" style="194" customWidth="1"/>
    <col min="14086" max="14086" width="15.85546875" style="194" customWidth="1"/>
    <col min="14087" max="14087" width="2.85546875" style="194" customWidth="1"/>
    <col min="14088" max="14091" width="9.140625" style="194"/>
    <col min="14092" max="14092" width="12.140625" style="194" bestFit="1" customWidth="1"/>
    <col min="14093" max="14336" width="9.140625" style="194"/>
    <col min="14337" max="14337" width="12.85546875" style="194" customWidth="1"/>
    <col min="14338" max="14338" width="28.85546875" style="194" customWidth="1"/>
    <col min="14339" max="14339" width="10.85546875" style="194" customWidth="1"/>
    <col min="14340" max="14340" width="12.85546875" style="194" customWidth="1"/>
    <col min="14341" max="14341" width="13.85546875" style="194" customWidth="1"/>
    <col min="14342" max="14342" width="15.85546875" style="194" customWidth="1"/>
    <col min="14343" max="14343" width="2.85546875" style="194" customWidth="1"/>
    <col min="14344" max="14347" width="9.140625" style="194"/>
    <col min="14348" max="14348" width="12.140625" style="194" bestFit="1" customWidth="1"/>
    <col min="14349" max="14592" width="9.140625" style="194"/>
    <col min="14593" max="14593" width="12.85546875" style="194" customWidth="1"/>
    <col min="14594" max="14594" width="28.85546875" style="194" customWidth="1"/>
    <col min="14595" max="14595" width="10.85546875" style="194" customWidth="1"/>
    <col min="14596" max="14596" width="12.85546875" style="194" customWidth="1"/>
    <col min="14597" max="14597" width="13.85546875" style="194" customWidth="1"/>
    <col min="14598" max="14598" width="15.85546875" style="194" customWidth="1"/>
    <col min="14599" max="14599" width="2.85546875" style="194" customWidth="1"/>
    <col min="14600" max="14603" width="9.140625" style="194"/>
    <col min="14604" max="14604" width="12.140625" style="194" bestFit="1" customWidth="1"/>
    <col min="14605" max="14848" width="9.140625" style="194"/>
    <col min="14849" max="14849" width="12.85546875" style="194" customWidth="1"/>
    <col min="14850" max="14850" width="28.85546875" style="194" customWidth="1"/>
    <col min="14851" max="14851" width="10.85546875" style="194" customWidth="1"/>
    <col min="14852" max="14852" width="12.85546875" style="194" customWidth="1"/>
    <col min="14853" max="14853" width="13.85546875" style="194" customWidth="1"/>
    <col min="14854" max="14854" width="15.85546875" style="194" customWidth="1"/>
    <col min="14855" max="14855" width="2.85546875" style="194" customWidth="1"/>
    <col min="14856" max="14859" width="9.140625" style="194"/>
    <col min="14860" max="14860" width="12.140625" style="194" bestFit="1" customWidth="1"/>
    <col min="14861" max="15104" width="9.140625" style="194"/>
    <col min="15105" max="15105" width="12.85546875" style="194" customWidth="1"/>
    <col min="15106" max="15106" width="28.85546875" style="194" customWidth="1"/>
    <col min="15107" max="15107" width="10.85546875" style="194" customWidth="1"/>
    <col min="15108" max="15108" width="12.85546875" style="194" customWidth="1"/>
    <col min="15109" max="15109" width="13.85546875" style="194" customWidth="1"/>
    <col min="15110" max="15110" width="15.85546875" style="194" customWidth="1"/>
    <col min="15111" max="15111" width="2.85546875" style="194" customWidth="1"/>
    <col min="15112" max="15115" width="9.140625" style="194"/>
    <col min="15116" max="15116" width="12.140625" style="194" bestFit="1" customWidth="1"/>
    <col min="15117" max="15360" width="9.140625" style="194"/>
    <col min="15361" max="15361" width="12.85546875" style="194" customWidth="1"/>
    <col min="15362" max="15362" width="28.85546875" style="194" customWidth="1"/>
    <col min="15363" max="15363" width="10.85546875" style="194" customWidth="1"/>
    <col min="15364" max="15364" width="12.85546875" style="194" customWidth="1"/>
    <col min="15365" max="15365" width="13.85546875" style="194" customWidth="1"/>
    <col min="15366" max="15366" width="15.85546875" style="194" customWidth="1"/>
    <col min="15367" max="15367" width="2.85546875" style="194" customWidth="1"/>
    <col min="15368" max="15371" width="9.140625" style="194"/>
    <col min="15372" max="15372" width="12.140625" style="194" bestFit="1" customWidth="1"/>
    <col min="15373" max="15616" width="9.140625" style="194"/>
    <col min="15617" max="15617" width="12.85546875" style="194" customWidth="1"/>
    <col min="15618" max="15618" width="28.85546875" style="194" customWidth="1"/>
    <col min="15619" max="15619" width="10.85546875" style="194" customWidth="1"/>
    <col min="15620" max="15620" width="12.85546875" style="194" customWidth="1"/>
    <col min="15621" max="15621" width="13.85546875" style="194" customWidth="1"/>
    <col min="15622" max="15622" width="15.85546875" style="194" customWidth="1"/>
    <col min="15623" max="15623" width="2.85546875" style="194" customWidth="1"/>
    <col min="15624" max="15627" width="9.140625" style="194"/>
    <col min="15628" max="15628" width="12.140625" style="194" bestFit="1" customWidth="1"/>
    <col min="15629" max="15872" width="9.140625" style="194"/>
    <col min="15873" max="15873" width="12.85546875" style="194" customWidth="1"/>
    <col min="15874" max="15874" width="28.85546875" style="194" customWidth="1"/>
    <col min="15875" max="15875" width="10.85546875" style="194" customWidth="1"/>
    <col min="15876" max="15876" width="12.85546875" style="194" customWidth="1"/>
    <col min="15877" max="15877" width="13.85546875" style="194" customWidth="1"/>
    <col min="15878" max="15878" width="15.85546875" style="194" customWidth="1"/>
    <col min="15879" max="15879" width="2.85546875" style="194" customWidth="1"/>
    <col min="15880" max="15883" width="9.140625" style="194"/>
    <col min="15884" max="15884" width="12.140625" style="194" bestFit="1" customWidth="1"/>
    <col min="15885" max="16128" width="9.140625" style="194"/>
    <col min="16129" max="16129" width="12.85546875" style="194" customWidth="1"/>
    <col min="16130" max="16130" width="28.85546875" style="194" customWidth="1"/>
    <col min="16131" max="16131" width="10.85546875" style="194" customWidth="1"/>
    <col min="16132" max="16132" width="12.85546875" style="194" customWidth="1"/>
    <col min="16133" max="16133" width="13.85546875" style="194" customWidth="1"/>
    <col min="16134" max="16134" width="15.85546875" style="194" customWidth="1"/>
    <col min="16135" max="16135" width="2.85546875" style="194" customWidth="1"/>
    <col min="16136" max="16139" width="9.140625" style="194"/>
    <col min="16140" max="16140" width="12.140625" style="194" bestFit="1" customWidth="1"/>
    <col min="16141" max="16384" width="9.140625" style="194"/>
  </cols>
  <sheetData>
    <row r="1" spans="1:12" ht="27.95" customHeight="1" thickBot="1" x14ac:dyDescent="0.25">
      <c r="A1" s="64" t="s">
        <v>567</v>
      </c>
      <c r="B1" s="65" t="s">
        <v>568</v>
      </c>
      <c r="C1" s="65" t="s">
        <v>569</v>
      </c>
      <c r="D1" s="66" t="s">
        <v>570</v>
      </c>
      <c r="E1" s="67" t="s">
        <v>571</v>
      </c>
      <c r="F1" s="68" t="s">
        <v>572</v>
      </c>
    </row>
    <row r="2" spans="1:12" ht="14.1" customHeight="1" x14ac:dyDescent="0.2">
      <c r="A2" s="196"/>
      <c r="B2" s="197"/>
      <c r="C2" s="198"/>
      <c r="D2" s="229"/>
      <c r="E2" s="200"/>
      <c r="F2" s="201"/>
    </row>
    <row r="3" spans="1:12" ht="14.1" customHeight="1" x14ac:dyDescent="0.2">
      <c r="A3" s="202" t="s">
        <v>610</v>
      </c>
      <c r="B3" s="203" t="s">
        <v>611</v>
      </c>
      <c r="C3" s="204"/>
      <c r="D3" s="230"/>
      <c r="E3" s="206"/>
      <c r="F3" s="207"/>
    </row>
    <row r="4" spans="1:12" ht="14.1" customHeight="1" x14ac:dyDescent="0.2">
      <c r="A4" s="208"/>
      <c r="B4" s="209"/>
      <c r="C4" s="204"/>
      <c r="D4" s="230"/>
      <c r="E4" s="206"/>
      <c r="F4" s="207"/>
    </row>
    <row r="5" spans="1:12" ht="14.1" customHeight="1" x14ac:dyDescent="0.2">
      <c r="A5" s="202" t="s">
        <v>303</v>
      </c>
      <c r="B5" s="203" t="s">
        <v>302</v>
      </c>
      <c r="C5" s="204"/>
      <c r="D5" s="230"/>
      <c r="E5" s="206"/>
      <c r="F5" s="207"/>
    </row>
    <row r="6" spans="1:12" ht="14.1" customHeight="1" x14ac:dyDescent="0.2">
      <c r="A6" s="208"/>
      <c r="B6" s="210"/>
      <c r="C6" s="204"/>
      <c r="D6" s="230"/>
      <c r="E6" s="206"/>
      <c r="F6" s="207"/>
    </row>
    <row r="7" spans="1:12" ht="14.1" customHeight="1" x14ac:dyDescent="0.2">
      <c r="A7" s="202" t="s">
        <v>304</v>
      </c>
      <c r="B7" s="203" t="s">
        <v>318</v>
      </c>
      <c r="C7" s="204"/>
      <c r="D7" s="230"/>
      <c r="E7" s="206"/>
      <c r="F7" s="207"/>
    </row>
    <row r="8" spans="1:12" ht="14.1" customHeight="1" x14ac:dyDescent="0.2">
      <c r="A8" s="208"/>
      <c r="B8" s="203" t="s">
        <v>42</v>
      </c>
      <c r="C8" s="204"/>
      <c r="D8" s="230"/>
      <c r="E8" s="206"/>
      <c r="F8" s="207"/>
    </row>
    <row r="9" spans="1:12" ht="14.1" customHeight="1" x14ac:dyDescent="0.2">
      <c r="A9" s="208"/>
      <c r="B9" s="209"/>
      <c r="C9" s="204"/>
      <c r="D9" s="230"/>
      <c r="E9" s="206"/>
      <c r="F9" s="207"/>
    </row>
    <row r="10" spans="1:12" ht="14.1" customHeight="1" x14ac:dyDescent="0.2">
      <c r="A10" s="208" t="s">
        <v>307</v>
      </c>
      <c r="B10" s="209" t="s">
        <v>305</v>
      </c>
      <c r="C10" s="204"/>
      <c r="D10" s="230"/>
      <c r="E10" s="206"/>
      <c r="F10" s="207"/>
      <c r="G10" s="195"/>
      <c r="H10" s="195"/>
      <c r="I10" s="195"/>
    </row>
    <row r="11" spans="1:12" ht="14.1" customHeight="1" x14ac:dyDescent="0.2">
      <c r="A11" s="208"/>
      <c r="B11" s="209"/>
      <c r="C11" s="204"/>
      <c r="D11" s="230"/>
      <c r="E11" s="206"/>
      <c r="F11" s="207"/>
      <c r="G11" s="195"/>
      <c r="H11" s="195"/>
      <c r="I11" s="195"/>
    </row>
    <row r="12" spans="1:12" ht="14.1" customHeight="1" x14ac:dyDescent="0.2">
      <c r="A12" s="208" t="s">
        <v>308</v>
      </c>
      <c r="B12" s="209" t="s">
        <v>306</v>
      </c>
      <c r="C12" s="204"/>
      <c r="D12" s="230"/>
      <c r="E12" s="206"/>
      <c r="F12" s="207"/>
      <c r="G12" s="195"/>
      <c r="H12" s="195"/>
      <c r="I12" s="195"/>
      <c r="L12" s="211"/>
    </row>
    <row r="13" spans="1:12" ht="14.1" customHeight="1" x14ac:dyDescent="0.2">
      <c r="A13" s="208"/>
      <c r="B13" s="209" t="s">
        <v>1096</v>
      </c>
      <c r="C13" s="204" t="s">
        <v>582</v>
      </c>
      <c r="D13" s="205">
        <f>1435*6.6*0.15</f>
        <v>1420.6499999999999</v>
      </c>
      <c r="E13" s="231"/>
      <c r="F13" s="207">
        <f>E13*D13</f>
        <v>0</v>
      </c>
      <c r="G13" s="195"/>
      <c r="H13" s="2"/>
      <c r="I13" s="2"/>
      <c r="J13" s="2"/>
    </row>
    <row r="14" spans="1:12" ht="14.1" customHeight="1" x14ac:dyDescent="0.2">
      <c r="A14" s="208"/>
      <c r="B14" s="209"/>
      <c r="C14" s="204"/>
      <c r="D14" s="230"/>
      <c r="E14" s="206"/>
      <c r="F14" s="207"/>
      <c r="G14" s="195"/>
      <c r="H14" s="195"/>
      <c r="I14" s="195"/>
    </row>
    <row r="15" spans="1:12" ht="14.1" customHeight="1" x14ac:dyDescent="0.2">
      <c r="A15" s="202" t="s">
        <v>324</v>
      </c>
      <c r="B15" s="203" t="s">
        <v>325</v>
      </c>
      <c r="C15" s="204"/>
      <c r="D15" s="205"/>
      <c r="E15" s="231"/>
      <c r="F15" s="207"/>
      <c r="G15" s="195"/>
      <c r="H15" s="195"/>
      <c r="I15" s="195"/>
    </row>
    <row r="16" spans="1:12" ht="14.1" customHeight="1" x14ac:dyDescent="0.2">
      <c r="A16" s="208"/>
      <c r="B16" s="209"/>
      <c r="C16" s="204"/>
      <c r="D16" s="230"/>
      <c r="E16" s="206"/>
      <c r="F16" s="207"/>
    </row>
    <row r="17" spans="1:6" ht="14.1" customHeight="1" x14ac:dyDescent="0.2">
      <c r="A17" s="208" t="s">
        <v>326</v>
      </c>
      <c r="B17" s="209" t="s">
        <v>327</v>
      </c>
      <c r="C17" s="204" t="s">
        <v>582</v>
      </c>
      <c r="D17" s="205">
        <f>D13</f>
        <v>1420.6499999999999</v>
      </c>
      <c r="E17" s="206"/>
      <c r="F17" s="207">
        <f>E17*D17</f>
        <v>0</v>
      </c>
    </row>
    <row r="18" spans="1:6" ht="14.1" customHeight="1" x14ac:dyDescent="0.2">
      <c r="A18" s="208"/>
      <c r="B18" s="209" t="s">
        <v>328</v>
      </c>
      <c r="C18" s="204"/>
      <c r="D18" s="205"/>
      <c r="E18" s="231"/>
      <c r="F18" s="207"/>
    </row>
    <row r="19" spans="1:6" ht="14.1" customHeight="1" x14ac:dyDescent="0.2">
      <c r="A19" s="208"/>
      <c r="B19" s="209" t="s">
        <v>329</v>
      </c>
      <c r="C19" s="204"/>
      <c r="D19" s="230"/>
      <c r="E19" s="206"/>
      <c r="F19" s="207"/>
    </row>
    <row r="20" spans="1:6" ht="14.1" customHeight="1" x14ac:dyDescent="0.2">
      <c r="A20" s="202"/>
      <c r="B20" s="209" t="s">
        <v>330</v>
      </c>
      <c r="C20" s="204"/>
      <c r="D20" s="230"/>
      <c r="E20" s="206"/>
      <c r="F20" s="207"/>
    </row>
    <row r="21" spans="1:6" ht="14.1" customHeight="1" x14ac:dyDescent="0.2">
      <c r="A21" s="208"/>
      <c r="B21" s="203"/>
      <c r="C21" s="204"/>
      <c r="D21" s="230"/>
      <c r="E21" s="206"/>
      <c r="F21" s="207"/>
    </row>
    <row r="22" spans="1:6" ht="14.1" customHeight="1" x14ac:dyDescent="0.2">
      <c r="A22" s="208"/>
      <c r="B22" s="209"/>
      <c r="C22" s="204"/>
      <c r="D22" s="230"/>
      <c r="E22" s="206"/>
      <c r="F22" s="207"/>
    </row>
    <row r="23" spans="1:6" ht="14.1" customHeight="1" x14ac:dyDescent="0.2">
      <c r="A23" s="208"/>
      <c r="B23" s="209"/>
      <c r="C23" s="204"/>
      <c r="D23" s="230"/>
      <c r="E23" s="206"/>
      <c r="F23" s="207"/>
    </row>
    <row r="24" spans="1:6" ht="14.1" customHeight="1" x14ac:dyDescent="0.2">
      <c r="A24" s="208"/>
      <c r="B24" s="209"/>
      <c r="C24" s="204"/>
      <c r="D24" s="230"/>
      <c r="E24" s="206"/>
      <c r="F24" s="207"/>
    </row>
    <row r="25" spans="1:6" ht="14.1" customHeight="1" x14ac:dyDescent="0.2">
      <c r="A25" s="208"/>
      <c r="B25" s="209"/>
      <c r="C25" s="204"/>
      <c r="D25" s="230"/>
      <c r="E25" s="206"/>
      <c r="F25" s="207"/>
    </row>
    <row r="26" spans="1:6" ht="14.1" customHeight="1" x14ac:dyDescent="0.2">
      <c r="A26" s="208"/>
      <c r="B26" s="209"/>
      <c r="C26" s="204"/>
      <c r="D26" s="205"/>
      <c r="E26" s="231"/>
      <c r="F26" s="207"/>
    </row>
    <row r="27" spans="1:6" ht="14.1" customHeight="1" x14ac:dyDescent="0.2">
      <c r="A27" s="208"/>
      <c r="B27" s="209"/>
      <c r="C27" s="204"/>
      <c r="D27" s="230"/>
      <c r="E27" s="206"/>
      <c r="F27" s="207"/>
    </row>
    <row r="28" spans="1:6" ht="14.1" customHeight="1" x14ac:dyDescent="0.2">
      <c r="A28" s="208"/>
      <c r="B28" s="209"/>
      <c r="C28" s="204"/>
      <c r="D28" s="230"/>
      <c r="E28" s="206"/>
      <c r="F28" s="207"/>
    </row>
    <row r="29" spans="1:6" ht="14.1" customHeight="1" x14ac:dyDescent="0.2">
      <c r="A29" s="208"/>
      <c r="B29" s="209"/>
      <c r="C29" s="204"/>
      <c r="D29" s="205"/>
      <c r="E29" s="231"/>
      <c r="F29" s="207"/>
    </row>
    <row r="30" spans="1:6" ht="14.1" customHeight="1" x14ac:dyDescent="0.2">
      <c r="A30" s="208"/>
      <c r="B30" s="209"/>
      <c r="C30" s="204"/>
      <c r="D30" s="230"/>
      <c r="E30" s="206"/>
      <c r="F30" s="207"/>
    </row>
    <row r="31" spans="1:6" ht="14.1" customHeight="1" x14ac:dyDescent="0.2">
      <c r="A31" s="208"/>
      <c r="B31" s="209"/>
      <c r="C31" s="204"/>
      <c r="D31" s="230"/>
      <c r="E31" s="206"/>
      <c r="F31" s="207"/>
    </row>
    <row r="32" spans="1:6" ht="14.1" customHeight="1" x14ac:dyDescent="0.2">
      <c r="A32" s="208"/>
      <c r="B32" s="209"/>
      <c r="C32" s="204"/>
      <c r="D32" s="230"/>
      <c r="E32" s="206"/>
      <c r="F32" s="207"/>
    </row>
    <row r="33" spans="1:12" ht="14.1" customHeight="1" x14ac:dyDescent="0.2">
      <c r="A33" s="208"/>
      <c r="B33" s="209"/>
      <c r="C33" s="204"/>
      <c r="D33" s="205"/>
      <c r="E33" s="231"/>
      <c r="F33" s="207"/>
    </row>
    <row r="34" spans="1:12" ht="14.1" customHeight="1" x14ac:dyDescent="0.2">
      <c r="A34" s="208"/>
      <c r="B34" s="209"/>
      <c r="C34" s="204"/>
      <c r="D34" s="230"/>
      <c r="E34" s="206"/>
      <c r="F34" s="207"/>
    </row>
    <row r="35" spans="1:12" ht="14.1" customHeight="1" x14ac:dyDescent="0.2">
      <c r="A35" s="208"/>
      <c r="B35" s="209"/>
      <c r="C35" s="204"/>
      <c r="D35" s="230"/>
      <c r="E35" s="206"/>
      <c r="F35" s="207"/>
    </row>
    <row r="36" spans="1:12" ht="14.1" customHeight="1" thickBot="1" x14ac:dyDescent="0.25">
      <c r="A36" s="212"/>
      <c r="B36" s="213"/>
      <c r="C36" s="214"/>
      <c r="D36" s="232"/>
      <c r="E36" s="216"/>
      <c r="F36" s="217"/>
    </row>
    <row r="37" spans="1:12" ht="27.95" customHeight="1" thickBot="1" x14ac:dyDescent="0.25">
      <c r="A37" s="365" t="s">
        <v>573</v>
      </c>
      <c r="B37" s="366"/>
      <c r="C37" s="366"/>
      <c r="D37" s="366"/>
      <c r="E37" s="367"/>
      <c r="F37" s="233">
        <f>SUM(F2:F36)</f>
        <v>0</v>
      </c>
      <c r="L37" s="233"/>
    </row>
    <row r="38" spans="1:12" ht="14.1" customHeight="1" thickBot="1" x14ac:dyDescent="0.25">
      <c r="A38" s="219"/>
      <c r="B38" s="219"/>
      <c r="C38" s="219"/>
      <c r="D38" s="234"/>
      <c r="E38" s="219"/>
      <c r="F38" s="221"/>
    </row>
    <row r="39" spans="1:12" ht="27.95" customHeight="1" x14ac:dyDescent="0.2">
      <c r="A39" s="329" t="s">
        <v>574</v>
      </c>
      <c r="B39" s="330"/>
      <c r="C39" s="330"/>
      <c r="D39" s="330"/>
      <c r="E39" s="331" t="s">
        <v>575</v>
      </c>
      <c r="F39" s="332"/>
    </row>
    <row r="40" spans="1:12" ht="42" customHeight="1" thickBot="1" x14ac:dyDescent="0.25">
      <c r="A40" s="333"/>
      <c r="B40" s="334"/>
      <c r="C40" s="334"/>
      <c r="D40" s="334"/>
      <c r="E40" s="335"/>
      <c r="F40" s="336"/>
    </row>
    <row r="41" spans="1:12" ht="9.9499999999999993" customHeight="1" x14ac:dyDescent="0.2">
      <c r="A41" s="235"/>
      <c r="E41" s="237"/>
    </row>
    <row r="42" spans="1:12" ht="27.95" customHeight="1" x14ac:dyDescent="0.2"/>
    <row r="43" spans="1:12" ht="27.95" customHeight="1" x14ac:dyDescent="0.2"/>
    <row r="44" spans="1:12" ht="14.1" customHeight="1" x14ac:dyDescent="0.2"/>
    <row r="45" spans="1:12" ht="14.1" customHeight="1" x14ac:dyDescent="0.2"/>
    <row r="46" spans="1:12" ht="14.1" customHeight="1" x14ac:dyDescent="0.2"/>
    <row r="47" spans="1:12" ht="14.1" customHeight="1" x14ac:dyDescent="0.2"/>
    <row r="48" spans="1:12"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27.95" customHeight="1" x14ac:dyDescent="0.2"/>
    <row r="90" ht="14.1" customHeight="1" x14ac:dyDescent="0.2"/>
    <row r="91" ht="27.95" customHeight="1" x14ac:dyDescent="0.2"/>
    <row r="92" ht="42" customHeight="1" x14ac:dyDescent="0.2"/>
    <row r="93" ht="9.9499999999999993" customHeight="1" x14ac:dyDescent="0.2"/>
    <row r="94" ht="27.95" customHeight="1" x14ac:dyDescent="0.2"/>
    <row r="95" ht="27.95"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27.95" customHeight="1" x14ac:dyDescent="0.2"/>
    <row r="142" ht="14.1" customHeight="1" x14ac:dyDescent="0.2"/>
    <row r="143" ht="27.95" customHeight="1" x14ac:dyDescent="0.2"/>
    <row r="144" ht="42" customHeight="1" x14ac:dyDescent="0.2"/>
    <row r="145" ht="9.9499999999999993" customHeight="1" x14ac:dyDescent="0.2"/>
    <row r="146" ht="27.95" customHeight="1" x14ac:dyDescent="0.2"/>
    <row r="147" ht="27.95"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27.95" customHeight="1" x14ac:dyDescent="0.2"/>
    <row r="194" ht="14.1" customHeight="1" x14ac:dyDescent="0.2"/>
    <row r="195" ht="27.95" customHeight="1" x14ac:dyDescent="0.2"/>
    <row r="196" ht="42" customHeight="1" x14ac:dyDescent="0.2"/>
    <row r="197" ht="9.9499999999999993" customHeight="1" x14ac:dyDescent="0.2"/>
    <row r="198" ht="27.95" customHeight="1" x14ac:dyDescent="0.2"/>
    <row r="199" ht="27.95"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27.95" customHeight="1" x14ac:dyDescent="0.2"/>
    <row r="246" ht="14.1" customHeight="1" x14ac:dyDescent="0.2"/>
    <row r="247" ht="27.95" customHeight="1" x14ac:dyDescent="0.2"/>
    <row r="248" ht="42" customHeight="1" x14ac:dyDescent="0.2"/>
    <row r="249" ht="9.9499999999999993" customHeight="1" x14ac:dyDescent="0.2"/>
    <row r="250" ht="27.95" customHeight="1" x14ac:dyDescent="0.2"/>
    <row r="251" ht="27.95"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27.95" customHeight="1" x14ac:dyDescent="0.2"/>
    <row r="298" ht="14.1" customHeight="1" x14ac:dyDescent="0.2"/>
    <row r="299" ht="27.95" customHeight="1" x14ac:dyDescent="0.2"/>
    <row r="300" ht="42" customHeight="1" x14ac:dyDescent="0.2"/>
    <row r="301" ht="9.9499999999999993" customHeight="1" x14ac:dyDescent="0.2"/>
    <row r="302" ht="27.95" customHeight="1" x14ac:dyDescent="0.2"/>
    <row r="303" ht="27.95"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27.95" customHeight="1" x14ac:dyDescent="0.2"/>
    <row r="350" ht="14.1" customHeight="1" x14ac:dyDescent="0.2"/>
    <row r="351" ht="27.95" customHeight="1" x14ac:dyDescent="0.2"/>
    <row r="352" ht="42" customHeight="1" x14ac:dyDescent="0.2"/>
    <row r="353" ht="9.9499999999999993" customHeight="1" x14ac:dyDescent="0.2"/>
    <row r="354" ht="27.95" customHeight="1" x14ac:dyDescent="0.2"/>
    <row r="355" ht="27.95"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27.95" customHeight="1" x14ac:dyDescent="0.2"/>
    <row r="402" ht="14.1" customHeight="1" x14ac:dyDescent="0.2"/>
    <row r="403" ht="27.95" customHeight="1" x14ac:dyDescent="0.2"/>
    <row r="404" ht="42" customHeight="1" x14ac:dyDescent="0.2"/>
    <row r="405" ht="9.9499999999999993" customHeight="1" x14ac:dyDescent="0.2"/>
    <row r="406" ht="27.95" customHeight="1" x14ac:dyDescent="0.2"/>
    <row r="407" ht="27.95"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27.95" customHeight="1" x14ac:dyDescent="0.2"/>
    <row r="454" ht="14.1" customHeight="1" x14ac:dyDescent="0.2"/>
    <row r="455" ht="27.95" customHeight="1" x14ac:dyDescent="0.2"/>
    <row r="456" ht="42" customHeight="1" x14ac:dyDescent="0.2"/>
    <row r="457" ht="9.9499999999999993" customHeight="1" x14ac:dyDescent="0.2"/>
  </sheetData>
  <mergeCells count="5">
    <mergeCell ref="A37:E37"/>
    <mergeCell ref="A39:D39"/>
    <mergeCell ref="E39:F39"/>
    <mergeCell ref="A40:D40"/>
    <mergeCell ref="E40:F40"/>
  </mergeCells>
  <conditionalFormatting sqref="F12 F15 F18 F26 F29 F33">
    <cfRule type="cellIs" dxfId="87" priority="1" stopIfTrue="1" operator="equal">
      <formula>"ro"</formula>
    </cfRule>
    <cfRule type="cellIs" dxfId="86" priority="2"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3" firstPageNumber="51" orientation="portrait" blackAndWhite="1" useFirstPageNumber="1" r:id="rId1"/>
  <headerFooter alignWithMargins="0">
    <oddHeader>&amp;L&amp;"Calibri,Regular"&amp;8 710143: COO 01-2021/22 - TIDC 13/2024
THE UPGRADING OF ROADS AND STORMWATER SYSTEMS IN SOSHANGUVE BLOCK M EXTENSION</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54"/>
  </sheetPr>
  <dimension ref="A1:F445"/>
  <sheetViews>
    <sheetView showZeros="0" view="pageBreakPreview" topLeftCell="A14" zoomScale="120" zoomScaleNormal="100" zoomScaleSheetLayoutView="120" workbookViewId="0">
      <selection sqref="A1:F28"/>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24" customWidth="1"/>
    <col min="5" max="5" width="13.5703125" style="2" customWidth="1"/>
    <col min="6" max="6" width="15.5703125" style="2"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84"/>
      <c r="E2" s="11"/>
      <c r="F2" s="12"/>
    </row>
    <row r="3" spans="1:6" ht="14.1" customHeight="1" x14ac:dyDescent="0.2">
      <c r="A3" s="13" t="s">
        <v>610</v>
      </c>
      <c r="B3" s="14" t="s">
        <v>611</v>
      </c>
      <c r="C3" s="3"/>
      <c r="D3" s="83"/>
      <c r="E3" s="4"/>
      <c r="F3" s="1"/>
    </row>
    <row r="4" spans="1:6" ht="14.1" customHeight="1" x14ac:dyDescent="0.2">
      <c r="A4" s="5"/>
      <c r="B4" s="6"/>
      <c r="C4" s="3"/>
      <c r="D4" s="83"/>
      <c r="E4" s="4"/>
      <c r="F4" s="1"/>
    </row>
    <row r="5" spans="1:6" ht="14.1" customHeight="1" x14ac:dyDescent="0.2">
      <c r="A5" s="13" t="s">
        <v>331</v>
      </c>
      <c r="B5" s="14" t="s">
        <v>332</v>
      </c>
      <c r="C5" s="3"/>
      <c r="D5" s="83"/>
      <c r="E5" s="4"/>
      <c r="F5" s="1"/>
    </row>
    <row r="6" spans="1:6" ht="14.1" customHeight="1" x14ac:dyDescent="0.2">
      <c r="A6" s="5"/>
      <c r="B6" s="7"/>
      <c r="C6" s="3"/>
      <c r="D6" s="83"/>
      <c r="E6" s="4"/>
      <c r="F6" s="1"/>
    </row>
    <row r="7" spans="1:6" ht="14.1" customHeight="1" x14ac:dyDescent="0.2">
      <c r="A7" s="13" t="s">
        <v>333</v>
      </c>
      <c r="B7" s="14" t="s">
        <v>335</v>
      </c>
      <c r="C7" s="3"/>
      <c r="D7" s="83"/>
      <c r="E7" s="4"/>
      <c r="F7" s="1"/>
    </row>
    <row r="8" spans="1:6" ht="14.1" customHeight="1" x14ac:dyDescent="0.2">
      <c r="A8" s="5"/>
      <c r="B8" s="14" t="s">
        <v>336</v>
      </c>
      <c r="C8" s="3"/>
      <c r="D8" s="83"/>
      <c r="E8" s="4"/>
      <c r="F8" s="1"/>
    </row>
    <row r="9" spans="1:6" ht="14.1" customHeight="1" x14ac:dyDescent="0.2">
      <c r="A9" s="5"/>
      <c r="B9" s="14" t="s">
        <v>89</v>
      </c>
      <c r="C9" s="3"/>
      <c r="D9" s="83"/>
      <c r="E9" s="4"/>
      <c r="F9" s="1"/>
    </row>
    <row r="10" spans="1:6" ht="14.1" customHeight="1" x14ac:dyDescent="0.2">
      <c r="A10" s="5"/>
      <c r="B10" s="6"/>
      <c r="C10" s="3"/>
      <c r="D10" s="83"/>
      <c r="E10" s="4"/>
      <c r="F10" s="1"/>
    </row>
    <row r="11" spans="1:6" ht="14.1" customHeight="1" x14ac:dyDescent="0.2">
      <c r="A11" s="5" t="s">
        <v>334</v>
      </c>
      <c r="B11" s="6" t="s">
        <v>319</v>
      </c>
      <c r="C11" s="3" t="s">
        <v>582</v>
      </c>
      <c r="D11" s="88">
        <f>1435*3.5*0.15*2</f>
        <v>1506.75</v>
      </c>
      <c r="E11" s="87"/>
      <c r="F11" s="86" t="str">
        <f>IF(TRIM(D11)="rate only","ro",IF(OR(ISBLANK(D11),ISBLANK(E11))," ",D11*E11))</f>
        <v xml:space="preserve"> </v>
      </c>
    </row>
    <row r="12" spans="1:6" ht="14.1" customHeight="1" x14ac:dyDescent="0.2">
      <c r="A12" s="5"/>
      <c r="B12" s="6"/>
      <c r="C12" s="3"/>
      <c r="D12" s="83"/>
      <c r="E12" s="4"/>
      <c r="F12" s="1"/>
    </row>
    <row r="13" spans="1:6" ht="14.1" customHeight="1" x14ac:dyDescent="0.2">
      <c r="A13" s="13" t="s">
        <v>1228</v>
      </c>
      <c r="B13" s="14" t="s">
        <v>337</v>
      </c>
      <c r="C13" s="3"/>
      <c r="D13" s="83"/>
      <c r="E13" s="4"/>
      <c r="F13" s="1"/>
    </row>
    <row r="14" spans="1:6" ht="14.1" customHeight="1" x14ac:dyDescent="0.2">
      <c r="A14" s="5"/>
      <c r="B14" s="14" t="s">
        <v>1229</v>
      </c>
      <c r="C14" s="3"/>
      <c r="D14" s="83"/>
      <c r="E14" s="4"/>
      <c r="F14" s="1"/>
    </row>
    <row r="15" spans="1:6" ht="14.1" customHeight="1" x14ac:dyDescent="0.2">
      <c r="A15" s="5"/>
      <c r="B15" s="14" t="s">
        <v>117</v>
      </c>
      <c r="C15" s="3" t="s">
        <v>582</v>
      </c>
      <c r="D15" s="88">
        <f>D11</f>
        <v>1506.75</v>
      </c>
      <c r="E15" s="87"/>
      <c r="F15" s="86" t="str">
        <f>IF(TRIM(D15)="rate only","ro",IF(ISBLANK(E15)," ",D15*E15))</f>
        <v xml:space="preserve"> </v>
      </c>
    </row>
    <row r="16" spans="1:6" ht="14.1" customHeight="1" x14ac:dyDescent="0.2">
      <c r="A16" s="5"/>
      <c r="B16" s="6"/>
      <c r="C16" s="3"/>
      <c r="D16" s="83"/>
      <c r="E16" s="4"/>
      <c r="F16" s="1"/>
    </row>
    <row r="17" spans="1:6" ht="14.1" customHeight="1" x14ac:dyDescent="0.2">
      <c r="A17" s="5"/>
      <c r="B17" s="6"/>
      <c r="C17" s="3"/>
      <c r="D17" s="83"/>
      <c r="E17" s="4"/>
      <c r="F17" s="1"/>
    </row>
    <row r="18" spans="1:6" ht="14.1" customHeight="1" x14ac:dyDescent="0.2">
      <c r="A18" s="5"/>
      <c r="B18" s="6"/>
      <c r="C18" s="3"/>
      <c r="D18" s="83"/>
      <c r="E18" s="4"/>
      <c r="F18" s="1"/>
    </row>
    <row r="19" spans="1:6" ht="14.1" customHeight="1" x14ac:dyDescent="0.2">
      <c r="A19" s="5"/>
      <c r="B19" s="6"/>
      <c r="C19" s="3"/>
      <c r="D19" s="83"/>
      <c r="E19" s="4"/>
      <c r="F19" s="1"/>
    </row>
    <row r="20" spans="1:6" ht="14.1" customHeight="1" x14ac:dyDescent="0.2">
      <c r="A20" s="5"/>
      <c r="B20" s="6"/>
      <c r="C20" s="3"/>
      <c r="D20" s="83"/>
      <c r="E20" s="4"/>
      <c r="F20" s="1"/>
    </row>
    <row r="21" spans="1:6" ht="14.1" customHeight="1" x14ac:dyDescent="0.2">
      <c r="A21" s="5"/>
      <c r="B21" s="6"/>
      <c r="C21" s="3"/>
      <c r="D21" s="83"/>
      <c r="E21" s="4"/>
      <c r="F21" s="1"/>
    </row>
    <row r="22" spans="1:6" ht="14.1" customHeight="1" x14ac:dyDescent="0.2">
      <c r="A22" s="5"/>
      <c r="B22" s="6"/>
      <c r="C22" s="3"/>
      <c r="D22" s="83"/>
      <c r="E22" s="4"/>
      <c r="F22" s="1"/>
    </row>
    <row r="23" spans="1:6" ht="14.1" customHeight="1" x14ac:dyDescent="0.2">
      <c r="A23" s="5"/>
      <c r="B23" s="6"/>
      <c r="C23" s="3"/>
      <c r="D23" s="83"/>
      <c r="E23" s="4"/>
      <c r="F23" s="1"/>
    </row>
    <row r="24" spans="1:6" ht="14.1" customHeight="1" thickBot="1" x14ac:dyDescent="0.25">
      <c r="A24" s="15"/>
      <c r="B24" s="16"/>
      <c r="C24" s="17"/>
      <c r="D24" s="85"/>
      <c r="E24" s="18"/>
      <c r="F24" s="19"/>
    </row>
    <row r="25" spans="1:6" ht="27.95" customHeight="1" thickBot="1" x14ac:dyDescent="0.25">
      <c r="A25" s="359" t="s">
        <v>573</v>
      </c>
      <c r="B25" s="360"/>
      <c r="C25" s="360"/>
      <c r="D25" s="360"/>
      <c r="E25" s="361"/>
      <c r="F25" s="69">
        <f>SUM(F2:F24)</f>
        <v>0</v>
      </c>
    </row>
    <row r="26" spans="1:6" ht="14.1" customHeight="1" thickBot="1" x14ac:dyDescent="0.25">
      <c r="A26" s="20"/>
      <c r="B26" s="20"/>
      <c r="C26" s="20"/>
      <c r="D26" s="21"/>
      <c r="E26" s="20"/>
      <c r="F26" s="22"/>
    </row>
    <row r="27" spans="1:6" ht="27.95" customHeight="1" x14ac:dyDescent="0.2">
      <c r="A27" s="308" t="s">
        <v>574</v>
      </c>
      <c r="B27" s="309"/>
      <c r="C27" s="309"/>
      <c r="D27" s="309"/>
      <c r="E27" s="324" t="s">
        <v>575</v>
      </c>
      <c r="F27" s="325"/>
    </row>
    <row r="28" spans="1:6" ht="42" customHeight="1" thickBot="1" x14ac:dyDescent="0.25">
      <c r="A28" s="312"/>
      <c r="B28" s="313"/>
      <c r="C28" s="313"/>
      <c r="D28" s="313"/>
      <c r="E28" s="322"/>
      <c r="F28" s="323"/>
    </row>
    <row r="29" spans="1:6" ht="9.9499999999999993" customHeight="1" x14ac:dyDescent="0.2">
      <c r="A29" s="23"/>
      <c r="E29" s="25"/>
    </row>
    <row r="30" spans="1:6" ht="27.95" customHeight="1" x14ac:dyDescent="0.2"/>
    <row r="31" spans="1:6" ht="27.95" customHeight="1" x14ac:dyDescent="0.2"/>
    <row r="32" spans="1:6"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27.95" customHeight="1" x14ac:dyDescent="0.2"/>
    <row r="78" ht="14.1" customHeight="1" x14ac:dyDescent="0.2"/>
    <row r="79" ht="27.95" customHeight="1" x14ac:dyDescent="0.2"/>
    <row r="80" ht="42" customHeight="1" x14ac:dyDescent="0.2"/>
    <row r="81" ht="9.9499999999999993" customHeight="1" x14ac:dyDescent="0.2"/>
    <row r="82" ht="27.95" customHeight="1" x14ac:dyDescent="0.2"/>
    <row r="83" ht="27.95"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27.95" customHeight="1" x14ac:dyDescent="0.2"/>
    <row r="130" ht="14.1" customHeight="1" x14ac:dyDescent="0.2"/>
    <row r="131" ht="27.95" customHeight="1" x14ac:dyDescent="0.2"/>
    <row r="132" ht="42" customHeight="1" x14ac:dyDescent="0.2"/>
    <row r="133" ht="9.9499999999999993" customHeight="1" x14ac:dyDescent="0.2"/>
    <row r="134" ht="27.95" customHeight="1" x14ac:dyDescent="0.2"/>
    <row r="135" ht="27.95"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27.95" customHeight="1" x14ac:dyDescent="0.2"/>
    <row r="182" ht="14.1" customHeight="1" x14ac:dyDescent="0.2"/>
    <row r="183" ht="27.95" customHeight="1" x14ac:dyDescent="0.2"/>
    <row r="184" ht="42" customHeight="1" x14ac:dyDescent="0.2"/>
    <row r="185" ht="9.9499999999999993" customHeight="1" x14ac:dyDescent="0.2"/>
    <row r="186" ht="27.95" customHeight="1" x14ac:dyDescent="0.2"/>
    <row r="187" ht="27.95"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27.95" customHeight="1" x14ac:dyDescent="0.2"/>
    <row r="234" ht="14.1" customHeight="1" x14ac:dyDescent="0.2"/>
    <row r="235" ht="27.95" customHeight="1" x14ac:dyDescent="0.2"/>
    <row r="236" ht="42" customHeight="1" x14ac:dyDescent="0.2"/>
    <row r="237" ht="9.9499999999999993" customHeight="1" x14ac:dyDescent="0.2"/>
    <row r="238" ht="27.95" customHeight="1" x14ac:dyDescent="0.2"/>
    <row r="239" ht="27.95"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27.95" customHeight="1" x14ac:dyDescent="0.2"/>
    <row r="286" ht="14.1" customHeight="1" x14ac:dyDescent="0.2"/>
    <row r="287" ht="27.95" customHeight="1" x14ac:dyDescent="0.2"/>
    <row r="288" ht="42" customHeight="1" x14ac:dyDescent="0.2"/>
    <row r="289" ht="9.9499999999999993" customHeight="1" x14ac:dyDescent="0.2"/>
    <row r="290" ht="27.95" customHeight="1" x14ac:dyDescent="0.2"/>
    <row r="291" ht="27.95"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27.95" customHeight="1" x14ac:dyDescent="0.2"/>
    <row r="338" ht="14.1" customHeight="1" x14ac:dyDescent="0.2"/>
    <row r="339" ht="27.95" customHeight="1" x14ac:dyDescent="0.2"/>
    <row r="340" ht="42" customHeight="1" x14ac:dyDescent="0.2"/>
    <row r="341" ht="9.9499999999999993" customHeight="1" x14ac:dyDescent="0.2"/>
    <row r="342" ht="27.95" customHeight="1" x14ac:dyDescent="0.2"/>
    <row r="343" ht="27.95"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27.95" customHeight="1" x14ac:dyDescent="0.2"/>
    <row r="390" ht="14.1" customHeight="1" x14ac:dyDescent="0.2"/>
    <row r="391" ht="27.95" customHeight="1" x14ac:dyDescent="0.2"/>
    <row r="392" ht="42" customHeight="1" x14ac:dyDescent="0.2"/>
    <row r="393" ht="9.9499999999999993" customHeight="1" x14ac:dyDescent="0.2"/>
    <row r="394" ht="27.95" customHeight="1" x14ac:dyDescent="0.2"/>
    <row r="395" ht="27.95"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27.95" customHeight="1" x14ac:dyDescent="0.2"/>
    <row r="442" ht="14.1" customHeight="1" x14ac:dyDescent="0.2"/>
    <row r="443" ht="27.95" customHeight="1" x14ac:dyDescent="0.2"/>
    <row r="444" ht="42" customHeight="1" x14ac:dyDescent="0.2"/>
    <row r="445" ht="9.9499999999999993" customHeight="1" x14ac:dyDescent="0.2"/>
  </sheetData>
  <mergeCells count="5">
    <mergeCell ref="A25:E25"/>
    <mergeCell ref="A27:D27"/>
    <mergeCell ref="E27:F27"/>
    <mergeCell ref="A28:D28"/>
    <mergeCell ref="E28:F28"/>
  </mergeCells>
  <phoneticPr fontId="1" type="noConversion"/>
  <conditionalFormatting sqref="D11 D15">
    <cfRule type="cellIs" dxfId="85" priority="1" operator="greaterThan">
      <formula>0</formula>
    </cfRule>
  </conditionalFormatting>
  <conditionalFormatting sqref="E11 E15">
    <cfRule type="cellIs" dxfId="84" priority="2" operator="greaterThan">
      <formula>0</formula>
    </cfRule>
  </conditionalFormatting>
  <conditionalFormatting sqref="F11 F15">
    <cfRule type="cellIs" dxfId="83" priority="3" stopIfTrue="1" operator="equal">
      <formula>"ro"</formula>
    </cfRule>
    <cfRule type="cellIs" dxfId="82"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603: Page &amp;P of &amp;N</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54"/>
  </sheetPr>
  <dimension ref="A1:F442"/>
  <sheetViews>
    <sheetView showZeros="0" view="pageBreakPreview" topLeftCell="A11" zoomScale="120" zoomScaleNormal="100" zoomScaleSheetLayoutView="120" workbookViewId="0">
      <selection sqref="A1:F25"/>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610</v>
      </c>
      <c r="B3" s="14" t="s">
        <v>611</v>
      </c>
      <c r="C3" s="3"/>
      <c r="D3" s="136"/>
      <c r="E3" s="137"/>
      <c r="F3" s="138"/>
    </row>
    <row r="4" spans="1:6" ht="14.1" customHeight="1" x14ac:dyDescent="0.2">
      <c r="A4" s="5"/>
      <c r="B4" s="6"/>
      <c r="C4" s="3"/>
      <c r="D4" s="136"/>
      <c r="E4" s="137"/>
      <c r="F4" s="138"/>
    </row>
    <row r="5" spans="1:6" ht="14.1" customHeight="1" x14ac:dyDescent="0.2">
      <c r="A5" s="13" t="s">
        <v>338</v>
      </c>
      <c r="B5" s="14" t="s">
        <v>557</v>
      </c>
      <c r="C5" s="3"/>
      <c r="D5" s="136"/>
      <c r="E5" s="137"/>
      <c r="F5" s="138"/>
    </row>
    <row r="6" spans="1:6" ht="14.1" customHeight="1" x14ac:dyDescent="0.2">
      <c r="A6" s="5"/>
      <c r="B6" s="7"/>
      <c r="C6" s="3"/>
      <c r="D6" s="136"/>
      <c r="E6" s="137"/>
      <c r="F6" s="138"/>
    </row>
    <row r="7" spans="1:6" ht="14.1" customHeight="1" x14ac:dyDescent="0.2">
      <c r="A7" s="13" t="s">
        <v>339</v>
      </c>
      <c r="B7" s="14" t="s">
        <v>320</v>
      </c>
      <c r="C7" s="3"/>
      <c r="D7" s="136"/>
      <c r="E7" s="137"/>
      <c r="F7" s="138"/>
    </row>
    <row r="8" spans="1:6" ht="14.1" customHeight="1" x14ac:dyDescent="0.2">
      <c r="A8" s="5"/>
      <c r="B8" s="14" t="s">
        <v>340</v>
      </c>
      <c r="C8" s="3"/>
      <c r="D8" s="136"/>
      <c r="E8" s="137"/>
      <c r="F8" s="138"/>
    </row>
    <row r="9" spans="1:6" ht="14.1" customHeight="1" x14ac:dyDescent="0.2">
      <c r="A9" s="5"/>
      <c r="B9" s="6"/>
      <c r="C9" s="3"/>
      <c r="D9" s="136"/>
      <c r="E9" s="137"/>
      <c r="F9" s="138"/>
    </row>
    <row r="10" spans="1:6" ht="14.1" customHeight="1" x14ac:dyDescent="0.2">
      <c r="A10" s="5" t="s">
        <v>344</v>
      </c>
      <c r="B10" s="6" t="s">
        <v>291</v>
      </c>
      <c r="C10" s="3" t="s">
        <v>582</v>
      </c>
      <c r="D10" s="139">
        <f>'Section 601'!D25</f>
        <v>2931</v>
      </c>
      <c r="E10" s="140"/>
      <c r="F10" s="141" t="str">
        <f>IF(TRIM(D10)="rate only","ro",IF(ISBLANK(E10)," ",D10*E10))</f>
        <v xml:space="preserve"> </v>
      </c>
    </row>
    <row r="11" spans="1:6" ht="14.1" customHeight="1" x14ac:dyDescent="0.2">
      <c r="A11" s="5"/>
      <c r="B11" s="6"/>
      <c r="C11" s="3"/>
      <c r="D11" s="136"/>
      <c r="E11" s="137"/>
      <c r="F11" s="138"/>
    </row>
    <row r="12" spans="1:6" ht="14.1" customHeight="1" x14ac:dyDescent="0.2">
      <c r="A12" s="13" t="s">
        <v>345</v>
      </c>
      <c r="B12" s="14" t="s">
        <v>341</v>
      </c>
      <c r="C12" s="3"/>
      <c r="D12" s="136"/>
      <c r="E12" s="137"/>
      <c r="F12" s="138"/>
    </row>
    <row r="13" spans="1:6" ht="14.1" customHeight="1" x14ac:dyDescent="0.2">
      <c r="A13" s="5"/>
      <c r="B13" s="6"/>
      <c r="C13" s="3"/>
      <c r="D13" s="136"/>
      <c r="E13" s="137"/>
      <c r="F13" s="138"/>
    </row>
    <row r="14" spans="1:6" ht="14.1" customHeight="1" x14ac:dyDescent="0.2">
      <c r="A14" s="5" t="s">
        <v>346</v>
      </c>
      <c r="B14" s="6" t="s">
        <v>342</v>
      </c>
      <c r="C14" s="3" t="s">
        <v>702</v>
      </c>
      <c r="D14" s="139">
        <f>4%*D10*2200/1000</f>
        <v>257.92800000000005</v>
      </c>
      <c r="E14" s="140"/>
      <c r="F14" s="141" t="str">
        <f>IF(TRIM(D14)="rate only","ro",IF(ISBLANK(E14)," ",D14*E14))</f>
        <v xml:space="preserve"> </v>
      </c>
    </row>
    <row r="15" spans="1:6" ht="14.1" customHeight="1" x14ac:dyDescent="0.2">
      <c r="A15" s="5"/>
      <c r="B15" s="6"/>
      <c r="C15" s="3"/>
      <c r="D15" s="136"/>
      <c r="E15" s="137"/>
      <c r="F15" s="138"/>
    </row>
    <row r="16" spans="1:6" ht="14.1" customHeight="1" x14ac:dyDescent="0.2">
      <c r="A16" s="5"/>
      <c r="B16" s="6"/>
      <c r="C16" s="3"/>
      <c r="D16" s="136"/>
      <c r="E16" s="137"/>
      <c r="F16" s="138"/>
    </row>
    <row r="17" spans="1:6" ht="14.1" customHeight="1" x14ac:dyDescent="0.2">
      <c r="A17" s="5"/>
      <c r="B17" s="6"/>
      <c r="C17" s="3"/>
      <c r="D17" s="136"/>
      <c r="E17" s="137"/>
      <c r="F17" s="138"/>
    </row>
    <row r="18" spans="1:6" ht="14.1" customHeight="1" x14ac:dyDescent="0.2">
      <c r="A18" s="5"/>
      <c r="B18" s="6"/>
      <c r="C18" s="3"/>
      <c r="D18" s="136"/>
      <c r="E18" s="137"/>
      <c r="F18" s="138"/>
    </row>
    <row r="19" spans="1:6" ht="14.1" customHeight="1" x14ac:dyDescent="0.2">
      <c r="A19" s="5"/>
      <c r="B19" s="6"/>
      <c r="C19" s="3"/>
      <c r="D19" s="136"/>
      <c r="E19" s="137"/>
      <c r="F19" s="138"/>
    </row>
    <row r="20" spans="1:6" ht="14.1" customHeight="1" x14ac:dyDescent="0.2">
      <c r="A20" s="5"/>
      <c r="B20" s="6"/>
      <c r="C20" s="3"/>
      <c r="D20" s="136"/>
      <c r="E20" s="137"/>
      <c r="F20" s="138"/>
    </row>
    <row r="21" spans="1:6" ht="14.1" customHeight="1" thickBot="1" x14ac:dyDescent="0.25">
      <c r="A21" s="15"/>
      <c r="B21" s="16"/>
      <c r="C21" s="17"/>
      <c r="D21" s="142"/>
      <c r="E21" s="143"/>
      <c r="F21" s="144"/>
    </row>
    <row r="22" spans="1:6" ht="27.95" customHeight="1" thickBot="1" x14ac:dyDescent="0.25">
      <c r="A22" s="359" t="s">
        <v>573</v>
      </c>
      <c r="B22" s="360"/>
      <c r="C22" s="360"/>
      <c r="D22" s="360"/>
      <c r="E22" s="361"/>
      <c r="F22" s="68">
        <f>SUM(F2:F21)</f>
        <v>0</v>
      </c>
    </row>
    <row r="23" spans="1:6" ht="14.1" customHeight="1" thickBot="1" x14ac:dyDescent="0.25">
      <c r="A23" s="20"/>
      <c r="B23" s="20"/>
      <c r="C23" s="20"/>
      <c r="D23" s="145"/>
      <c r="E23" s="146"/>
      <c r="F23" s="147"/>
    </row>
    <row r="24" spans="1:6" ht="27.95" customHeight="1" x14ac:dyDescent="0.2">
      <c r="A24" s="308" t="s">
        <v>574</v>
      </c>
      <c r="B24" s="309"/>
      <c r="C24" s="309"/>
      <c r="D24" s="309"/>
      <c r="E24" s="310" t="s">
        <v>575</v>
      </c>
      <c r="F24" s="311"/>
    </row>
    <row r="25" spans="1:6" ht="42" customHeight="1" thickBot="1" x14ac:dyDescent="0.25">
      <c r="A25" s="312"/>
      <c r="B25" s="313"/>
      <c r="C25" s="313"/>
      <c r="D25" s="313"/>
      <c r="E25" s="314"/>
      <c r="F25" s="315"/>
    </row>
    <row r="26" spans="1:6" ht="9.9499999999999993" customHeight="1" x14ac:dyDescent="0.2">
      <c r="A26" s="23"/>
      <c r="E26" s="149"/>
    </row>
    <row r="27" spans="1:6" ht="27.95" customHeight="1" x14ac:dyDescent="0.2"/>
    <row r="28" spans="1:6" ht="27.95" customHeight="1" x14ac:dyDescent="0.2"/>
    <row r="29" spans="1:6" ht="14.1" customHeight="1" x14ac:dyDescent="0.2"/>
    <row r="30" spans="1:6" ht="14.1" customHeight="1" x14ac:dyDescent="0.2"/>
    <row r="31" spans="1:6" ht="14.1" customHeight="1" x14ac:dyDescent="0.2"/>
    <row r="32" spans="1:6"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27.95" customHeight="1" x14ac:dyDescent="0.2"/>
    <row r="75" ht="14.1" customHeight="1" x14ac:dyDescent="0.2"/>
    <row r="76" ht="27.95" customHeight="1" x14ac:dyDescent="0.2"/>
    <row r="77" ht="42" customHeight="1" x14ac:dyDescent="0.2"/>
    <row r="78" ht="9.9499999999999993" customHeight="1" x14ac:dyDescent="0.2"/>
    <row r="79" ht="27.95" customHeight="1" x14ac:dyDescent="0.2"/>
    <row r="80" ht="27.95"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27.95" customHeight="1" x14ac:dyDescent="0.2"/>
    <row r="127" ht="14.1" customHeight="1" x14ac:dyDescent="0.2"/>
    <row r="128" ht="27.95" customHeight="1" x14ac:dyDescent="0.2"/>
    <row r="129" ht="42" customHeight="1" x14ac:dyDescent="0.2"/>
    <row r="130" ht="9.9499999999999993" customHeight="1" x14ac:dyDescent="0.2"/>
    <row r="131" ht="27.95" customHeight="1" x14ac:dyDescent="0.2"/>
    <row r="132" ht="27.95"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27.95" customHeight="1" x14ac:dyDescent="0.2"/>
    <row r="179" ht="14.1" customHeight="1" x14ac:dyDescent="0.2"/>
    <row r="180" ht="27.95" customHeight="1" x14ac:dyDescent="0.2"/>
    <row r="181" ht="42" customHeight="1" x14ac:dyDescent="0.2"/>
    <row r="182" ht="9.9499999999999993" customHeight="1" x14ac:dyDescent="0.2"/>
    <row r="183" ht="27.95" customHeight="1" x14ac:dyDescent="0.2"/>
    <row r="184" ht="27.95"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27.95" customHeight="1" x14ac:dyDescent="0.2"/>
    <row r="231" ht="14.1" customHeight="1" x14ac:dyDescent="0.2"/>
    <row r="232" ht="27.95" customHeight="1" x14ac:dyDescent="0.2"/>
    <row r="233" ht="42" customHeight="1" x14ac:dyDescent="0.2"/>
    <row r="234" ht="9.9499999999999993" customHeight="1" x14ac:dyDescent="0.2"/>
    <row r="235" ht="27.95" customHeight="1" x14ac:dyDescent="0.2"/>
    <row r="236" ht="27.95"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27.95" customHeight="1" x14ac:dyDescent="0.2"/>
    <row r="283" ht="14.1" customHeight="1" x14ac:dyDescent="0.2"/>
    <row r="284" ht="27.95" customHeight="1" x14ac:dyDescent="0.2"/>
    <row r="285" ht="42" customHeight="1" x14ac:dyDescent="0.2"/>
    <row r="286" ht="9.9499999999999993" customHeight="1" x14ac:dyDescent="0.2"/>
    <row r="287" ht="27.95" customHeight="1" x14ac:dyDescent="0.2"/>
    <row r="288" ht="27.95"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27.95" customHeight="1" x14ac:dyDescent="0.2"/>
    <row r="335" ht="14.1" customHeight="1" x14ac:dyDescent="0.2"/>
    <row r="336" ht="27.95" customHeight="1" x14ac:dyDescent="0.2"/>
    <row r="337" ht="42" customHeight="1" x14ac:dyDescent="0.2"/>
    <row r="338" ht="9.9499999999999993" customHeight="1" x14ac:dyDescent="0.2"/>
    <row r="339" ht="27.95" customHeight="1" x14ac:dyDescent="0.2"/>
    <row r="340" ht="27.95"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27.95" customHeight="1" x14ac:dyDescent="0.2"/>
    <row r="387" ht="14.1" customHeight="1" x14ac:dyDescent="0.2"/>
    <row r="388" ht="27.95" customHeight="1" x14ac:dyDescent="0.2"/>
    <row r="389" ht="42" customHeight="1" x14ac:dyDescent="0.2"/>
    <row r="390" ht="9.9499999999999993" customHeight="1" x14ac:dyDescent="0.2"/>
    <row r="391" ht="27.95" customHeight="1" x14ac:dyDescent="0.2"/>
    <row r="392" ht="27.95"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27.95" customHeight="1" x14ac:dyDescent="0.2"/>
    <row r="439" ht="14.1" customHeight="1" x14ac:dyDescent="0.2"/>
    <row r="440" ht="27.95" customHeight="1" x14ac:dyDescent="0.2"/>
    <row r="441" ht="42" customHeight="1" x14ac:dyDescent="0.2"/>
    <row r="442" ht="9.9499999999999993" customHeight="1" x14ac:dyDescent="0.2"/>
  </sheetData>
  <mergeCells count="5">
    <mergeCell ref="A22:E22"/>
    <mergeCell ref="A24:D24"/>
    <mergeCell ref="E24:F24"/>
    <mergeCell ref="A25:D25"/>
    <mergeCell ref="E25:F25"/>
  </mergeCells>
  <phoneticPr fontId="1" type="noConversion"/>
  <conditionalFormatting sqref="D10 D14">
    <cfRule type="cellIs" dxfId="81" priority="5" operator="greaterThan">
      <formula>0</formula>
    </cfRule>
  </conditionalFormatting>
  <conditionalFormatting sqref="E10 E14">
    <cfRule type="cellIs" dxfId="80" priority="6" operator="greaterThan">
      <formula>0</formula>
    </cfRule>
  </conditionalFormatting>
  <conditionalFormatting sqref="F10 F14">
    <cfRule type="cellIs" dxfId="79" priority="7" stopIfTrue="1" operator="equal">
      <formula>"ro"</formula>
    </cfRule>
    <cfRule type="cellIs" dxfId="78" priority="8"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3" orientation="portrait" blackAndWhite="1" useFirstPageNumber="1" r:id="rId1"/>
  <headerFooter alignWithMargins="0">
    <oddHeader>&amp;L&amp;"-,Italic"&amp;8RTD01-2016/2017-TIDC32&amp;"-,Regular"
Part C2.2: Pricing Schedule&amp;R
&amp;"-,Regular"&amp;8Section 604: Page &amp;P of &amp;N</oddHeader>
  </headerFooter>
  <rowBreaks count="1" manualBreakCount="1">
    <brk id="25" max="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54"/>
  </sheetPr>
  <dimension ref="A1:F445"/>
  <sheetViews>
    <sheetView showZeros="0" view="pageBreakPreview" topLeftCell="A26" zoomScale="130" zoomScaleNormal="100" zoomScaleSheetLayoutView="130" workbookViewId="0">
      <selection sqref="A1:F28"/>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610</v>
      </c>
      <c r="B3" s="14" t="s">
        <v>611</v>
      </c>
      <c r="C3" s="3"/>
      <c r="D3" s="136"/>
      <c r="E3" s="137"/>
      <c r="F3" s="138"/>
    </row>
    <row r="4" spans="1:6" ht="14.1" customHeight="1" x14ac:dyDescent="0.2">
      <c r="A4" s="5"/>
      <c r="B4" s="6"/>
      <c r="C4" s="3"/>
      <c r="D4" s="136"/>
      <c r="E4" s="137"/>
      <c r="F4" s="138"/>
    </row>
    <row r="5" spans="1:6" ht="14.1" customHeight="1" x14ac:dyDescent="0.2">
      <c r="A5" s="13" t="s">
        <v>312</v>
      </c>
      <c r="B5" s="14" t="s">
        <v>558</v>
      </c>
      <c r="C5" s="3"/>
      <c r="D5" s="136"/>
      <c r="E5" s="137"/>
      <c r="F5" s="138"/>
    </row>
    <row r="6" spans="1:6" ht="14.1" customHeight="1" x14ac:dyDescent="0.2">
      <c r="A6" s="5"/>
      <c r="B6" s="7"/>
      <c r="C6" s="3"/>
      <c r="D6" s="136"/>
      <c r="E6" s="137"/>
      <c r="F6" s="138"/>
    </row>
    <row r="7" spans="1:6" ht="14.1" customHeight="1" x14ac:dyDescent="0.2">
      <c r="A7" s="13" t="s">
        <v>347</v>
      </c>
      <c r="B7" s="14" t="s">
        <v>348</v>
      </c>
      <c r="C7" s="3"/>
      <c r="D7" s="136"/>
      <c r="E7" s="137"/>
      <c r="F7" s="138"/>
    </row>
    <row r="8" spans="1:6" ht="14.1" customHeight="1" x14ac:dyDescent="0.2">
      <c r="A8" s="5"/>
      <c r="B8" s="6"/>
      <c r="C8" s="3"/>
      <c r="D8" s="136"/>
      <c r="E8" s="137"/>
      <c r="F8" s="138"/>
    </row>
    <row r="9" spans="1:6" ht="14.1" customHeight="1" x14ac:dyDescent="0.2">
      <c r="A9" s="5" t="s">
        <v>351</v>
      </c>
      <c r="B9" s="6" t="s">
        <v>349</v>
      </c>
      <c r="C9" s="35" t="s">
        <v>343</v>
      </c>
      <c r="D9" s="139">
        <f>1435*10*0.75+30*6.7*0.75</f>
        <v>10913.25</v>
      </c>
      <c r="E9" s="140"/>
      <c r="F9" s="141" t="str">
        <f>IF(TRIM(D9)="rate only","ro",IF(OR(ISBLANK(D9),ISBLANK(E9))," ",D9*E9))</f>
        <v xml:space="preserve"> </v>
      </c>
    </row>
    <row r="10" spans="1:6" ht="14.1" customHeight="1" x14ac:dyDescent="0.2">
      <c r="A10" s="5"/>
      <c r="B10" s="6"/>
      <c r="C10" s="3"/>
      <c r="D10" s="136"/>
      <c r="E10" s="137"/>
      <c r="F10" s="138"/>
    </row>
    <row r="11" spans="1:6" ht="14.1" customHeight="1" x14ac:dyDescent="0.2">
      <c r="A11" s="13" t="s">
        <v>352</v>
      </c>
      <c r="B11" s="14" t="s">
        <v>350</v>
      </c>
      <c r="C11" s="3" t="s">
        <v>621</v>
      </c>
      <c r="D11" s="139">
        <v>158</v>
      </c>
      <c r="E11" s="140"/>
      <c r="F11" s="141" t="str">
        <f>IF(TRIM(D11)="rate only","ro",IF(ISBLANK(E11)," ",D11*E11))</f>
        <v xml:space="preserve"> </v>
      </c>
    </row>
    <row r="12" spans="1:6" ht="14.1" customHeight="1" x14ac:dyDescent="0.2">
      <c r="A12" s="5"/>
      <c r="B12" s="6"/>
      <c r="C12" s="3"/>
      <c r="D12" s="136"/>
      <c r="E12" s="137"/>
      <c r="F12" s="138"/>
    </row>
    <row r="13" spans="1:6" ht="14.1" customHeight="1" x14ac:dyDescent="0.2">
      <c r="A13" s="5"/>
      <c r="B13" s="6"/>
      <c r="C13" s="3"/>
      <c r="D13" s="136"/>
      <c r="E13" s="137"/>
      <c r="F13" s="138"/>
    </row>
    <row r="14" spans="1:6" ht="14.1" customHeight="1" x14ac:dyDescent="0.2">
      <c r="A14" s="5"/>
      <c r="B14" s="6"/>
      <c r="C14" s="3"/>
      <c r="D14" s="136"/>
      <c r="E14" s="137"/>
      <c r="F14" s="138"/>
    </row>
    <row r="15" spans="1:6" ht="14.1" customHeight="1" x14ac:dyDescent="0.2">
      <c r="A15" s="5"/>
      <c r="B15" s="6"/>
      <c r="C15" s="3"/>
      <c r="D15" s="136"/>
      <c r="E15" s="137"/>
      <c r="F15" s="138"/>
    </row>
    <row r="16" spans="1:6" ht="14.1" customHeight="1" x14ac:dyDescent="0.2">
      <c r="A16" s="5"/>
      <c r="B16" s="6"/>
      <c r="C16" s="3"/>
      <c r="D16" s="136"/>
      <c r="E16" s="137"/>
      <c r="F16" s="138"/>
    </row>
    <row r="17" spans="1:6" ht="14.1" customHeight="1" x14ac:dyDescent="0.2">
      <c r="A17" s="5"/>
      <c r="B17" s="6"/>
      <c r="C17" s="3"/>
      <c r="D17" s="136"/>
      <c r="E17" s="137"/>
      <c r="F17" s="138"/>
    </row>
    <row r="18" spans="1:6" ht="14.1" customHeight="1" x14ac:dyDescent="0.2">
      <c r="A18" s="5"/>
      <c r="B18" s="6"/>
      <c r="C18" s="3"/>
      <c r="D18" s="136"/>
      <c r="E18" s="137"/>
      <c r="F18" s="138"/>
    </row>
    <row r="19" spans="1:6" ht="14.1" customHeight="1" x14ac:dyDescent="0.2">
      <c r="A19" s="5"/>
      <c r="B19" s="6"/>
      <c r="C19" s="3"/>
      <c r="D19" s="136"/>
      <c r="E19" s="137"/>
      <c r="F19" s="138"/>
    </row>
    <row r="20" spans="1:6" ht="14.1" customHeight="1" x14ac:dyDescent="0.2">
      <c r="A20" s="5"/>
      <c r="B20" s="6"/>
      <c r="C20" s="3"/>
      <c r="D20" s="136"/>
      <c r="E20" s="137"/>
      <c r="F20" s="138"/>
    </row>
    <row r="21" spans="1:6" ht="14.1" customHeight="1" x14ac:dyDescent="0.2">
      <c r="A21" s="5"/>
      <c r="B21" s="6"/>
      <c r="C21" s="3"/>
      <c r="D21" s="136"/>
      <c r="E21" s="137"/>
      <c r="F21" s="138"/>
    </row>
    <row r="22" spans="1:6" ht="14.1" customHeight="1" x14ac:dyDescent="0.2">
      <c r="A22" s="5"/>
      <c r="B22" s="6"/>
      <c r="C22" s="3"/>
      <c r="D22" s="136"/>
      <c r="E22" s="137"/>
      <c r="F22" s="138"/>
    </row>
    <row r="23" spans="1:6" ht="14.1" customHeight="1" x14ac:dyDescent="0.2">
      <c r="A23" s="5"/>
      <c r="B23" s="6"/>
      <c r="C23" s="3"/>
      <c r="D23" s="136"/>
      <c r="E23" s="137"/>
      <c r="F23" s="138"/>
    </row>
    <row r="24" spans="1:6" ht="14.1" customHeight="1" thickBot="1" x14ac:dyDescent="0.25">
      <c r="A24" s="15"/>
      <c r="B24" s="16"/>
      <c r="C24" s="17"/>
      <c r="D24" s="142"/>
      <c r="E24" s="143"/>
      <c r="F24" s="144"/>
    </row>
    <row r="25" spans="1:6" ht="27.95" customHeight="1" thickBot="1" x14ac:dyDescent="0.25">
      <c r="A25" s="359" t="s">
        <v>573</v>
      </c>
      <c r="B25" s="360"/>
      <c r="C25" s="360"/>
      <c r="D25" s="360"/>
      <c r="E25" s="361"/>
      <c r="F25" s="68">
        <f>SUM(F2:F24)</f>
        <v>0</v>
      </c>
    </row>
    <row r="26" spans="1:6" ht="14.1" customHeight="1" thickBot="1" x14ac:dyDescent="0.25">
      <c r="A26" s="20"/>
      <c r="B26" s="20"/>
      <c r="C26" s="20"/>
      <c r="D26" s="145"/>
      <c r="E26" s="146"/>
      <c r="F26" s="147"/>
    </row>
    <row r="27" spans="1:6" ht="27.95" customHeight="1" x14ac:dyDescent="0.2">
      <c r="A27" s="308" t="s">
        <v>574</v>
      </c>
      <c r="B27" s="309"/>
      <c r="C27" s="309"/>
      <c r="D27" s="309"/>
      <c r="E27" s="310" t="s">
        <v>575</v>
      </c>
      <c r="F27" s="311"/>
    </row>
    <row r="28" spans="1:6" ht="42" customHeight="1" thickBot="1" x14ac:dyDescent="0.25">
      <c r="A28" s="312"/>
      <c r="B28" s="313"/>
      <c r="C28" s="313"/>
      <c r="D28" s="313"/>
      <c r="E28" s="314"/>
      <c r="F28" s="315"/>
    </row>
    <row r="29" spans="1:6" ht="9.9499999999999993" customHeight="1" x14ac:dyDescent="0.2">
      <c r="A29" s="23"/>
      <c r="E29" s="149"/>
    </row>
    <row r="30" spans="1:6" ht="27.95" customHeight="1" x14ac:dyDescent="0.2"/>
    <row r="31" spans="1:6" ht="27.95" customHeight="1" x14ac:dyDescent="0.2"/>
    <row r="32" spans="1:6"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27.95" customHeight="1" x14ac:dyDescent="0.2"/>
    <row r="78" ht="14.1" customHeight="1" x14ac:dyDescent="0.2"/>
    <row r="79" ht="27.95" customHeight="1" x14ac:dyDescent="0.2"/>
    <row r="80" ht="42" customHeight="1" x14ac:dyDescent="0.2"/>
    <row r="81" ht="9.9499999999999993" customHeight="1" x14ac:dyDescent="0.2"/>
    <row r="82" ht="27.95" customHeight="1" x14ac:dyDescent="0.2"/>
    <row r="83" ht="27.95"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27.95" customHeight="1" x14ac:dyDescent="0.2"/>
    <row r="130" ht="14.1" customHeight="1" x14ac:dyDescent="0.2"/>
    <row r="131" ht="27.95" customHeight="1" x14ac:dyDescent="0.2"/>
    <row r="132" ht="42" customHeight="1" x14ac:dyDescent="0.2"/>
    <row r="133" ht="9.9499999999999993" customHeight="1" x14ac:dyDescent="0.2"/>
    <row r="134" ht="27.95" customHeight="1" x14ac:dyDescent="0.2"/>
    <row r="135" ht="27.95"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27.95" customHeight="1" x14ac:dyDescent="0.2"/>
    <row r="182" ht="14.1" customHeight="1" x14ac:dyDescent="0.2"/>
    <row r="183" ht="27.95" customHeight="1" x14ac:dyDescent="0.2"/>
    <row r="184" ht="42" customHeight="1" x14ac:dyDescent="0.2"/>
    <row r="185" ht="9.9499999999999993" customHeight="1" x14ac:dyDescent="0.2"/>
    <row r="186" ht="27.95" customHeight="1" x14ac:dyDescent="0.2"/>
    <row r="187" ht="27.95"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27.95" customHeight="1" x14ac:dyDescent="0.2"/>
    <row r="234" ht="14.1" customHeight="1" x14ac:dyDescent="0.2"/>
    <row r="235" ht="27.95" customHeight="1" x14ac:dyDescent="0.2"/>
    <row r="236" ht="42" customHeight="1" x14ac:dyDescent="0.2"/>
    <row r="237" ht="9.9499999999999993" customHeight="1" x14ac:dyDescent="0.2"/>
    <row r="238" ht="27.95" customHeight="1" x14ac:dyDescent="0.2"/>
    <row r="239" ht="27.95"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27.95" customHeight="1" x14ac:dyDescent="0.2"/>
    <row r="286" ht="14.1" customHeight="1" x14ac:dyDescent="0.2"/>
    <row r="287" ht="27.95" customHeight="1" x14ac:dyDescent="0.2"/>
    <row r="288" ht="42" customHeight="1" x14ac:dyDescent="0.2"/>
    <row r="289" ht="9.9499999999999993" customHeight="1" x14ac:dyDescent="0.2"/>
    <row r="290" ht="27.95" customHeight="1" x14ac:dyDescent="0.2"/>
    <row r="291" ht="27.95"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27.95" customHeight="1" x14ac:dyDescent="0.2"/>
    <row r="338" ht="14.1" customHeight="1" x14ac:dyDescent="0.2"/>
    <row r="339" ht="27.95" customHeight="1" x14ac:dyDescent="0.2"/>
    <row r="340" ht="42" customHeight="1" x14ac:dyDescent="0.2"/>
    <row r="341" ht="9.9499999999999993" customHeight="1" x14ac:dyDescent="0.2"/>
    <row r="342" ht="27.95" customHeight="1" x14ac:dyDescent="0.2"/>
    <row r="343" ht="27.95"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27.95" customHeight="1" x14ac:dyDescent="0.2"/>
    <row r="390" ht="14.1" customHeight="1" x14ac:dyDescent="0.2"/>
    <row r="391" ht="27.95" customHeight="1" x14ac:dyDescent="0.2"/>
    <row r="392" ht="42" customHeight="1" x14ac:dyDescent="0.2"/>
    <row r="393" ht="9.9499999999999993" customHeight="1" x14ac:dyDescent="0.2"/>
    <row r="394" ht="27.95" customHeight="1" x14ac:dyDescent="0.2"/>
    <row r="395" ht="27.95"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27.95" customHeight="1" x14ac:dyDescent="0.2"/>
    <row r="442" ht="14.1" customHeight="1" x14ac:dyDescent="0.2"/>
    <row r="443" ht="27.95" customHeight="1" x14ac:dyDescent="0.2"/>
    <row r="444" ht="42" customHeight="1" x14ac:dyDescent="0.2"/>
    <row r="445" ht="9.9499999999999993" customHeight="1" x14ac:dyDescent="0.2"/>
  </sheetData>
  <mergeCells count="5">
    <mergeCell ref="A25:E25"/>
    <mergeCell ref="A27:D27"/>
    <mergeCell ref="E27:F27"/>
    <mergeCell ref="A28:D28"/>
    <mergeCell ref="E28:F28"/>
  </mergeCells>
  <phoneticPr fontId="1" type="noConversion"/>
  <conditionalFormatting sqref="D9 D11">
    <cfRule type="cellIs" dxfId="77" priority="1" operator="greaterThan">
      <formula>0</formula>
    </cfRule>
  </conditionalFormatting>
  <conditionalFormatting sqref="E9 E11">
    <cfRule type="cellIs" dxfId="76" priority="2" operator="greaterThan">
      <formula>0</formula>
    </cfRule>
  </conditionalFormatting>
  <conditionalFormatting sqref="F9 F11">
    <cfRule type="cellIs" dxfId="75" priority="3" stopIfTrue="1" operator="equal">
      <formula>"ro"</formula>
    </cfRule>
    <cfRule type="cellIs" dxfId="74"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605: Page &amp;P of &amp;N</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54"/>
  </sheetPr>
  <dimension ref="A1:F470"/>
  <sheetViews>
    <sheetView showZeros="0" view="pageBreakPreview" topLeftCell="A39" zoomScale="120" zoomScaleNormal="100" zoomScaleSheetLayoutView="120" workbookViewId="0">
      <selection activeCell="A52" sqref="A52:F53"/>
    </sheetView>
  </sheetViews>
  <sheetFormatPr defaultColWidth="9.140625" defaultRowHeight="12" customHeight="1" x14ac:dyDescent="0.2"/>
  <cols>
    <col min="1" max="1" width="12.5703125" style="2" customWidth="1"/>
    <col min="2" max="2" width="29.8554687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353</v>
      </c>
      <c r="B3" s="14" t="s">
        <v>639</v>
      </c>
      <c r="C3" s="3"/>
      <c r="D3" s="136"/>
      <c r="E3" s="137"/>
      <c r="F3" s="138"/>
    </row>
    <row r="4" spans="1:6" ht="14.1" customHeight="1" x14ac:dyDescent="0.2">
      <c r="A4" s="5"/>
      <c r="B4" s="6"/>
      <c r="C4" s="3"/>
      <c r="D4" s="136"/>
      <c r="E4" s="137"/>
      <c r="F4" s="138"/>
    </row>
    <row r="5" spans="1:6" ht="14.1" customHeight="1" x14ac:dyDescent="0.2">
      <c r="A5" s="5" t="s">
        <v>153</v>
      </c>
      <c r="B5" s="6" t="s">
        <v>1089</v>
      </c>
      <c r="C5" s="3" t="s">
        <v>702</v>
      </c>
      <c r="D5" s="139">
        <v>950</v>
      </c>
      <c r="E5" s="140"/>
      <c r="F5" s="141" t="str">
        <f>IF(TRIM(D5)="rate only","ro",IF(ISBLANK(E5)," ",D5*E5))</f>
        <v xml:space="preserve"> </v>
      </c>
    </row>
    <row r="6" spans="1:6" ht="14.1" customHeight="1" x14ac:dyDescent="0.2">
      <c r="A6" s="5"/>
      <c r="B6" s="6"/>
      <c r="C6" s="3"/>
      <c r="D6" s="136"/>
      <c r="E6" s="137"/>
      <c r="F6" s="138"/>
    </row>
    <row r="7" spans="1:6" ht="14.1" customHeight="1" x14ac:dyDescent="0.2">
      <c r="A7" s="13" t="s">
        <v>354</v>
      </c>
      <c r="B7" s="14" t="s">
        <v>376</v>
      </c>
      <c r="C7" s="3"/>
      <c r="D7" s="136"/>
      <c r="E7" s="137"/>
      <c r="F7" s="138"/>
    </row>
    <row r="8" spans="1:6" ht="14.1" customHeight="1" x14ac:dyDescent="0.2">
      <c r="A8" s="5"/>
      <c r="B8" s="14" t="s">
        <v>377</v>
      </c>
      <c r="C8" s="3" t="s">
        <v>343</v>
      </c>
      <c r="D8" s="139">
        <f>1435*10*0.55+30*6.7*0.55</f>
        <v>8003.0500000000011</v>
      </c>
      <c r="E8" s="140"/>
      <c r="F8" s="141" t="str">
        <f>IF(TRIM(D8)="rate only","ro",IF(ISBLANK(E8)," ",D8*E8))</f>
        <v xml:space="preserve"> </v>
      </c>
    </row>
    <row r="9" spans="1:6" ht="14.1" customHeight="1" x14ac:dyDescent="0.2">
      <c r="A9" s="5"/>
      <c r="B9" s="6"/>
      <c r="C9" s="3"/>
      <c r="D9" s="136"/>
      <c r="E9" s="137"/>
      <c r="F9" s="138"/>
    </row>
    <row r="10" spans="1:6" ht="14.1" customHeight="1" x14ac:dyDescent="0.2">
      <c r="A10" s="13" t="s">
        <v>180</v>
      </c>
      <c r="B10" s="14" t="s">
        <v>181</v>
      </c>
      <c r="C10" s="3"/>
      <c r="D10" s="136"/>
      <c r="E10" s="137"/>
      <c r="F10" s="138"/>
    </row>
    <row r="11" spans="1:6" ht="14.1" customHeight="1" x14ac:dyDescent="0.2">
      <c r="A11" s="5"/>
      <c r="B11" s="6"/>
      <c r="C11" s="3"/>
      <c r="D11" s="136"/>
      <c r="E11" s="137"/>
      <c r="F11" s="138"/>
    </row>
    <row r="12" spans="1:6" ht="14.1" customHeight="1" x14ac:dyDescent="0.2">
      <c r="A12" s="5" t="s">
        <v>182</v>
      </c>
      <c r="B12" s="6" t="s">
        <v>183</v>
      </c>
      <c r="C12" s="3" t="s">
        <v>702</v>
      </c>
      <c r="D12" s="139">
        <v>5</v>
      </c>
      <c r="E12" s="140"/>
      <c r="F12" s="141" t="str">
        <f>IF(TRIM(D12)="rate only","ro",IF(ISBLANK(E12)," ",D12*E12))</f>
        <v xml:space="preserve"> </v>
      </c>
    </row>
    <row r="13" spans="1:6" ht="14.1" customHeight="1" x14ac:dyDescent="0.2">
      <c r="A13" s="5"/>
      <c r="B13" s="6"/>
      <c r="C13" s="3"/>
      <c r="D13" s="136"/>
      <c r="E13" s="137"/>
      <c r="F13" s="138"/>
    </row>
    <row r="14" spans="1:6" ht="14.1" customHeight="1" x14ac:dyDescent="0.2">
      <c r="A14" s="5"/>
      <c r="B14" s="38"/>
      <c r="C14" s="3"/>
      <c r="D14" s="136"/>
      <c r="E14" s="137"/>
      <c r="F14" s="138"/>
    </row>
    <row r="15" spans="1:6" ht="14.1" customHeight="1" x14ac:dyDescent="0.2">
      <c r="A15" s="5"/>
      <c r="B15" s="6"/>
      <c r="C15" s="3"/>
      <c r="D15" s="136"/>
      <c r="E15" s="137"/>
      <c r="F15" s="138"/>
    </row>
    <row r="16" spans="1:6" ht="14.1" customHeight="1" x14ac:dyDescent="0.2">
      <c r="A16" s="5"/>
      <c r="B16" s="6"/>
      <c r="C16" s="3"/>
      <c r="D16" s="136"/>
      <c r="E16" s="137"/>
      <c r="F16" s="138"/>
    </row>
    <row r="17" spans="1:6" ht="14.1" customHeight="1" thickBot="1" x14ac:dyDescent="0.25">
      <c r="A17" s="15"/>
      <c r="B17" s="16"/>
      <c r="C17" s="17"/>
      <c r="D17" s="142"/>
      <c r="E17" s="143"/>
      <c r="F17" s="144"/>
    </row>
    <row r="18" spans="1:6" ht="27.95" customHeight="1" thickBot="1" x14ac:dyDescent="0.25">
      <c r="A18" s="359" t="s">
        <v>576</v>
      </c>
      <c r="B18" s="360"/>
      <c r="C18" s="360"/>
      <c r="D18" s="360"/>
      <c r="E18" s="361"/>
      <c r="F18" s="68">
        <f>SUM(F3:F17)</f>
        <v>0</v>
      </c>
    </row>
    <row r="19" spans="1:6" ht="14.1" customHeight="1" thickBot="1" x14ac:dyDescent="0.25">
      <c r="A19" s="20"/>
      <c r="B19" s="20"/>
      <c r="C19" s="20"/>
      <c r="D19" s="145"/>
      <c r="E19" s="146"/>
      <c r="F19" s="147"/>
    </row>
    <row r="20" spans="1:6" ht="27.95" customHeight="1" x14ac:dyDescent="0.2">
      <c r="A20" s="308" t="s">
        <v>574</v>
      </c>
      <c r="B20" s="309"/>
      <c r="C20" s="309"/>
      <c r="D20" s="309"/>
      <c r="E20" s="310" t="s">
        <v>575</v>
      </c>
      <c r="F20" s="311"/>
    </row>
    <row r="21" spans="1:6" ht="42" customHeight="1" thickBot="1" x14ac:dyDescent="0.25">
      <c r="A21" s="312"/>
      <c r="B21" s="313"/>
      <c r="C21" s="313"/>
      <c r="D21" s="313"/>
      <c r="E21" s="314"/>
      <c r="F21" s="315"/>
    </row>
    <row r="22" spans="1:6" ht="9.9499999999999993" customHeight="1" thickBot="1" x14ac:dyDescent="0.25">
      <c r="A22" s="23"/>
      <c r="E22" s="149"/>
    </row>
    <row r="23" spans="1:6" ht="27.95" customHeight="1" thickBot="1" x14ac:dyDescent="0.25">
      <c r="A23" s="64" t="s">
        <v>567</v>
      </c>
      <c r="B23" s="65" t="s">
        <v>568</v>
      </c>
      <c r="C23" s="65" t="s">
        <v>569</v>
      </c>
      <c r="D23" s="66" t="s">
        <v>570</v>
      </c>
      <c r="E23" s="67" t="s">
        <v>571</v>
      </c>
      <c r="F23" s="68" t="s">
        <v>572</v>
      </c>
    </row>
    <row r="24" spans="1:6" ht="27.95" customHeight="1" x14ac:dyDescent="0.2">
      <c r="A24" s="362" t="s">
        <v>577</v>
      </c>
      <c r="B24" s="363"/>
      <c r="C24" s="363"/>
      <c r="D24" s="363"/>
      <c r="E24" s="364"/>
      <c r="F24" s="161">
        <f>F18</f>
        <v>0</v>
      </c>
    </row>
    <row r="25" spans="1:6" ht="14.1" customHeight="1" x14ac:dyDescent="0.2">
      <c r="A25" s="5"/>
      <c r="B25" s="6"/>
      <c r="C25" s="3"/>
      <c r="D25" s="136"/>
      <c r="E25" s="137"/>
      <c r="F25" s="138"/>
    </row>
    <row r="26" spans="1:6" ht="14.1" customHeight="1" x14ac:dyDescent="0.2">
      <c r="A26" s="13" t="s">
        <v>1097</v>
      </c>
      <c r="B26" s="14" t="s">
        <v>1098</v>
      </c>
      <c r="C26" s="3" t="s">
        <v>621</v>
      </c>
      <c r="D26" s="139">
        <f>200*3.2</f>
        <v>640</v>
      </c>
      <c r="E26" s="140"/>
      <c r="F26" s="141" t="str">
        <f>IF(TRIM(D26)="rate only","ro",IF(ISBLANK(E26)," ",D26*E26))</f>
        <v xml:space="preserve"> </v>
      </c>
    </row>
    <row r="27" spans="1:6" ht="14.1" customHeight="1" x14ac:dyDescent="0.2">
      <c r="A27" s="5"/>
      <c r="B27" s="6"/>
      <c r="C27" s="3"/>
      <c r="D27" s="136"/>
      <c r="E27" s="137"/>
      <c r="F27" s="138"/>
    </row>
    <row r="28" spans="1:6" ht="14.1" customHeight="1" x14ac:dyDescent="0.2">
      <c r="A28" s="13" t="s">
        <v>799</v>
      </c>
      <c r="B28" s="14" t="s">
        <v>800</v>
      </c>
      <c r="C28" s="3" t="s">
        <v>626</v>
      </c>
      <c r="D28" s="139">
        <v>20</v>
      </c>
      <c r="E28" s="140"/>
      <c r="F28" s="141" t="str">
        <f>IF(TRIM(D28)="rate only","ro",IF(ISBLANK(E28)," ",D28*E28))</f>
        <v xml:space="preserve"> </v>
      </c>
    </row>
    <row r="29" spans="1:6" ht="14.1" customHeight="1" x14ac:dyDescent="0.2">
      <c r="A29" s="5"/>
      <c r="B29" s="6"/>
      <c r="C29" s="3"/>
      <c r="D29" s="136"/>
      <c r="E29" s="137"/>
      <c r="F29" s="138"/>
    </row>
    <row r="30" spans="1:6" ht="14.1" customHeight="1" x14ac:dyDescent="0.2">
      <c r="A30" s="13" t="s">
        <v>184</v>
      </c>
      <c r="B30" s="14" t="s">
        <v>321</v>
      </c>
      <c r="C30" s="3"/>
      <c r="D30" s="136"/>
      <c r="E30" s="137"/>
      <c r="F30" s="138"/>
    </row>
    <row r="31" spans="1:6" ht="14.1" customHeight="1" x14ac:dyDescent="0.2">
      <c r="A31" s="5"/>
      <c r="B31" s="14" t="s">
        <v>1246</v>
      </c>
      <c r="C31" s="3" t="s">
        <v>638</v>
      </c>
      <c r="D31" s="139">
        <f>51*2</f>
        <v>102</v>
      </c>
      <c r="E31" s="140"/>
      <c r="F31" s="141" t="str">
        <f>IF(TRIM(D31)="rate only","ro",IF(ISBLANK(E31)," ",D31*E31))</f>
        <v xml:space="preserve"> </v>
      </c>
    </row>
    <row r="32" spans="1:6" ht="14.1" customHeight="1" x14ac:dyDescent="0.2">
      <c r="A32" s="5"/>
      <c r="B32" s="6"/>
      <c r="C32" s="3"/>
      <c r="D32" s="136"/>
      <c r="E32" s="137"/>
      <c r="F32" s="138"/>
    </row>
    <row r="33" spans="1:6" ht="14.1" customHeight="1" x14ac:dyDescent="0.2">
      <c r="A33" s="5"/>
      <c r="B33" s="6"/>
      <c r="C33" s="3"/>
      <c r="D33" s="136"/>
      <c r="E33" s="137"/>
      <c r="F33" s="138"/>
    </row>
    <row r="34" spans="1:6" ht="14.1" customHeight="1" x14ac:dyDescent="0.2">
      <c r="A34" s="13" t="s">
        <v>1187</v>
      </c>
      <c r="B34" s="244" t="s">
        <v>1188</v>
      </c>
      <c r="C34" s="3" t="s">
        <v>1080</v>
      </c>
      <c r="D34" s="139">
        <v>2</v>
      </c>
      <c r="E34" s="137"/>
      <c r="F34" s="141" t="str">
        <f>IF(TRIM(D34)="rate only","ro",IF(ISBLANK(E34)," ",D34*E34))</f>
        <v xml:space="preserve"> </v>
      </c>
    </row>
    <row r="35" spans="1:6" ht="14.1" customHeight="1" x14ac:dyDescent="0.2">
      <c r="A35" s="5"/>
      <c r="B35" s="244" t="s">
        <v>1189</v>
      </c>
      <c r="C35" s="3"/>
      <c r="D35" s="136"/>
      <c r="E35" s="137"/>
      <c r="F35" s="138"/>
    </row>
    <row r="36" spans="1:6" ht="14.1" customHeight="1" x14ac:dyDescent="0.2">
      <c r="A36" s="5"/>
      <c r="B36" s="14" t="s">
        <v>1190</v>
      </c>
      <c r="C36" s="3"/>
      <c r="D36" s="136"/>
      <c r="E36" s="137"/>
      <c r="F36" s="138"/>
    </row>
    <row r="37" spans="1:6" ht="14.1" customHeight="1" x14ac:dyDescent="0.2">
      <c r="A37" s="5"/>
      <c r="B37" s="6"/>
      <c r="C37" s="3"/>
      <c r="D37" s="136"/>
      <c r="E37" s="137"/>
      <c r="F37" s="138"/>
    </row>
    <row r="38" spans="1:6" ht="14.1" customHeight="1" x14ac:dyDescent="0.2">
      <c r="A38" s="5"/>
      <c r="B38" s="6"/>
      <c r="C38" s="3"/>
      <c r="D38" s="136"/>
      <c r="E38" s="137"/>
      <c r="F38" s="138"/>
    </row>
    <row r="39" spans="1:6" ht="14.1" customHeight="1" x14ac:dyDescent="0.2">
      <c r="A39" s="5"/>
      <c r="B39" s="6"/>
      <c r="C39" s="3"/>
      <c r="D39" s="136"/>
      <c r="E39" s="137"/>
      <c r="F39" s="138"/>
    </row>
    <row r="40" spans="1:6" ht="14.1" customHeight="1" x14ac:dyDescent="0.2">
      <c r="A40" s="5"/>
      <c r="B40" s="6"/>
      <c r="C40" s="3"/>
      <c r="D40" s="136"/>
      <c r="E40" s="137"/>
      <c r="F40" s="138"/>
    </row>
    <row r="41" spans="1:6" ht="14.1" customHeight="1" x14ac:dyDescent="0.2">
      <c r="A41" s="5"/>
      <c r="B41" s="6"/>
      <c r="C41" s="3"/>
      <c r="D41" s="136"/>
      <c r="E41" s="137"/>
      <c r="F41" s="138"/>
    </row>
    <row r="42" spans="1:6" ht="14.1" customHeight="1" x14ac:dyDescent="0.2">
      <c r="A42" s="5"/>
      <c r="B42" s="6"/>
      <c r="C42" s="3"/>
      <c r="D42" s="136"/>
      <c r="E42" s="137"/>
      <c r="F42" s="138"/>
    </row>
    <row r="43" spans="1:6" ht="14.1" customHeight="1" x14ac:dyDescent="0.2">
      <c r="A43" s="5"/>
      <c r="B43" s="6"/>
      <c r="C43" s="3"/>
      <c r="D43" s="136"/>
      <c r="E43" s="137"/>
      <c r="F43" s="138"/>
    </row>
    <row r="44" spans="1:6" ht="14.1" customHeight="1" x14ac:dyDescent="0.2">
      <c r="A44" s="5"/>
      <c r="B44" s="6"/>
      <c r="C44" s="3"/>
      <c r="D44" s="136"/>
      <c r="E44" s="137"/>
      <c r="F44" s="138"/>
    </row>
    <row r="45" spans="1:6" ht="14.1" customHeight="1" x14ac:dyDescent="0.2">
      <c r="A45" s="5"/>
      <c r="B45" s="6"/>
      <c r="C45" s="3"/>
      <c r="D45" s="136"/>
      <c r="E45" s="137"/>
      <c r="F45" s="138"/>
    </row>
    <row r="46" spans="1:6" ht="14.1" customHeight="1" x14ac:dyDescent="0.2">
      <c r="A46" s="5"/>
      <c r="B46" s="6"/>
      <c r="C46" s="3"/>
      <c r="D46" s="136"/>
      <c r="E46" s="137"/>
      <c r="F46" s="138"/>
    </row>
    <row r="47" spans="1:6" ht="14.1" customHeight="1" x14ac:dyDescent="0.2">
      <c r="A47" s="5"/>
      <c r="B47" s="6"/>
      <c r="C47" s="3"/>
      <c r="D47" s="136"/>
      <c r="E47" s="137"/>
      <c r="F47" s="138"/>
    </row>
    <row r="48" spans="1:6" ht="14.1" customHeight="1" x14ac:dyDescent="0.2">
      <c r="A48" s="5"/>
      <c r="B48" s="6"/>
      <c r="C48" s="3"/>
      <c r="D48" s="136"/>
      <c r="E48" s="137"/>
      <c r="F48" s="138"/>
    </row>
    <row r="49" spans="1:6" ht="14.1" customHeight="1" thickBot="1" x14ac:dyDescent="0.25">
      <c r="A49" s="15"/>
      <c r="B49" s="16"/>
      <c r="C49" s="17"/>
      <c r="D49" s="142"/>
      <c r="E49" s="143"/>
      <c r="F49" s="144"/>
    </row>
    <row r="50" spans="1:6" ht="27.95" customHeight="1" thickBot="1" x14ac:dyDescent="0.25">
      <c r="A50" s="359" t="s">
        <v>573</v>
      </c>
      <c r="B50" s="360"/>
      <c r="C50" s="360"/>
      <c r="D50" s="360"/>
      <c r="E50" s="361"/>
      <c r="F50" s="68">
        <f>SUM(F24:F49)</f>
        <v>0</v>
      </c>
    </row>
    <row r="51" spans="1:6" ht="14.1" customHeight="1" thickBot="1" x14ac:dyDescent="0.25">
      <c r="A51" s="23"/>
      <c r="C51" s="35"/>
      <c r="E51" s="149"/>
      <c r="F51" s="149"/>
    </row>
    <row r="52" spans="1:6" ht="27.95" customHeight="1" x14ac:dyDescent="0.2">
      <c r="A52" s="308" t="s">
        <v>574</v>
      </c>
      <c r="B52" s="309"/>
      <c r="C52" s="309"/>
      <c r="D52" s="309"/>
      <c r="E52" s="310" t="s">
        <v>575</v>
      </c>
      <c r="F52" s="311"/>
    </row>
    <row r="53" spans="1:6" ht="42" customHeight="1" thickBot="1" x14ac:dyDescent="0.25">
      <c r="A53" s="312"/>
      <c r="B53" s="313"/>
      <c r="C53" s="313"/>
      <c r="D53" s="313"/>
      <c r="E53" s="314"/>
      <c r="F53" s="315"/>
    </row>
    <row r="54" spans="1:6" ht="9.9499999999999993" customHeight="1" x14ac:dyDescent="0.2"/>
    <row r="55" spans="1:6" ht="27.95" customHeight="1" x14ac:dyDescent="0.2"/>
    <row r="56" spans="1:6" ht="27.95" customHeight="1" x14ac:dyDescent="0.2"/>
    <row r="57" spans="1:6" ht="14.1" customHeight="1" x14ac:dyDescent="0.2"/>
    <row r="58" spans="1:6" ht="14.1" customHeight="1" x14ac:dyDescent="0.2"/>
    <row r="59" spans="1:6" ht="14.1" customHeight="1" x14ac:dyDescent="0.2"/>
    <row r="60" spans="1:6" ht="14.1" customHeight="1" x14ac:dyDescent="0.2"/>
    <row r="61" spans="1:6" ht="14.1" customHeight="1" x14ac:dyDescent="0.2"/>
    <row r="62" spans="1:6" ht="14.1" customHeight="1" x14ac:dyDescent="0.2"/>
    <row r="63" spans="1:6" ht="14.1" customHeight="1" x14ac:dyDescent="0.2"/>
    <row r="64" spans="1:6"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27.95" customHeight="1" x14ac:dyDescent="0.2"/>
    <row r="103" ht="14.1" customHeight="1" x14ac:dyDescent="0.2"/>
    <row r="104" ht="27.95" customHeight="1" x14ac:dyDescent="0.2"/>
    <row r="105" ht="42" customHeight="1" x14ac:dyDescent="0.2"/>
    <row r="106" ht="9.9499999999999993" customHeight="1" x14ac:dyDescent="0.2"/>
    <row r="107" ht="27.95" customHeight="1" x14ac:dyDescent="0.2"/>
    <row r="108" ht="27.95"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27.95" customHeight="1" x14ac:dyDescent="0.2"/>
    <row r="155" ht="14.1" customHeight="1" x14ac:dyDescent="0.2"/>
    <row r="156" ht="27.95" customHeight="1" x14ac:dyDescent="0.2"/>
    <row r="157" ht="42" customHeight="1" x14ac:dyDescent="0.2"/>
    <row r="158" ht="9.9499999999999993" customHeight="1" x14ac:dyDescent="0.2"/>
    <row r="159" ht="27.95" customHeight="1" x14ac:dyDescent="0.2"/>
    <row r="160" ht="27.95"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27.95" customHeight="1" x14ac:dyDescent="0.2"/>
    <row r="207" ht="14.1" customHeight="1" x14ac:dyDescent="0.2"/>
    <row r="208" ht="27.95" customHeight="1" x14ac:dyDescent="0.2"/>
    <row r="209" ht="42" customHeight="1" x14ac:dyDescent="0.2"/>
    <row r="210" ht="9.9499999999999993" customHeight="1" x14ac:dyDescent="0.2"/>
    <row r="211" ht="27.95" customHeight="1" x14ac:dyDescent="0.2"/>
    <row r="212" ht="27.95"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27.95" customHeight="1" x14ac:dyDescent="0.2"/>
    <row r="259" ht="14.1" customHeight="1" x14ac:dyDescent="0.2"/>
    <row r="260" ht="27.95" customHeight="1" x14ac:dyDescent="0.2"/>
    <row r="261" ht="42" customHeight="1" x14ac:dyDescent="0.2"/>
    <row r="262" ht="9.9499999999999993" customHeight="1" x14ac:dyDescent="0.2"/>
    <row r="263" ht="27.95" customHeight="1" x14ac:dyDescent="0.2"/>
    <row r="264" ht="27.95"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27.95" customHeight="1" x14ac:dyDescent="0.2"/>
    <row r="311" ht="14.1" customHeight="1" x14ac:dyDescent="0.2"/>
    <row r="312" ht="27.95" customHeight="1" x14ac:dyDescent="0.2"/>
    <row r="313" ht="42" customHeight="1" x14ac:dyDescent="0.2"/>
    <row r="314" ht="9.9499999999999993" customHeight="1" x14ac:dyDescent="0.2"/>
    <row r="315" ht="27.95" customHeight="1" x14ac:dyDescent="0.2"/>
    <row r="316" ht="27.95"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27.95" customHeight="1" x14ac:dyDescent="0.2"/>
    <row r="363" ht="14.1" customHeight="1" x14ac:dyDescent="0.2"/>
    <row r="364" ht="27.95" customHeight="1" x14ac:dyDescent="0.2"/>
    <row r="365" ht="42" customHeight="1" x14ac:dyDescent="0.2"/>
    <row r="366" ht="9.9499999999999993" customHeight="1" x14ac:dyDescent="0.2"/>
    <row r="367" ht="27.95" customHeight="1" x14ac:dyDescent="0.2"/>
    <row r="368" ht="27.95"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27.95" customHeight="1" x14ac:dyDescent="0.2"/>
    <row r="415" ht="14.1" customHeight="1" x14ac:dyDescent="0.2"/>
    <row r="416" ht="27.95" customHeight="1" x14ac:dyDescent="0.2"/>
    <row r="417" ht="42" customHeight="1" x14ac:dyDescent="0.2"/>
    <row r="418" ht="9.9499999999999993" customHeight="1" x14ac:dyDescent="0.2"/>
    <row r="419" ht="27.95" customHeight="1" x14ac:dyDescent="0.2"/>
    <row r="420" ht="27.95"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14.1" customHeight="1" x14ac:dyDescent="0.2"/>
    <row r="454" ht="14.1" customHeight="1" x14ac:dyDescent="0.2"/>
    <row r="455" ht="14.1" customHeight="1" x14ac:dyDescent="0.2"/>
    <row r="456" ht="14.1" customHeight="1" x14ac:dyDescent="0.2"/>
    <row r="457" ht="14.1" customHeight="1" x14ac:dyDescent="0.2"/>
    <row r="458" ht="14.1" customHeight="1" x14ac:dyDescent="0.2"/>
    <row r="459" ht="14.1" customHeight="1" x14ac:dyDescent="0.2"/>
    <row r="460" ht="14.1" customHeight="1" x14ac:dyDescent="0.2"/>
    <row r="461" ht="14.1" customHeight="1" x14ac:dyDescent="0.2"/>
    <row r="462" ht="14.1" customHeight="1" x14ac:dyDescent="0.2"/>
    <row r="463" ht="14.1" customHeight="1" x14ac:dyDescent="0.2"/>
    <row r="464" ht="14.1" customHeight="1" x14ac:dyDescent="0.2"/>
    <row r="465" ht="14.1" customHeight="1" x14ac:dyDescent="0.2"/>
    <row r="466" ht="27.95" customHeight="1" x14ac:dyDescent="0.2"/>
    <row r="467" ht="14.1" customHeight="1" x14ac:dyDescent="0.2"/>
    <row r="468" ht="27.95" customHeight="1" x14ac:dyDescent="0.2"/>
    <row r="469" ht="42" customHeight="1" x14ac:dyDescent="0.2"/>
    <row r="470" ht="9.9499999999999993" customHeight="1" x14ac:dyDescent="0.2"/>
  </sheetData>
  <mergeCells count="11">
    <mergeCell ref="A18:E18"/>
    <mergeCell ref="A20:D20"/>
    <mergeCell ref="E20:F20"/>
    <mergeCell ref="A21:D21"/>
    <mergeCell ref="E21:F21"/>
    <mergeCell ref="A24:E24"/>
    <mergeCell ref="A50:E50"/>
    <mergeCell ref="A52:D52"/>
    <mergeCell ref="E52:F52"/>
    <mergeCell ref="A53:D53"/>
    <mergeCell ref="E53:F53"/>
  </mergeCells>
  <phoneticPr fontId="1" type="noConversion"/>
  <conditionalFormatting sqref="D5 D8 D12 D28 D31">
    <cfRule type="cellIs" dxfId="73" priority="8" operator="greaterThan">
      <formula>0</formula>
    </cfRule>
  </conditionalFormatting>
  <conditionalFormatting sqref="D26">
    <cfRule type="cellIs" dxfId="72" priority="1" operator="greaterThan">
      <formula>0</formula>
    </cfRule>
  </conditionalFormatting>
  <conditionalFormatting sqref="D34">
    <cfRule type="cellIs" dxfId="71" priority="7" operator="greaterThan">
      <formula>0</formula>
    </cfRule>
  </conditionalFormatting>
  <conditionalFormatting sqref="E5 E8 E12 E28 E31">
    <cfRule type="cellIs" dxfId="70" priority="9" operator="greaterThan">
      <formula>0</formula>
    </cfRule>
  </conditionalFormatting>
  <conditionalFormatting sqref="E26">
    <cfRule type="cellIs" dxfId="69" priority="2" operator="greaterThan">
      <formula>0</formula>
    </cfRule>
  </conditionalFormatting>
  <conditionalFormatting sqref="F5 F8 F12 F28 F31">
    <cfRule type="cellIs" dxfId="68" priority="10" stopIfTrue="1" operator="equal">
      <formula>"ro"</formula>
    </cfRule>
    <cfRule type="cellIs" dxfId="67" priority="11" stopIfTrue="1" operator="equal">
      <formula>" "</formula>
    </cfRule>
  </conditionalFormatting>
  <conditionalFormatting sqref="F26">
    <cfRule type="cellIs" dxfId="66" priority="3" stopIfTrue="1" operator="equal">
      <formula>"ro"</formula>
    </cfRule>
    <cfRule type="cellIs" dxfId="65" priority="4" stopIfTrue="1" operator="equal">
      <formula>" "</formula>
    </cfRule>
  </conditionalFormatting>
  <conditionalFormatting sqref="F34">
    <cfRule type="cellIs" dxfId="64" priority="5" stopIfTrue="1" operator="equal">
      <formula>"ro"</formula>
    </cfRule>
    <cfRule type="cellIs" dxfId="63" priority="6"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606: Page &amp;P of &amp;N</oddHeader>
  </headerFooter>
  <rowBreaks count="2" manualBreakCount="2">
    <brk id="21" max="5" man="1"/>
    <brk id="53" max="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54"/>
  </sheetPr>
  <dimension ref="A1:F521"/>
  <sheetViews>
    <sheetView showZeros="0" view="pageBreakPreview" topLeftCell="A158" zoomScale="150" zoomScaleNormal="100" zoomScaleSheetLayoutView="150" workbookViewId="0">
      <selection activeCell="A157" sqref="A1:XFD157"/>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24" customWidth="1"/>
    <col min="5" max="5" width="13.5703125" style="2" customWidth="1"/>
    <col min="6" max="6" width="15.5703125" style="2" customWidth="1"/>
    <col min="7" max="16384" width="9.140625" style="2"/>
  </cols>
  <sheetData>
    <row r="1" spans="1:6" ht="27.95" hidden="1" customHeight="1" thickBot="1" x14ac:dyDescent="0.25">
      <c r="A1" s="64" t="s">
        <v>567</v>
      </c>
      <c r="B1" s="65" t="s">
        <v>568</v>
      </c>
      <c r="C1" s="65" t="s">
        <v>569</v>
      </c>
      <c r="D1" s="66" t="s">
        <v>570</v>
      </c>
      <c r="E1" s="67" t="s">
        <v>571</v>
      </c>
      <c r="F1" s="68" t="s">
        <v>572</v>
      </c>
    </row>
    <row r="2" spans="1:6" ht="14.1" hidden="1" customHeight="1" x14ac:dyDescent="0.2">
      <c r="A2" s="8"/>
      <c r="B2" s="9"/>
      <c r="C2" s="10"/>
      <c r="D2" s="84"/>
      <c r="E2" s="11"/>
      <c r="F2" s="12"/>
    </row>
    <row r="3" spans="1:6" ht="14.1" hidden="1" customHeight="1" x14ac:dyDescent="0.2">
      <c r="A3" s="13" t="s">
        <v>610</v>
      </c>
      <c r="B3" s="14" t="s">
        <v>611</v>
      </c>
      <c r="C3" s="3"/>
      <c r="D3" s="83"/>
      <c r="E3" s="4"/>
      <c r="F3" s="1"/>
    </row>
    <row r="4" spans="1:6" ht="14.1" hidden="1" customHeight="1" x14ac:dyDescent="0.2">
      <c r="A4" s="5"/>
      <c r="B4" s="6"/>
      <c r="C4" s="3"/>
      <c r="D4" s="83"/>
      <c r="E4" s="4"/>
      <c r="F4" s="1"/>
    </row>
    <row r="5" spans="1:6" ht="14.1" hidden="1" customHeight="1" x14ac:dyDescent="0.2">
      <c r="A5" s="13" t="s">
        <v>185</v>
      </c>
      <c r="B5" s="14" t="s">
        <v>560</v>
      </c>
      <c r="C5" s="3"/>
      <c r="D5" s="83"/>
      <c r="E5" s="4"/>
      <c r="F5" s="1"/>
    </row>
    <row r="6" spans="1:6" ht="14.1" hidden="1" customHeight="1" x14ac:dyDescent="0.2">
      <c r="A6" s="5"/>
      <c r="B6" s="7"/>
      <c r="C6" s="3"/>
      <c r="D6" s="83"/>
      <c r="E6" s="4"/>
      <c r="F6" s="1"/>
    </row>
    <row r="7" spans="1:6" ht="14.1" hidden="1" customHeight="1" x14ac:dyDescent="0.2">
      <c r="A7" s="13" t="s">
        <v>186</v>
      </c>
      <c r="B7" s="14" t="s">
        <v>187</v>
      </c>
      <c r="C7" s="3"/>
      <c r="D7" s="83"/>
      <c r="E7" s="4"/>
      <c r="F7" s="1"/>
    </row>
    <row r="8" spans="1:6" ht="14.1" hidden="1" customHeight="1" x14ac:dyDescent="0.2">
      <c r="A8" s="5"/>
      <c r="B8" s="6"/>
      <c r="C8" s="3"/>
      <c r="D8" s="83"/>
      <c r="E8" s="4"/>
      <c r="F8" s="1"/>
    </row>
    <row r="9" spans="1:6" ht="14.1" hidden="1" customHeight="1" x14ac:dyDescent="0.2">
      <c r="A9" s="5" t="s">
        <v>801</v>
      </c>
      <c r="B9" s="6" t="s">
        <v>802</v>
      </c>
      <c r="C9" s="3"/>
      <c r="D9" s="83"/>
      <c r="E9" s="4"/>
      <c r="F9" s="1"/>
    </row>
    <row r="10" spans="1:6" ht="14.1" hidden="1" customHeight="1" x14ac:dyDescent="0.2">
      <c r="A10" s="5"/>
      <c r="B10" s="38" t="s">
        <v>803</v>
      </c>
      <c r="C10" s="3"/>
      <c r="D10" s="83"/>
      <c r="E10" s="4"/>
      <c r="F10" s="1"/>
    </row>
    <row r="11" spans="1:6" ht="14.1" hidden="1" customHeight="1" x14ac:dyDescent="0.2">
      <c r="A11" s="5"/>
      <c r="B11" s="38" t="s">
        <v>804</v>
      </c>
      <c r="C11" s="3" t="s">
        <v>621</v>
      </c>
      <c r="D11" s="88" t="s">
        <v>1081</v>
      </c>
      <c r="E11" s="87"/>
      <c r="F11" s="86" t="str">
        <f>IF(TRIM(D11)="rate only","ro",IF(OR(ISBLANK(D11),ISBLANK(E11))," ",D11*E11))</f>
        <v>ro</v>
      </c>
    </row>
    <row r="12" spans="1:6" ht="14.1" hidden="1" customHeight="1" x14ac:dyDescent="0.2">
      <c r="A12" s="5"/>
      <c r="B12" s="6"/>
      <c r="C12" s="3"/>
      <c r="D12" s="83"/>
      <c r="E12" s="4"/>
      <c r="F12" s="1"/>
    </row>
    <row r="13" spans="1:6" ht="14.1" hidden="1" customHeight="1" x14ac:dyDescent="0.2">
      <c r="A13" s="5"/>
      <c r="B13" s="6"/>
      <c r="C13" s="3"/>
      <c r="D13" s="83"/>
      <c r="E13" s="4"/>
      <c r="F13" s="1"/>
    </row>
    <row r="14" spans="1:6" ht="14.1" hidden="1" customHeight="1" x14ac:dyDescent="0.2">
      <c r="A14" s="5"/>
      <c r="B14" s="6"/>
      <c r="C14" s="3"/>
      <c r="D14" s="83"/>
      <c r="E14" s="4"/>
      <c r="F14" s="1"/>
    </row>
    <row r="15" spans="1:6" ht="14.1" hidden="1" customHeight="1" x14ac:dyDescent="0.2">
      <c r="A15" s="5"/>
      <c r="B15" s="6"/>
      <c r="C15" s="3"/>
      <c r="D15" s="83"/>
      <c r="E15" s="4"/>
      <c r="F15" s="1"/>
    </row>
    <row r="16" spans="1:6" ht="14.1" hidden="1" customHeight="1" x14ac:dyDescent="0.2">
      <c r="A16" s="5" t="s">
        <v>188</v>
      </c>
      <c r="B16" s="6" t="s">
        <v>189</v>
      </c>
      <c r="C16" s="3"/>
      <c r="D16" s="83"/>
      <c r="E16" s="4"/>
      <c r="F16" s="1"/>
    </row>
    <row r="17" spans="1:6" ht="14.1" hidden="1" customHeight="1" x14ac:dyDescent="0.2">
      <c r="A17" s="5"/>
      <c r="B17" s="38" t="s">
        <v>803</v>
      </c>
      <c r="C17" s="3"/>
      <c r="D17" s="83"/>
      <c r="E17" s="4"/>
      <c r="F17" s="1"/>
    </row>
    <row r="18" spans="1:6" ht="14.1" hidden="1" customHeight="1" x14ac:dyDescent="0.2">
      <c r="A18" s="5"/>
      <c r="B18" s="38" t="s">
        <v>804</v>
      </c>
      <c r="C18" s="3" t="s">
        <v>621</v>
      </c>
      <c r="D18" s="88" t="s">
        <v>1081</v>
      </c>
      <c r="E18" s="87"/>
      <c r="F18" s="86" t="str">
        <f>IF(TRIM(D18)="rate only","ro",IF(ISBLANK(E18)," ",D18*E18))</f>
        <v>ro</v>
      </c>
    </row>
    <row r="19" spans="1:6" ht="14.1" hidden="1" customHeight="1" x14ac:dyDescent="0.2">
      <c r="A19" s="5"/>
      <c r="B19" s="6"/>
      <c r="C19" s="3"/>
      <c r="D19" s="83"/>
      <c r="E19" s="4"/>
      <c r="F19" s="1"/>
    </row>
    <row r="20" spans="1:6" ht="14.1" hidden="1" customHeight="1" x14ac:dyDescent="0.2">
      <c r="A20" s="5"/>
      <c r="B20" s="6"/>
      <c r="C20" s="3"/>
      <c r="D20" s="83"/>
      <c r="E20" s="4"/>
      <c r="F20" s="1"/>
    </row>
    <row r="21" spans="1:6" ht="14.1" hidden="1" customHeight="1" x14ac:dyDescent="0.2">
      <c r="A21" s="5"/>
      <c r="B21" s="6"/>
      <c r="C21" s="3"/>
      <c r="D21" s="83"/>
      <c r="E21" s="4"/>
      <c r="F21" s="1"/>
    </row>
    <row r="22" spans="1:6" ht="14.1" hidden="1" customHeight="1" x14ac:dyDescent="0.2">
      <c r="A22" s="5"/>
      <c r="B22" s="6"/>
      <c r="C22" s="3"/>
      <c r="D22" s="83"/>
      <c r="E22" s="4"/>
      <c r="F22" s="1"/>
    </row>
    <row r="23" spans="1:6" ht="14.1" hidden="1" customHeight="1" x14ac:dyDescent="0.2">
      <c r="A23" s="13" t="s">
        <v>805</v>
      </c>
      <c r="B23" s="14" t="s">
        <v>806</v>
      </c>
      <c r="C23" s="3"/>
      <c r="D23" s="83"/>
      <c r="E23" s="4"/>
      <c r="F23" s="1"/>
    </row>
    <row r="24" spans="1:6" ht="14.1" hidden="1" customHeight="1" x14ac:dyDescent="0.2">
      <c r="A24" s="13"/>
      <c r="B24" s="14" t="s">
        <v>807</v>
      </c>
      <c r="C24" s="3"/>
      <c r="D24" s="83"/>
      <c r="E24" s="4"/>
      <c r="F24" s="1"/>
    </row>
    <row r="25" spans="1:6" ht="14.1" hidden="1" customHeight="1" x14ac:dyDescent="0.2">
      <c r="A25" s="5"/>
      <c r="B25" s="6"/>
      <c r="C25" s="3"/>
      <c r="D25" s="83"/>
      <c r="E25" s="4"/>
      <c r="F25" s="1"/>
    </row>
    <row r="26" spans="1:6" ht="14.1" hidden="1" customHeight="1" x14ac:dyDescent="0.2">
      <c r="A26" s="5" t="s">
        <v>808</v>
      </c>
      <c r="B26" s="6" t="s">
        <v>809</v>
      </c>
      <c r="C26" s="3"/>
      <c r="D26" s="83"/>
      <c r="E26" s="4"/>
      <c r="F26" s="1"/>
    </row>
    <row r="27" spans="1:6" ht="14.1" hidden="1" customHeight="1" x14ac:dyDescent="0.2">
      <c r="A27" s="5"/>
      <c r="B27" s="6" t="s">
        <v>810</v>
      </c>
      <c r="C27" s="3"/>
      <c r="D27" s="83"/>
      <c r="E27" s="4"/>
      <c r="F27" s="1"/>
    </row>
    <row r="28" spans="1:6" ht="14.1" hidden="1" customHeight="1" x14ac:dyDescent="0.2">
      <c r="A28" s="5"/>
      <c r="B28" s="6" t="s">
        <v>811</v>
      </c>
      <c r="C28" s="3" t="s">
        <v>621</v>
      </c>
      <c r="D28" s="88" t="s">
        <v>1081</v>
      </c>
      <c r="E28" s="87"/>
      <c r="F28" s="86" t="str">
        <f>IF(TRIM(D28)="rate only","ro",IF(ISBLANK(E28)," ",D28*E28))</f>
        <v>ro</v>
      </c>
    </row>
    <row r="29" spans="1:6" ht="14.1" hidden="1" customHeight="1" x14ac:dyDescent="0.2">
      <c r="A29" s="5"/>
      <c r="B29" s="6"/>
      <c r="C29" s="3"/>
      <c r="D29" s="83"/>
      <c r="E29" s="4"/>
      <c r="F29" s="1"/>
    </row>
    <row r="30" spans="1:6" ht="14.1" hidden="1" customHeight="1" x14ac:dyDescent="0.2">
      <c r="A30" s="5" t="s">
        <v>812</v>
      </c>
      <c r="B30" s="6" t="s">
        <v>813</v>
      </c>
      <c r="C30" s="3"/>
      <c r="D30" s="83"/>
      <c r="E30" s="4"/>
      <c r="F30" s="1"/>
    </row>
    <row r="31" spans="1:6" ht="14.1" hidden="1" customHeight="1" x14ac:dyDescent="0.2">
      <c r="A31" s="5"/>
      <c r="B31" s="6" t="s">
        <v>814</v>
      </c>
      <c r="C31" s="3" t="s">
        <v>621</v>
      </c>
      <c r="D31" s="88" t="s">
        <v>1081</v>
      </c>
      <c r="E31" s="87"/>
      <c r="F31" s="86" t="str">
        <f>IF(TRIM(D31)="rate only","ro",IF(ISBLANK(E31)," ",D31*E31))</f>
        <v>ro</v>
      </c>
    </row>
    <row r="32" spans="1:6" ht="14.1" hidden="1" customHeight="1" x14ac:dyDescent="0.2">
      <c r="A32" s="5"/>
      <c r="B32" s="6"/>
      <c r="C32" s="3"/>
      <c r="D32" s="83"/>
      <c r="E32" s="4"/>
      <c r="F32" s="1"/>
    </row>
    <row r="33" spans="1:6" ht="14.1" hidden="1" customHeight="1" x14ac:dyDescent="0.2">
      <c r="A33" s="5" t="s">
        <v>815</v>
      </c>
      <c r="B33" s="6" t="s">
        <v>817</v>
      </c>
      <c r="C33" s="3"/>
      <c r="D33" s="83"/>
      <c r="E33" s="4"/>
      <c r="F33" s="1"/>
    </row>
    <row r="34" spans="1:6" ht="14.1" hidden="1" customHeight="1" x14ac:dyDescent="0.2">
      <c r="A34" s="5"/>
      <c r="B34" s="6" t="s">
        <v>818</v>
      </c>
      <c r="C34" s="3"/>
      <c r="D34" s="83"/>
      <c r="E34" s="4"/>
      <c r="F34" s="1"/>
    </row>
    <row r="35" spans="1:6" ht="14.1" hidden="1" customHeight="1" x14ac:dyDescent="0.2">
      <c r="A35" s="5"/>
      <c r="B35" s="6" t="s">
        <v>196</v>
      </c>
      <c r="C35" s="3" t="s">
        <v>621</v>
      </c>
      <c r="D35" s="88" t="s">
        <v>1081</v>
      </c>
      <c r="E35" s="87"/>
      <c r="F35" s="86" t="str">
        <f>IF(TRIM(D35)="rate only","ro",IF(ISBLANK(E35)," ",D35*E35))</f>
        <v>ro</v>
      </c>
    </row>
    <row r="36" spans="1:6" ht="14.1" hidden="1" customHeight="1" x14ac:dyDescent="0.2">
      <c r="A36" s="5"/>
      <c r="B36" s="6"/>
      <c r="C36" s="3"/>
      <c r="D36" s="83"/>
      <c r="E36" s="4"/>
      <c r="F36" s="1"/>
    </row>
    <row r="37" spans="1:6" ht="14.1" hidden="1" customHeight="1" x14ac:dyDescent="0.2">
      <c r="A37" s="5" t="s">
        <v>820</v>
      </c>
      <c r="B37" s="38" t="s">
        <v>819</v>
      </c>
      <c r="C37" s="3"/>
      <c r="D37" s="83"/>
      <c r="E37" s="4"/>
      <c r="F37" s="1"/>
    </row>
    <row r="38" spans="1:6" ht="14.1" hidden="1" customHeight="1" x14ac:dyDescent="0.2">
      <c r="A38" s="5"/>
      <c r="B38" s="6"/>
      <c r="C38" s="3"/>
      <c r="D38" s="83"/>
      <c r="E38" s="4"/>
      <c r="F38" s="1"/>
    </row>
    <row r="39" spans="1:6" ht="14.1" hidden="1" customHeight="1" x14ac:dyDescent="0.2">
      <c r="A39" s="5"/>
      <c r="B39" s="6"/>
      <c r="C39" s="3"/>
      <c r="D39" s="83"/>
      <c r="E39" s="4"/>
      <c r="F39" s="1"/>
    </row>
    <row r="40" spans="1:6" ht="14.1" hidden="1" customHeight="1" x14ac:dyDescent="0.2">
      <c r="A40" s="5"/>
      <c r="B40" s="6"/>
      <c r="C40" s="3"/>
      <c r="D40" s="83"/>
      <c r="E40" s="4"/>
      <c r="F40" s="1"/>
    </row>
    <row r="41" spans="1:6" ht="14.1" hidden="1" customHeight="1" x14ac:dyDescent="0.2">
      <c r="A41" s="5"/>
      <c r="B41" s="6"/>
      <c r="C41" s="3"/>
      <c r="D41" s="83"/>
      <c r="E41" s="4"/>
      <c r="F41" s="1"/>
    </row>
    <row r="42" spans="1:6" ht="14.1" hidden="1" customHeight="1" x14ac:dyDescent="0.2">
      <c r="A42" s="5"/>
      <c r="B42" s="6"/>
      <c r="C42" s="3"/>
      <c r="D42" s="83"/>
      <c r="E42" s="4"/>
      <c r="F42" s="1"/>
    </row>
    <row r="43" spans="1:6" ht="14.1" hidden="1" customHeight="1" x14ac:dyDescent="0.2">
      <c r="A43" s="5"/>
      <c r="B43" s="6"/>
      <c r="C43" s="3"/>
      <c r="D43" s="83"/>
      <c r="E43" s="4"/>
      <c r="F43" s="1"/>
    </row>
    <row r="44" spans="1:6" ht="14.1" hidden="1" customHeight="1" x14ac:dyDescent="0.2">
      <c r="A44" s="5"/>
      <c r="B44" s="6"/>
      <c r="C44" s="3"/>
      <c r="D44" s="83"/>
      <c r="E44" s="4"/>
      <c r="F44" s="1"/>
    </row>
    <row r="45" spans="1:6" ht="14.1" hidden="1" customHeight="1" x14ac:dyDescent="0.2">
      <c r="A45" s="5"/>
      <c r="B45" s="6"/>
      <c r="C45" s="3"/>
      <c r="D45" s="83"/>
      <c r="E45" s="4"/>
      <c r="F45" s="1"/>
    </row>
    <row r="46" spans="1:6" ht="14.1" hidden="1" customHeight="1" x14ac:dyDescent="0.2">
      <c r="A46" s="5"/>
      <c r="B46" s="6"/>
      <c r="C46" s="3"/>
      <c r="D46" s="83"/>
      <c r="E46" s="4"/>
      <c r="F46" s="1"/>
    </row>
    <row r="47" spans="1:6" ht="14.1" hidden="1" customHeight="1" x14ac:dyDescent="0.2">
      <c r="A47" s="5"/>
      <c r="B47" s="6"/>
      <c r="C47" s="3"/>
      <c r="D47" s="83"/>
      <c r="E47" s="4"/>
      <c r="F47" s="1"/>
    </row>
    <row r="48" spans="1:6" ht="14.1" hidden="1" customHeight="1" thickBot="1" x14ac:dyDescent="0.25">
      <c r="A48" s="15"/>
      <c r="B48" s="16"/>
      <c r="C48" s="17"/>
      <c r="D48" s="85"/>
      <c r="E48" s="18"/>
      <c r="F48" s="19"/>
    </row>
    <row r="49" spans="1:6" ht="27.95" hidden="1" customHeight="1" thickBot="1" x14ac:dyDescent="0.25">
      <c r="A49" s="359" t="s">
        <v>576</v>
      </c>
      <c r="B49" s="360"/>
      <c r="C49" s="360"/>
      <c r="D49" s="360"/>
      <c r="E49" s="361"/>
      <c r="F49" s="69">
        <f>SUM(F2:F48)</f>
        <v>0</v>
      </c>
    </row>
    <row r="50" spans="1:6" ht="14.1" hidden="1" customHeight="1" thickBot="1" x14ac:dyDescent="0.25">
      <c r="A50" s="20"/>
      <c r="B50" s="20"/>
      <c r="C50" s="20"/>
      <c r="D50" s="21"/>
      <c r="E50" s="20"/>
      <c r="F50" s="22"/>
    </row>
    <row r="51" spans="1:6" ht="27.95" hidden="1" customHeight="1" x14ac:dyDescent="0.2">
      <c r="A51" s="308" t="s">
        <v>574</v>
      </c>
      <c r="B51" s="309"/>
      <c r="C51" s="309"/>
      <c r="D51" s="309"/>
      <c r="E51" s="324" t="s">
        <v>575</v>
      </c>
      <c r="F51" s="325"/>
    </row>
    <row r="52" spans="1:6" ht="42" hidden="1" customHeight="1" thickBot="1" x14ac:dyDescent="0.25">
      <c r="A52" s="312"/>
      <c r="B52" s="313"/>
      <c r="C52" s="313"/>
      <c r="D52" s="313"/>
      <c r="E52" s="322"/>
      <c r="F52" s="323"/>
    </row>
    <row r="53" spans="1:6" ht="9.9499999999999993" hidden="1" customHeight="1" thickBot="1" x14ac:dyDescent="0.25">
      <c r="A53" s="23"/>
      <c r="E53" s="25"/>
    </row>
    <row r="54" spans="1:6" ht="27.95" hidden="1" customHeight="1" thickBot="1" x14ac:dyDescent="0.25">
      <c r="A54" s="64" t="s">
        <v>567</v>
      </c>
      <c r="B54" s="65" t="s">
        <v>568</v>
      </c>
      <c r="C54" s="65" t="s">
        <v>569</v>
      </c>
      <c r="D54" s="66" t="s">
        <v>570</v>
      </c>
      <c r="E54" s="67" t="s">
        <v>571</v>
      </c>
      <c r="F54" s="68" t="s">
        <v>572</v>
      </c>
    </row>
    <row r="55" spans="1:6" ht="27.95" hidden="1" customHeight="1" x14ac:dyDescent="0.2">
      <c r="A55" s="362" t="s">
        <v>577</v>
      </c>
      <c r="B55" s="363"/>
      <c r="C55" s="363"/>
      <c r="D55" s="363"/>
      <c r="E55" s="364"/>
      <c r="F55" s="70">
        <f>F49</f>
        <v>0</v>
      </c>
    </row>
    <row r="56" spans="1:6" ht="14.1" hidden="1" customHeight="1" x14ac:dyDescent="0.2">
      <c r="A56" s="5"/>
      <c r="B56" s="6"/>
      <c r="C56" s="3"/>
      <c r="D56" s="83"/>
      <c r="E56" s="4"/>
      <c r="F56" s="1"/>
    </row>
    <row r="57" spans="1:6" ht="14.1" hidden="1" customHeight="1" x14ac:dyDescent="0.2">
      <c r="A57" s="13" t="s">
        <v>190</v>
      </c>
      <c r="B57" s="14" t="s">
        <v>191</v>
      </c>
      <c r="C57" s="3"/>
      <c r="D57" s="83"/>
      <c r="E57" s="4"/>
      <c r="F57" s="1"/>
    </row>
    <row r="58" spans="1:6" ht="14.1" hidden="1" customHeight="1" x14ac:dyDescent="0.2">
      <c r="A58" s="5"/>
      <c r="B58" s="14" t="s">
        <v>192</v>
      </c>
      <c r="C58" s="3"/>
      <c r="D58" s="83"/>
      <c r="E58" s="4"/>
      <c r="F58" s="1"/>
    </row>
    <row r="59" spans="1:6" ht="14.1" hidden="1" customHeight="1" x14ac:dyDescent="0.2">
      <c r="A59" s="5"/>
      <c r="B59" s="14" t="s">
        <v>193</v>
      </c>
      <c r="C59" s="3"/>
      <c r="D59" s="83"/>
      <c r="E59" s="4"/>
      <c r="F59" s="1"/>
    </row>
    <row r="60" spans="1:6" ht="14.1" hidden="1" customHeight="1" x14ac:dyDescent="0.2">
      <c r="A60" s="5"/>
      <c r="B60" s="6"/>
      <c r="C60" s="3"/>
      <c r="D60" s="83"/>
      <c r="E60" s="4"/>
      <c r="F60" s="1"/>
    </row>
    <row r="61" spans="1:6" ht="14.1" hidden="1" customHeight="1" x14ac:dyDescent="0.2">
      <c r="A61" s="5" t="s">
        <v>821</v>
      </c>
      <c r="B61" s="6" t="s">
        <v>809</v>
      </c>
      <c r="C61" s="3"/>
      <c r="D61" s="83"/>
      <c r="E61" s="4"/>
      <c r="F61" s="1"/>
    </row>
    <row r="62" spans="1:6" ht="14.1" hidden="1" customHeight="1" x14ac:dyDescent="0.2">
      <c r="A62" s="5"/>
      <c r="B62" s="6" t="s">
        <v>822</v>
      </c>
      <c r="C62" s="3"/>
      <c r="D62" s="83"/>
      <c r="E62" s="4"/>
      <c r="F62" s="1"/>
    </row>
    <row r="63" spans="1:6" ht="14.1" hidden="1" customHeight="1" x14ac:dyDescent="0.2">
      <c r="A63" s="5"/>
      <c r="B63" s="6" t="s">
        <v>823</v>
      </c>
      <c r="C63" s="3" t="s">
        <v>621</v>
      </c>
      <c r="D63" s="88" t="s">
        <v>1081</v>
      </c>
      <c r="E63" s="87"/>
      <c r="F63" s="86" t="str">
        <f>IF(TRIM(D63)="rate only","ro",IF(ISBLANK(E63)," ",D63*E63))</f>
        <v>ro</v>
      </c>
    </row>
    <row r="64" spans="1:6" ht="14.1" hidden="1" customHeight="1" x14ac:dyDescent="0.2">
      <c r="A64" s="5"/>
      <c r="B64" s="6"/>
      <c r="C64" s="3"/>
      <c r="D64" s="83"/>
      <c r="E64" s="4"/>
      <c r="F64" s="1"/>
    </row>
    <row r="65" spans="1:6" ht="14.1" hidden="1" customHeight="1" x14ac:dyDescent="0.2">
      <c r="A65" s="5" t="s">
        <v>211</v>
      </c>
      <c r="B65" s="6" t="s">
        <v>194</v>
      </c>
      <c r="C65" s="3"/>
      <c r="D65" s="83"/>
      <c r="E65" s="4"/>
      <c r="F65" s="1"/>
    </row>
    <row r="66" spans="1:6" ht="14.1" hidden="1" customHeight="1" x14ac:dyDescent="0.2">
      <c r="A66" s="5"/>
      <c r="B66" s="6" t="s">
        <v>195</v>
      </c>
      <c r="C66" s="3"/>
      <c r="D66" s="83"/>
      <c r="E66" s="4"/>
      <c r="F66" s="1"/>
    </row>
    <row r="67" spans="1:6" ht="14.1" hidden="1" customHeight="1" x14ac:dyDescent="0.2">
      <c r="A67" s="5"/>
      <c r="B67" s="6" t="s">
        <v>196</v>
      </c>
      <c r="C67" s="3" t="s">
        <v>621</v>
      </c>
      <c r="D67" s="88" t="s">
        <v>1081</v>
      </c>
      <c r="E67" s="87"/>
      <c r="F67" s="86" t="str">
        <f>IF(TRIM(D67)="rate only","ro",IF(ISBLANK(E67)," ",D67*E67))</f>
        <v>ro</v>
      </c>
    </row>
    <row r="68" spans="1:6" ht="14.1" hidden="1" customHeight="1" x14ac:dyDescent="0.2">
      <c r="A68" s="5"/>
      <c r="B68" s="6"/>
      <c r="C68" s="3"/>
      <c r="D68" s="83"/>
      <c r="E68" s="4"/>
      <c r="F68" s="1"/>
    </row>
    <row r="69" spans="1:6" ht="14.1" hidden="1" customHeight="1" x14ac:dyDescent="0.2">
      <c r="A69" s="5" t="s">
        <v>824</v>
      </c>
      <c r="B69" s="38" t="s">
        <v>825</v>
      </c>
      <c r="C69" s="3"/>
      <c r="D69" s="83"/>
      <c r="E69" s="4"/>
      <c r="F69" s="1"/>
    </row>
    <row r="70" spans="1:6" ht="14.1" hidden="1" customHeight="1" x14ac:dyDescent="0.2">
      <c r="A70" s="5"/>
      <c r="B70" s="38" t="s">
        <v>816</v>
      </c>
      <c r="C70" s="3"/>
      <c r="D70" s="83"/>
      <c r="E70" s="4"/>
      <c r="F70" s="1"/>
    </row>
    <row r="71" spans="1:6" ht="14.1" hidden="1" customHeight="1" x14ac:dyDescent="0.2">
      <c r="A71" s="5"/>
      <c r="B71" s="6"/>
      <c r="C71" s="3"/>
      <c r="D71" s="83"/>
      <c r="E71" s="4"/>
      <c r="F71" s="1"/>
    </row>
    <row r="72" spans="1:6" ht="14.1" hidden="1" customHeight="1" x14ac:dyDescent="0.2">
      <c r="A72" s="5"/>
      <c r="B72" s="6"/>
      <c r="C72" s="3"/>
      <c r="D72" s="83"/>
      <c r="E72" s="4"/>
      <c r="F72" s="1"/>
    </row>
    <row r="73" spans="1:6" ht="14.1" hidden="1" customHeight="1" x14ac:dyDescent="0.2">
      <c r="A73" s="5"/>
      <c r="B73" s="6"/>
      <c r="C73" s="3"/>
      <c r="D73" s="83"/>
      <c r="E73" s="4"/>
      <c r="F73" s="1"/>
    </row>
    <row r="74" spans="1:6" ht="14.1" hidden="1" customHeight="1" x14ac:dyDescent="0.2">
      <c r="A74" s="5"/>
      <c r="B74" s="6"/>
      <c r="C74" s="3"/>
      <c r="D74" s="83"/>
      <c r="E74" s="4"/>
      <c r="F74" s="1"/>
    </row>
    <row r="75" spans="1:6" ht="14.1" hidden="1" customHeight="1" x14ac:dyDescent="0.2">
      <c r="A75" s="13" t="s">
        <v>57</v>
      </c>
      <c r="B75" s="14" t="s">
        <v>212</v>
      </c>
      <c r="C75" s="3"/>
      <c r="D75" s="83"/>
      <c r="E75" s="4"/>
      <c r="F75" s="1"/>
    </row>
    <row r="76" spans="1:6" ht="14.1" hidden="1" customHeight="1" x14ac:dyDescent="0.2">
      <c r="A76" s="5"/>
      <c r="B76" s="6"/>
      <c r="C76" s="3"/>
      <c r="D76" s="83"/>
      <c r="E76" s="4"/>
      <c r="F76" s="1"/>
    </row>
    <row r="77" spans="1:6" ht="14.1" hidden="1" customHeight="1" x14ac:dyDescent="0.2">
      <c r="A77" s="5" t="s">
        <v>826</v>
      </c>
      <c r="B77" s="6" t="s">
        <v>827</v>
      </c>
      <c r="C77" s="3" t="s">
        <v>343</v>
      </c>
      <c r="D77" s="88" t="s">
        <v>1081</v>
      </c>
      <c r="E77" s="87"/>
      <c r="F77" s="86" t="str">
        <f>IF(TRIM(D77)="rate only","ro",IF(ISBLANK(E77)," ",D77*E77))</f>
        <v>ro</v>
      </c>
    </row>
    <row r="78" spans="1:6" ht="14.1" hidden="1" customHeight="1" x14ac:dyDescent="0.2">
      <c r="A78" s="5"/>
      <c r="B78" s="6"/>
      <c r="C78" s="3"/>
      <c r="D78" s="83"/>
      <c r="E78" s="4"/>
      <c r="F78" s="1"/>
    </row>
    <row r="79" spans="1:6" ht="14.1" hidden="1" customHeight="1" x14ac:dyDescent="0.2">
      <c r="A79" s="5" t="s">
        <v>58</v>
      </c>
      <c r="B79" s="6" t="s">
        <v>194</v>
      </c>
      <c r="C79" s="3" t="s">
        <v>343</v>
      </c>
      <c r="D79" s="88" t="s">
        <v>1081</v>
      </c>
      <c r="E79" s="87"/>
      <c r="F79" s="86" t="str">
        <f>IF(TRIM(D79)="rate only","ro",IF(ISBLANK(E79)," ",D79*E79))</f>
        <v>ro</v>
      </c>
    </row>
    <row r="80" spans="1:6" ht="14.1" hidden="1" customHeight="1" x14ac:dyDescent="0.2">
      <c r="A80" s="5"/>
      <c r="B80" s="6"/>
      <c r="C80" s="3"/>
      <c r="D80" s="83"/>
      <c r="E80" s="4"/>
      <c r="F80" s="1"/>
    </row>
    <row r="81" spans="1:6" ht="14.1" hidden="1" customHeight="1" x14ac:dyDescent="0.2">
      <c r="A81" s="5" t="s">
        <v>59</v>
      </c>
      <c r="B81" s="6" t="s">
        <v>55</v>
      </c>
      <c r="C81" s="3" t="s">
        <v>343</v>
      </c>
      <c r="D81" s="88" t="s">
        <v>1081</v>
      </c>
      <c r="E81" s="87"/>
      <c r="F81" s="86" t="str">
        <f>IF(TRIM(D81)="rate only","ro",IF(ISBLANK(E81)," ",D81*E81))</f>
        <v>ro</v>
      </c>
    </row>
    <row r="82" spans="1:6" ht="14.1" hidden="1" customHeight="1" x14ac:dyDescent="0.2">
      <c r="A82" s="5"/>
      <c r="B82" s="6"/>
      <c r="C82" s="3"/>
      <c r="D82" s="83"/>
      <c r="E82" s="4"/>
      <c r="F82" s="1"/>
    </row>
    <row r="83" spans="1:6" ht="14.1" hidden="1" customHeight="1" x14ac:dyDescent="0.2">
      <c r="A83" s="5" t="s">
        <v>60</v>
      </c>
      <c r="B83" s="6" t="s">
        <v>56</v>
      </c>
      <c r="C83" s="3" t="s">
        <v>343</v>
      </c>
      <c r="D83" s="88" t="s">
        <v>1081</v>
      </c>
      <c r="E83" s="87"/>
      <c r="F83" s="86" t="str">
        <f>IF(TRIM(D83)="rate only","ro",IF(ISBLANK(E83)," ",D83*E83))</f>
        <v>ro</v>
      </c>
    </row>
    <row r="84" spans="1:6" ht="14.1" hidden="1" customHeight="1" x14ac:dyDescent="0.2">
      <c r="A84" s="5"/>
      <c r="B84" s="6"/>
      <c r="C84" s="3"/>
      <c r="D84" s="83"/>
      <c r="E84" s="4"/>
      <c r="F84" s="1"/>
    </row>
    <row r="85" spans="1:6" ht="14.1" hidden="1" customHeight="1" x14ac:dyDescent="0.2">
      <c r="A85" s="5" t="s">
        <v>828</v>
      </c>
      <c r="B85" s="6" t="s">
        <v>829</v>
      </c>
      <c r="C85" s="3" t="s">
        <v>343</v>
      </c>
      <c r="D85" s="88" t="s">
        <v>1081</v>
      </c>
      <c r="E85" s="87"/>
      <c r="F85" s="86" t="str">
        <f>IF(TRIM(D85)="rate only","ro",IF(ISBLANK(E85)," ",D85*E85))</f>
        <v>ro</v>
      </c>
    </row>
    <row r="86" spans="1:6" ht="14.1" hidden="1" customHeight="1" x14ac:dyDescent="0.2">
      <c r="A86" s="5"/>
      <c r="B86" s="6"/>
      <c r="C86" s="3"/>
      <c r="D86" s="83"/>
      <c r="E86" s="4"/>
      <c r="F86" s="1"/>
    </row>
    <row r="87" spans="1:6" ht="14.1" hidden="1" customHeight="1" x14ac:dyDescent="0.2">
      <c r="A87" s="5" t="s">
        <v>830</v>
      </c>
      <c r="B87" s="6" t="s">
        <v>832</v>
      </c>
      <c r="C87" s="3"/>
      <c r="D87" s="83"/>
      <c r="E87" s="4"/>
      <c r="F87" s="1"/>
    </row>
    <row r="88" spans="1:6" ht="14.1" hidden="1" customHeight="1" x14ac:dyDescent="0.2">
      <c r="A88" s="5"/>
      <c r="B88" s="6" t="s">
        <v>831</v>
      </c>
      <c r="C88" s="3" t="s">
        <v>343</v>
      </c>
      <c r="D88" s="88" t="s">
        <v>1081</v>
      </c>
      <c r="E88" s="87"/>
      <c r="F88" s="86" t="str">
        <f>IF(TRIM(D88)="rate only","ro",IF(ISBLANK(E88)," ",D88*E88))</f>
        <v>ro</v>
      </c>
    </row>
    <row r="89" spans="1:6" ht="14.1" hidden="1" customHeight="1" x14ac:dyDescent="0.2">
      <c r="A89" s="5"/>
      <c r="B89" s="6"/>
      <c r="C89" s="3"/>
      <c r="D89" s="83"/>
      <c r="E89" s="4"/>
      <c r="F89" s="1"/>
    </row>
    <row r="90" spans="1:6" ht="14.1" hidden="1" customHeight="1" x14ac:dyDescent="0.2">
      <c r="A90" s="5"/>
      <c r="B90" s="6"/>
      <c r="C90" s="3"/>
      <c r="D90" s="83"/>
      <c r="E90" s="4"/>
      <c r="F90" s="1"/>
    </row>
    <row r="91" spans="1:6" ht="14.1" hidden="1" customHeight="1" x14ac:dyDescent="0.2">
      <c r="A91" s="13" t="s">
        <v>61</v>
      </c>
      <c r="B91" s="14" t="s">
        <v>62</v>
      </c>
      <c r="C91" s="3"/>
      <c r="D91" s="83"/>
      <c r="E91" s="4"/>
      <c r="F91" s="1"/>
    </row>
    <row r="92" spans="1:6" ht="14.1" hidden="1" customHeight="1" x14ac:dyDescent="0.2">
      <c r="A92" s="5"/>
      <c r="B92" s="6"/>
      <c r="C92" s="3"/>
      <c r="D92" s="83"/>
      <c r="E92" s="4"/>
      <c r="F92" s="1"/>
    </row>
    <row r="93" spans="1:6" ht="14.1" hidden="1" customHeight="1" x14ac:dyDescent="0.2">
      <c r="A93" s="5" t="s">
        <v>833</v>
      </c>
      <c r="B93" s="6" t="s">
        <v>837</v>
      </c>
      <c r="C93" s="3" t="s">
        <v>582</v>
      </c>
      <c r="D93" s="88" t="s">
        <v>1081</v>
      </c>
      <c r="E93" s="87"/>
      <c r="F93" s="86" t="str">
        <f>IF(TRIM(D93)="rate only","ro",IF(ISBLANK(E93)," ",D93*E93))</f>
        <v>ro</v>
      </c>
    </row>
    <row r="94" spans="1:6" ht="14.1" hidden="1" customHeight="1" x14ac:dyDescent="0.2">
      <c r="A94" s="5"/>
      <c r="B94" s="6"/>
      <c r="C94" s="3"/>
      <c r="D94" s="83"/>
      <c r="E94" s="4"/>
      <c r="F94" s="1"/>
    </row>
    <row r="95" spans="1:6" ht="14.1" hidden="1" customHeight="1" x14ac:dyDescent="0.2">
      <c r="A95" s="5" t="s">
        <v>63</v>
      </c>
      <c r="B95" s="6" t="s">
        <v>835</v>
      </c>
      <c r="C95" s="3" t="s">
        <v>582</v>
      </c>
      <c r="D95" s="88" t="s">
        <v>1081</v>
      </c>
      <c r="E95" s="87"/>
      <c r="F95" s="86" t="str">
        <f>IF(TRIM(D95)="rate only","ro",IF(ISBLANK(E95)," ",D95*E95))</f>
        <v>ro</v>
      </c>
    </row>
    <row r="96" spans="1:6" ht="14.1" hidden="1" customHeight="1" x14ac:dyDescent="0.2">
      <c r="A96" s="5"/>
      <c r="B96" s="6"/>
      <c r="C96" s="3"/>
      <c r="D96" s="83"/>
      <c r="E96" s="4"/>
      <c r="F96" s="1"/>
    </row>
    <row r="97" spans="1:6" ht="14.1" hidden="1" customHeight="1" x14ac:dyDescent="0.2">
      <c r="A97" s="5" t="s">
        <v>834</v>
      </c>
      <c r="B97" s="6" t="s">
        <v>838</v>
      </c>
      <c r="C97" s="3" t="s">
        <v>582</v>
      </c>
      <c r="D97" s="88" t="s">
        <v>1081</v>
      </c>
      <c r="E97" s="87"/>
      <c r="F97" s="86" t="str">
        <f>IF(TRIM(D97)="rate only","ro",IF(ISBLANK(E97)," ",D97*E97))</f>
        <v>ro</v>
      </c>
    </row>
    <row r="98" spans="1:6" ht="14.1" hidden="1" customHeight="1" x14ac:dyDescent="0.2">
      <c r="A98" s="5"/>
      <c r="B98" s="6"/>
      <c r="C98" s="3"/>
      <c r="D98" s="83"/>
      <c r="E98" s="4"/>
      <c r="F98" s="1"/>
    </row>
    <row r="99" spans="1:6" ht="14.1" hidden="1" customHeight="1" x14ac:dyDescent="0.2">
      <c r="A99" s="5" t="s">
        <v>64</v>
      </c>
      <c r="B99" s="6" t="s">
        <v>836</v>
      </c>
      <c r="C99" s="3" t="s">
        <v>582</v>
      </c>
      <c r="D99" s="88" t="s">
        <v>1081</v>
      </c>
      <c r="E99" s="87"/>
      <c r="F99" s="86" t="str">
        <f>IF(TRIM(D99)="rate only","ro",IF(ISBLANK(E99)," ",D99*E99))</f>
        <v>ro</v>
      </c>
    </row>
    <row r="100" spans="1:6" ht="14.1" hidden="1" customHeight="1" thickBot="1" x14ac:dyDescent="0.25">
      <c r="A100" s="15"/>
      <c r="B100" s="16"/>
      <c r="C100" s="17"/>
      <c r="D100" s="85"/>
      <c r="E100" s="18"/>
      <c r="F100" s="19"/>
    </row>
    <row r="101" spans="1:6" ht="27.95" hidden="1" customHeight="1" thickBot="1" x14ac:dyDescent="0.25">
      <c r="A101" s="359" t="s">
        <v>576</v>
      </c>
      <c r="B101" s="360"/>
      <c r="C101" s="360"/>
      <c r="D101" s="360"/>
      <c r="E101" s="361"/>
      <c r="F101" s="69">
        <f>SUM(F54:F100)</f>
        <v>0</v>
      </c>
    </row>
    <row r="102" spans="1:6" ht="14.1" hidden="1" customHeight="1" thickBot="1" x14ac:dyDescent="0.25">
      <c r="A102" s="23"/>
      <c r="C102" s="35"/>
      <c r="E102" s="25"/>
      <c r="F102" s="25"/>
    </row>
    <row r="103" spans="1:6" ht="27.95" hidden="1" customHeight="1" x14ac:dyDescent="0.2">
      <c r="A103" s="308" t="s">
        <v>574</v>
      </c>
      <c r="B103" s="309"/>
      <c r="C103" s="309"/>
      <c r="D103" s="309"/>
      <c r="E103" s="324" t="s">
        <v>575</v>
      </c>
      <c r="F103" s="325"/>
    </row>
    <row r="104" spans="1:6" ht="42" hidden="1" customHeight="1" thickBot="1" x14ac:dyDescent="0.25">
      <c r="A104" s="312"/>
      <c r="B104" s="313"/>
      <c r="C104" s="313"/>
      <c r="D104" s="313"/>
      <c r="E104" s="322"/>
      <c r="F104" s="323"/>
    </row>
    <row r="105" spans="1:6" ht="9.9499999999999993" hidden="1" customHeight="1" thickBot="1" x14ac:dyDescent="0.25"/>
    <row r="106" spans="1:6" ht="27.95" hidden="1" customHeight="1" thickBot="1" x14ac:dyDescent="0.25">
      <c r="A106" s="64" t="s">
        <v>567</v>
      </c>
      <c r="B106" s="65" t="s">
        <v>568</v>
      </c>
      <c r="C106" s="65" t="s">
        <v>569</v>
      </c>
      <c r="D106" s="66" t="s">
        <v>570</v>
      </c>
      <c r="E106" s="67" t="s">
        <v>571</v>
      </c>
      <c r="F106" s="68" t="s">
        <v>572</v>
      </c>
    </row>
    <row r="107" spans="1:6" ht="27.95" hidden="1" customHeight="1" x14ac:dyDescent="0.2">
      <c r="A107" s="362" t="s">
        <v>577</v>
      </c>
      <c r="B107" s="363"/>
      <c r="C107" s="363"/>
      <c r="D107" s="363"/>
      <c r="E107" s="364"/>
      <c r="F107" s="70">
        <f>F101</f>
        <v>0</v>
      </c>
    </row>
    <row r="108" spans="1:6" ht="14.1" hidden="1" customHeight="1" x14ac:dyDescent="0.2">
      <c r="A108" s="5"/>
      <c r="B108" s="6"/>
      <c r="C108" s="3"/>
      <c r="D108" s="83"/>
      <c r="E108" s="4"/>
      <c r="F108" s="1"/>
    </row>
    <row r="109" spans="1:6" ht="14.1" hidden="1" customHeight="1" x14ac:dyDescent="0.2">
      <c r="A109" s="13" t="s">
        <v>65</v>
      </c>
      <c r="B109" s="14" t="s">
        <v>228</v>
      </c>
      <c r="C109" s="3"/>
      <c r="D109" s="83"/>
      <c r="E109" s="4"/>
      <c r="F109" s="1"/>
    </row>
    <row r="110" spans="1:6" ht="14.1" hidden="1" customHeight="1" x14ac:dyDescent="0.2">
      <c r="A110" s="5"/>
      <c r="B110" s="6"/>
      <c r="C110" s="3"/>
      <c r="D110" s="83"/>
      <c r="E110" s="4"/>
      <c r="F110" s="1"/>
    </row>
    <row r="111" spans="1:6" ht="14.1" hidden="1" customHeight="1" x14ac:dyDescent="0.2">
      <c r="A111" s="5" t="s">
        <v>67</v>
      </c>
      <c r="B111" s="6" t="s">
        <v>56</v>
      </c>
      <c r="C111" s="3" t="s">
        <v>343</v>
      </c>
      <c r="D111" s="88" t="s">
        <v>1081</v>
      </c>
      <c r="E111" s="87"/>
      <c r="F111" s="86" t="str">
        <f>IF(TRIM(D111)="rate only","ro",IF(ISBLANK(E111)," ",D111*E111))</f>
        <v>ro</v>
      </c>
    </row>
    <row r="112" spans="1:6" ht="14.1" hidden="1" customHeight="1" x14ac:dyDescent="0.2">
      <c r="A112" s="5"/>
      <c r="B112" s="6"/>
      <c r="C112" s="3"/>
      <c r="D112" s="83"/>
      <c r="E112" s="4"/>
      <c r="F112" s="1"/>
    </row>
    <row r="113" spans="1:6" ht="14.1" hidden="1" customHeight="1" x14ac:dyDescent="0.2">
      <c r="A113" s="5" t="s">
        <v>68</v>
      </c>
      <c r="B113" s="6" t="s">
        <v>66</v>
      </c>
      <c r="C113" s="3" t="s">
        <v>343</v>
      </c>
      <c r="D113" s="88" t="s">
        <v>1081</v>
      </c>
      <c r="E113" s="87"/>
      <c r="F113" s="86" t="str">
        <f>IF(TRIM(D113)="rate only","ro",IF(ISBLANK(E113)," ",D113*E113))</f>
        <v>ro</v>
      </c>
    </row>
    <row r="114" spans="1:6" ht="14.1" hidden="1" customHeight="1" x14ac:dyDescent="0.2">
      <c r="A114" s="5"/>
      <c r="B114" s="6"/>
      <c r="C114" s="3"/>
      <c r="D114" s="83"/>
      <c r="E114" s="4"/>
      <c r="F114" s="1"/>
    </row>
    <row r="115" spans="1:6" ht="14.1" hidden="1" customHeight="1" x14ac:dyDescent="0.2">
      <c r="A115" s="5"/>
      <c r="B115" s="6"/>
      <c r="C115" s="3"/>
      <c r="D115" s="83"/>
      <c r="E115" s="4"/>
      <c r="F115" s="1"/>
    </row>
    <row r="116" spans="1:6" ht="14.1" hidden="1" customHeight="1" x14ac:dyDescent="0.2">
      <c r="A116" s="13" t="s">
        <v>69</v>
      </c>
      <c r="B116" s="14" t="s">
        <v>415</v>
      </c>
      <c r="C116" s="3"/>
      <c r="D116" s="83"/>
      <c r="E116" s="4"/>
      <c r="F116" s="1"/>
    </row>
    <row r="117" spans="1:6" ht="14.1" hidden="1" customHeight="1" x14ac:dyDescent="0.2">
      <c r="A117" s="5"/>
      <c r="B117" s="37" t="s">
        <v>70</v>
      </c>
      <c r="C117" s="3" t="s">
        <v>582</v>
      </c>
      <c r="D117" s="88" t="s">
        <v>1081</v>
      </c>
      <c r="E117" s="87"/>
      <c r="F117" s="86" t="str">
        <f>IF(TRIM(D117)="rate only","ro",IF(ISBLANK(E117)," ",D117*E117))</f>
        <v>ro</v>
      </c>
    </row>
    <row r="118" spans="1:6" ht="14.1" hidden="1" customHeight="1" x14ac:dyDescent="0.2">
      <c r="A118" s="5"/>
      <c r="B118" s="6"/>
      <c r="C118" s="3"/>
      <c r="D118" s="83"/>
      <c r="E118" s="4"/>
      <c r="F118" s="1"/>
    </row>
    <row r="119" spans="1:6" ht="14.1" hidden="1" customHeight="1" x14ac:dyDescent="0.2">
      <c r="A119" s="5"/>
      <c r="B119" s="6"/>
      <c r="C119" s="3"/>
      <c r="D119" s="83"/>
      <c r="E119" s="4"/>
      <c r="F119" s="1"/>
    </row>
    <row r="120" spans="1:6" ht="14.1" hidden="1" customHeight="1" x14ac:dyDescent="0.2">
      <c r="A120" s="13" t="s">
        <v>839</v>
      </c>
      <c r="B120" s="14" t="s">
        <v>840</v>
      </c>
      <c r="C120" s="3"/>
      <c r="D120" s="83"/>
      <c r="E120" s="4"/>
      <c r="F120" s="1"/>
    </row>
    <row r="121" spans="1:6" ht="14.1" hidden="1" customHeight="1" x14ac:dyDescent="0.2">
      <c r="A121" s="13"/>
      <c r="B121" s="14" t="s">
        <v>1074</v>
      </c>
      <c r="C121" s="3" t="s">
        <v>582</v>
      </c>
      <c r="D121" s="88" t="s">
        <v>1081</v>
      </c>
      <c r="E121" s="87"/>
      <c r="F121" s="86" t="str">
        <f>IF(TRIM(D121)="rate only","ro",IF(ISBLANK(E121)," ",D121*E121))</f>
        <v>ro</v>
      </c>
    </row>
    <row r="122" spans="1:6" ht="14.1" hidden="1" customHeight="1" x14ac:dyDescent="0.2">
      <c r="A122" s="5"/>
      <c r="B122" s="6"/>
      <c r="C122" s="3"/>
      <c r="D122" s="83"/>
      <c r="E122" s="4"/>
      <c r="F122" s="1"/>
    </row>
    <row r="123" spans="1:6" ht="14.1" hidden="1" customHeight="1" x14ac:dyDescent="0.2">
      <c r="A123" s="5"/>
      <c r="B123" s="6"/>
      <c r="C123" s="3"/>
      <c r="D123" s="83"/>
      <c r="E123" s="4"/>
      <c r="F123" s="1"/>
    </row>
    <row r="124" spans="1:6" ht="14.1" hidden="1" customHeight="1" x14ac:dyDescent="0.2">
      <c r="A124" s="13" t="s">
        <v>839</v>
      </c>
      <c r="B124" s="14" t="s">
        <v>841</v>
      </c>
      <c r="C124" s="3"/>
      <c r="D124" s="83"/>
      <c r="E124" s="4"/>
      <c r="F124" s="1"/>
    </row>
    <row r="125" spans="1:6" ht="14.1" hidden="1" customHeight="1" x14ac:dyDescent="0.2">
      <c r="A125" s="13"/>
      <c r="B125" s="14" t="s">
        <v>842</v>
      </c>
      <c r="C125" s="3"/>
      <c r="D125" s="83"/>
      <c r="E125" s="4"/>
      <c r="F125" s="1"/>
    </row>
    <row r="126" spans="1:6" ht="14.1" hidden="1" customHeight="1" x14ac:dyDescent="0.2">
      <c r="A126" s="13"/>
      <c r="B126" s="14" t="s">
        <v>421</v>
      </c>
      <c r="C126" s="3"/>
      <c r="D126" s="83"/>
      <c r="E126" s="4"/>
      <c r="F126" s="1"/>
    </row>
    <row r="127" spans="1:6" ht="14.1" hidden="1" customHeight="1" x14ac:dyDescent="0.2">
      <c r="A127" s="5"/>
      <c r="B127" s="6"/>
      <c r="C127" s="3"/>
      <c r="D127" s="83"/>
      <c r="E127" s="4"/>
      <c r="F127" s="1"/>
    </row>
    <row r="128" spans="1:6" ht="14.1" hidden="1" customHeight="1" x14ac:dyDescent="0.2">
      <c r="A128" s="5" t="s">
        <v>843</v>
      </c>
      <c r="B128" s="6" t="s">
        <v>844</v>
      </c>
      <c r="C128" s="3" t="s">
        <v>621</v>
      </c>
      <c r="D128" s="88" t="s">
        <v>1081</v>
      </c>
      <c r="E128" s="87"/>
      <c r="F128" s="86" t="str">
        <f>IF(TRIM(D128)="rate only","ro",IF(ISBLANK(E128)," ",D128*E128))</f>
        <v>ro</v>
      </c>
    </row>
    <row r="129" spans="1:6" ht="14.1" hidden="1" customHeight="1" x14ac:dyDescent="0.2">
      <c r="A129" s="5"/>
      <c r="B129" s="6"/>
      <c r="C129" s="3"/>
      <c r="D129" s="83"/>
      <c r="E129" s="4"/>
      <c r="F129" s="1"/>
    </row>
    <row r="130" spans="1:6" ht="14.1" hidden="1" customHeight="1" x14ac:dyDescent="0.2">
      <c r="A130" s="5" t="s">
        <v>845</v>
      </c>
      <c r="B130" s="6" t="s">
        <v>846</v>
      </c>
      <c r="C130" s="3" t="s">
        <v>621</v>
      </c>
      <c r="D130" s="88" t="s">
        <v>1081</v>
      </c>
      <c r="E130" s="87"/>
      <c r="F130" s="86" t="str">
        <f>IF(TRIM(D130)="rate only","ro",IF(ISBLANK(E130)," ",D130*E130))</f>
        <v>ro</v>
      </c>
    </row>
    <row r="131" spans="1:6" ht="14.1" hidden="1" customHeight="1" x14ac:dyDescent="0.2">
      <c r="A131" s="5"/>
      <c r="B131" s="6"/>
      <c r="C131" s="3"/>
      <c r="D131" s="83"/>
      <c r="E131" s="4"/>
      <c r="F131" s="1"/>
    </row>
    <row r="132" spans="1:6" ht="14.1" hidden="1" customHeight="1" x14ac:dyDescent="0.2">
      <c r="A132" s="5"/>
      <c r="B132" s="6"/>
      <c r="C132" s="3"/>
      <c r="D132" s="83"/>
      <c r="E132" s="4"/>
      <c r="F132" s="1"/>
    </row>
    <row r="133" spans="1:6" ht="14.1" hidden="1" customHeight="1" x14ac:dyDescent="0.2">
      <c r="A133" s="13" t="s">
        <v>71</v>
      </c>
      <c r="B133" s="14" t="s">
        <v>72</v>
      </c>
      <c r="C133" s="3"/>
      <c r="D133" s="83"/>
      <c r="E133" s="4"/>
      <c r="F133" s="1"/>
    </row>
    <row r="134" spans="1:6" ht="14.1" hidden="1" customHeight="1" x14ac:dyDescent="0.2">
      <c r="A134" s="5"/>
      <c r="B134" s="6"/>
      <c r="C134" s="3"/>
      <c r="D134" s="83"/>
      <c r="E134" s="4"/>
      <c r="F134" s="1"/>
    </row>
    <row r="135" spans="1:6" ht="14.1" hidden="1" customHeight="1" x14ac:dyDescent="0.2">
      <c r="A135" s="5" t="s">
        <v>74</v>
      </c>
      <c r="B135" s="6" t="s">
        <v>73</v>
      </c>
      <c r="C135" s="3"/>
      <c r="D135" s="83"/>
      <c r="E135" s="4"/>
      <c r="F135" s="1"/>
    </row>
    <row r="136" spans="1:6" ht="14.1" hidden="1" customHeight="1" x14ac:dyDescent="0.2">
      <c r="A136" s="5"/>
      <c r="B136" s="6"/>
      <c r="C136" s="3"/>
      <c r="D136" s="83"/>
      <c r="E136" s="4"/>
      <c r="F136" s="1"/>
    </row>
    <row r="137" spans="1:6" ht="14.1" hidden="1" customHeight="1" x14ac:dyDescent="0.2">
      <c r="A137" s="5" t="s">
        <v>76</v>
      </c>
      <c r="B137" s="6" t="s">
        <v>847</v>
      </c>
      <c r="C137" s="3" t="s">
        <v>582</v>
      </c>
      <c r="D137" s="88" t="s">
        <v>1081</v>
      </c>
      <c r="E137" s="87"/>
      <c r="F137" s="86" t="str">
        <f>IF(TRIM(D137)="rate only","ro",IF(ISBLANK(E137)," ",D137*E137))</f>
        <v>ro</v>
      </c>
    </row>
    <row r="138" spans="1:6" ht="14.1" hidden="1" customHeight="1" x14ac:dyDescent="0.2">
      <c r="A138" s="5"/>
      <c r="B138" s="6"/>
      <c r="C138" s="3"/>
      <c r="D138" s="83"/>
      <c r="E138" s="4"/>
      <c r="F138" s="1"/>
    </row>
    <row r="139" spans="1:6" ht="14.1" hidden="1" customHeight="1" x14ac:dyDescent="0.2">
      <c r="A139" s="5" t="s">
        <v>77</v>
      </c>
      <c r="B139" s="6" t="s">
        <v>848</v>
      </c>
      <c r="C139" s="3" t="s">
        <v>582</v>
      </c>
      <c r="D139" s="88" t="s">
        <v>1081</v>
      </c>
      <c r="E139" s="87"/>
      <c r="F139" s="86" t="str">
        <f>IF(TRIM(D139)="rate only","ro",IF(ISBLANK(E139)," ",D139*E139))</f>
        <v>ro</v>
      </c>
    </row>
    <row r="140" spans="1:6" ht="14.1" hidden="1" customHeight="1" x14ac:dyDescent="0.2">
      <c r="A140" s="5"/>
      <c r="B140" s="6"/>
      <c r="C140" s="3"/>
      <c r="D140" s="83"/>
      <c r="E140" s="4"/>
      <c r="F140" s="1"/>
    </row>
    <row r="141" spans="1:6" ht="14.1" hidden="1" customHeight="1" x14ac:dyDescent="0.2">
      <c r="A141" s="5" t="s">
        <v>78</v>
      </c>
      <c r="B141" s="6" t="s">
        <v>849</v>
      </c>
      <c r="C141" s="3" t="s">
        <v>582</v>
      </c>
      <c r="D141" s="88" t="s">
        <v>1081</v>
      </c>
      <c r="E141" s="87"/>
      <c r="F141" s="86" t="str">
        <f>IF(TRIM(D141)="rate only","ro",IF(ISBLANK(E141)," ",D141*E141))</f>
        <v>ro</v>
      </c>
    </row>
    <row r="142" spans="1:6" ht="14.1" hidden="1" customHeight="1" x14ac:dyDescent="0.2">
      <c r="A142" s="5"/>
      <c r="B142" s="6"/>
      <c r="C142" s="3"/>
      <c r="D142" s="83"/>
      <c r="E142" s="4"/>
      <c r="F142" s="1"/>
    </row>
    <row r="143" spans="1:6" ht="14.1" hidden="1" customHeight="1" x14ac:dyDescent="0.2">
      <c r="A143" s="5"/>
      <c r="B143" s="6"/>
      <c r="C143" s="3"/>
      <c r="D143" s="83"/>
      <c r="E143" s="4"/>
      <c r="F143" s="1"/>
    </row>
    <row r="144" spans="1:6" ht="14.1" hidden="1" customHeight="1" x14ac:dyDescent="0.2">
      <c r="A144" s="5" t="s">
        <v>75</v>
      </c>
      <c r="B144" s="6" t="s">
        <v>79</v>
      </c>
      <c r="C144" s="3" t="s">
        <v>582</v>
      </c>
      <c r="D144" s="88" t="s">
        <v>1081</v>
      </c>
      <c r="E144" s="87"/>
      <c r="F144" s="86" t="str">
        <f>IF(TRIM(D144)="rate only","ro",IF(ISBLANK(E144)," ",D144*E144))</f>
        <v>ro</v>
      </c>
    </row>
    <row r="145" spans="1:6" ht="14.1" hidden="1" customHeight="1" x14ac:dyDescent="0.2">
      <c r="A145" s="5"/>
      <c r="B145" s="6"/>
      <c r="C145" s="3"/>
      <c r="D145" s="83"/>
      <c r="E145" s="4"/>
      <c r="F145" s="1"/>
    </row>
    <row r="146" spans="1:6" ht="14.1" hidden="1" customHeight="1" x14ac:dyDescent="0.2">
      <c r="A146" s="5" t="s">
        <v>80</v>
      </c>
      <c r="B146" s="6" t="s">
        <v>81</v>
      </c>
      <c r="C146" s="3" t="s">
        <v>621</v>
      </c>
      <c r="D146" s="88" t="s">
        <v>1081</v>
      </c>
      <c r="E146" s="87"/>
      <c r="F146" s="86" t="str">
        <f>IF(TRIM(D146)="rate only","ro",IF(ISBLANK(E146)," ",D146*E146))</f>
        <v>ro</v>
      </c>
    </row>
    <row r="147" spans="1:6" ht="14.1" hidden="1" customHeight="1" x14ac:dyDescent="0.2">
      <c r="A147" s="5"/>
      <c r="B147" s="6"/>
      <c r="C147" s="3"/>
      <c r="D147" s="83"/>
      <c r="E147" s="4"/>
      <c r="F147" s="1"/>
    </row>
    <row r="148" spans="1:6" ht="14.1" hidden="1" customHeight="1" x14ac:dyDescent="0.2">
      <c r="A148" s="5"/>
      <c r="B148" s="6"/>
      <c r="C148" s="3"/>
      <c r="D148" s="83"/>
      <c r="E148" s="4"/>
      <c r="F148" s="1"/>
    </row>
    <row r="149" spans="1:6" ht="14.1" hidden="1" customHeight="1" x14ac:dyDescent="0.2">
      <c r="A149" s="5"/>
      <c r="B149" s="6"/>
      <c r="C149" s="3"/>
      <c r="D149" s="83"/>
      <c r="E149" s="4"/>
      <c r="F149" s="1"/>
    </row>
    <row r="150" spans="1:6" ht="14.1" hidden="1" customHeight="1" x14ac:dyDescent="0.2">
      <c r="A150" s="5"/>
      <c r="B150" s="6"/>
      <c r="C150" s="3"/>
      <c r="D150" s="83"/>
      <c r="E150" s="4"/>
      <c r="F150" s="1"/>
    </row>
    <row r="151" spans="1:6" ht="14.1" hidden="1" customHeight="1" x14ac:dyDescent="0.2">
      <c r="A151" s="5"/>
      <c r="B151" s="6"/>
      <c r="C151" s="3"/>
      <c r="D151" s="83"/>
      <c r="E151" s="4"/>
      <c r="F151" s="1"/>
    </row>
    <row r="152" spans="1:6" ht="14.1" hidden="1" customHeight="1" thickBot="1" x14ac:dyDescent="0.25">
      <c r="A152" s="15"/>
      <c r="B152" s="16"/>
      <c r="C152" s="17"/>
      <c r="D152" s="85"/>
      <c r="E152" s="18"/>
      <c r="F152" s="19"/>
    </row>
    <row r="153" spans="1:6" ht="27.95" hidden="1" customHeight="1" thickBot="1" x14ac:dyDescent="0.25">
      <c r="A153" s="359" t="s">
        <v>573</v>
      </c>
      <c r="B153" s="360"/>
      <c r="C153" s="360"/>
      <c r="D153" s="360"/>
      <c r="E153" s="361"/>
      <c r="F153" s="69">
        <f>SUM(F107:F152)</f>
        <v>0</v>
      </c>
    </row>
    <row r="154" spans="1:6" ht="14.1" hidden="1" customHeight="1" thickBot="1" x14ac:dyDescent="0.25">
      <c r="A154" s="23"/>
      <c r="C154" s="35"/>
      <c r="E154" s="25"/>
      <c r="F154" s="25"/>
    </row>
    <row r="155" spans="1:6" ht="27.95" hidden="1" customHeight="1" x14ac:dyDescent="0.2">
      <c r="A155" s="308" t="s">
        <v>574</v>
      </c>
      <c r="B155" s="309"/>
      <c r="C155" s="309"/>
      <c r="D155" s="309"/>
      <c r="E155" s="324" t="s">
        <v>575</v>
      </c>
      <c r="F155" s="325"/>
    </row>
    <row r="156" spans="1:6" ht="42" hidden="1" customHeight="1" thickBot="1" x14ac:dyDescent="0.25">
      <c r="A156" s="312"/>
      <c r="B156" s="313"/>
      <c r="C156" s="313"/>
      <c r="D156" s="313"/>
      <c r="E156" s="322"/>
      <c r="F156" s="323"/>
    </row>
    <row r="157" spans="1:6" ht="9.9499999999999993" hidden="1" customHeight="1" x14ac:dyDescent="0.2"/>
    <row r="158" spans="1:6" ht="27.95" customHeight="1" x14ac:dyDescent="0.2"/>
    <row r="159" spans="1:6" ht="27.95" customHeight="1" x14ac:dyDescent="0.2"/>
    <row r="160" spans="1:6"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27.95" customHeight="1" x14ac:dyDescent="0.2"/>
    <row r="206" ht="14.1" customHeight="1" x14ac:dyDescent="0.2"/>
    <row r="207" ht="27.95" customHeight="1" x14ac:dyDescent="0.2"/>
    <row r="208" ht="42" customHeight="1" x14ac:dyDescent="0.2"/>
    <row r="209" ht="9.9499999999999993" customHeight="1" x14ac:dyDescent="0.2"/>
    <row r="210" ht="27.95" customHeight="1" x14ac:dyDescent="0.2"/>
    <row r="211" ht="27.95"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27.95" customHeight="1" x14ac:dyDescent="0.2"/>
    <row r="258" ht="14.1" customHeight="1" x14ac:dyDescent="0.2"/>
    <row r="259" ht="27.95" customHeight="1" x14ac:dyDescent="0.2"/>
    <row r="260" ht="42" customHeight="1" x14ac:dyDescent="0.2"/>
    <row r="261" ht="9.9499999999999993" customHeight="1" x14ac:dyDescent="0.2"/>
    <row r="262" ht="27.95" customHeight="1" x14ac:dyDescent="0.2"/>
    <row r="263" ht="27.95"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27.95" customHeight="1" x14ac:dyDescent="0.2"/>
    <row r="310" ht="14.1" customHeight="1" x14ac:dyDescent="0.2"/>
    <row r="311" ht="27.95" customHeight="1" x14ac:dyDescent="0.2"/>
    <row r="312" ht="42" customHeight="1" x14ac:dyDescent="0.2"/>
    <row r="313" ht="9.9499999999999993" customHeight="1" x14ac:dyDescent="0.2"/>
    <row r="314" ht="27.95" customHeight="1" x14ac:dyDescent="0.2"/>
    <row r="315" ht="27.95"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27.95" customHeight="1" x14ac:dyDescent="0.2"/>
    <row r="362" ht="14.1" customHeight="1" x14ac:dyDescent="0.2"/>
    <row r="363" ht="27.95" customHeight="1" x14ac:dyDescent="0.2"/>
    <row r="364" ht="42" customHeight="1" x14ac:dyDescent="0.2"/>
    <row r="365" ht="9.9499999999999993" customHeight="1" x14ac:dyDescent="0.2"/>
    <row r="366" ht="27.95" customHeight="1" x14ac:dyDescent="0.2"/>
    <row r="367" ht="27.95"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27.95" customHeight="1" x14ac:dyDescent="0.2"/>
    <row r="414" ht="14.1" customHeight="1" x14ac:dyDescent="0.2"/>
    <row r="415" ht="27.95" customHeight="1" x14ac:dyDescent="0.2"/>
    <row r="416" ht="42" customHeight="1" x14ac:dyDescent="0.2"/>
    <row r="417" ht="9.9499999999999993" customHeight="1" x14ac:dyDescent="0.2"/>
    <row r="418" ht="27.95" customHeight="1" x14ac:dyDescent="0.2"/>
    <row r="419" ht="27.95"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14.1" customHeight="1" x14ac:dyDescent="0.2"/>
    <row r="454" ht="14.1" customHeight="1" x14ac:dyDescent="0.2"/>
    <row r="455" ht="14.1" customHeight="1" x14ac:dyDescent="0.2"/>
    <row r="456" ht="14.1" customHeight="1" x14ac:dyDescent="0.2"/>
    <row r="457" ht="14.1" customHeight="1" x14ac:dyDescent="0.2"/>
    <row r="458" ht="14.1" customHeight="1" x14ac:dyDescent="0.2"/>
    <row r="459" ht="14.1" customHeight="1" x14ac:dyDescent="0.2"/>
    <row r="460" ht="14.1" customHeight="1" x14ac:dyDescent="0.2"/>
    <row r="461" ht="14.1" customHeight="1" x14ac:dyDescent="0.2"/>
    <row r="462" ht="14.1" customHeight="1" x14ac:dyDescent="0.2"/>
    <row r="463" ht="14.1" customHeight="1" x14ac:dyDescent="0.2"/>
    <row r="464" ht="14.1" customHeight="1" x14ac:dyDescent="0.2"/>
    <row r="465" ht="27.95" customHeight="1" x14ac:dyDescent="0.2"/>
    <row r="466" ht="14.1" customHeight="1" x14ac:dyDescent="0.2"/>
    <row r="467" ht="27.95" customHeight="1" x14ac:dyDescent="0.2"/>
    <row r="468" ht="42" customHeight="1" x14ac:dyDescent="0.2"/>
    <row r="469" ht="9.9499999999999993" customHeight="1" x14ac:dyDescent="0.2"/>
    <row r="470" ht="27.95" customHeight="1" x14ac:dyDescent="0.2"/>
    <row r="471" ht="27.95" customHeight="1" x14ac:dyDescent="0.2"/>
    <row r="472" ht="14.1" customHeight="1" x14ac:dyDescent="0.2"/>
    <row r="473" ht="14.1" customHeight="1" x14ac:dyDescent="0.2"/>
    <row r="474" ht="14.1" customHeight="1" x14ac:dyDescent="0.2"/>
    <row r="475" ht="14.1" customHeight="1" x14ac:dyDescent="0.2"/>
    <row r="476" ht="14.1" customHeight="1" x14ac:dyDescent="0.2"/>
    <row r="477" ht="14.1" customHeight="1" x14ac:dyDescent="0.2"/>
    <row r="478" ht="14.1" customHeight="1" x14ac:dyDescent="0.2"/>
    <row r="479" ht="14.1" customHeight="1" x14ac:dyDescent="0.2"/>
    <row r="480" ht="14.1" customHeight="1" x14ac:dyDescent="0.2"/>
    <row r="481" ht="14.1" customHeight="1" x14ac:dyDescent="0.2"/>
    <row r="482" ht="14.1" customHeight="1" x14ac:dyDescent="0.2"/>
    <row r="483" ht="14.1" customHeight="1" x14ac:dyDescent="0.2"/>
    <row r="484" ht="14.1" customHeight="1" x14ac:dyDescent="0.2"/>
    <row r="485" ht="14.1" customHeight="1" x14ac:dyDescent="0.2"/>
    <row r="486" ht="14.1" customHeight="1" x14ac:dyDescent="0.2"/>
    <row r="487" ht="14.1" customHeight="1" x14ac:dyDescent="0.2"/>
    <row r="488" ht="14.1" customHeight="1" x14ac:dyDescent="0.2"/>
    <row r="489" ht="14.1" customHeight="1" x14ac:dyDescent="0.2"/>
    <row r="490" ht="14.1" customHeight="1" x14ac:dyDescent="0.2"/>
    <row r="491" ht="14.1" customHeight="1" x14ac:dyDescent="0.2"/>
    <row r="492" ht="14.1" customHeight="1" x14ac:dyDescent="0.2"/>
    <row r="493" ht="14.1" customHeight="1" x14ac:dyDescent="0.2"/>
    <row r="494" ht="14.1" customHeight="1" x14ac:dyDescent="0.2"/>
    <row r="495" ht="14.1" customHeight="1" x14ac:dyDescent="0.2"/>
    <row r="496" ht="14.1" customHeight="1" x14ac:dyDescent="0.2"/>
    <row r="497" ht="14.1" customHeight="1" x14ac:dyDescent="0.2"/>
    <row r="498" ht="14.1" customHeight="1" x14ac:dyDescent="0.2"/>
    <row r="499" ht="14.1" customHeight="1" x14ac:dyDescent="0.2"/>
    <row r="500" ht="14.1" customHeight="1" x14ac:dyDescent="0.2"/>
    <row r="501" ht="14.1" customHeight="1" x14ac:dyDescent="0.2"/>
    <row r="502" ht="14.1" customHeight="1" x14ac:dyDescent="0.2"/>
    <row r="503" ht="14.1" customHeight="1" x14ac:dyDescent="0.2"/>
    <row r="504" ht="14.1" customHeight="1" x14ac:dyDescent="0.2"/>
    <row r="505" ht="14.1" customHeight="1" x14ac:dyDescent="0.2"/>
    <row r="506" ht="14.1" customHeight="1" x14ac:dyDescent="0.2"/>
    <row r="507" ht="14.1" customHeight="1" x14ac:dyDescent="0.2"/>
    <row r="508" ht="14.1" customHeight="1" x14ac:dyDescent="0.2"/>
    <row r="509" ht="14.1" customHeight="1" x14ac:dyDescent="0.2"/>
    <row r="510" ht="14.1" customHeight="1" x14ac:dyDescent="0.2"/>
    <row r="511" ht="14.1" customHeight="1" x14ac:dyDescent="0.2"/>
    <row r="512" ht="14.1" customHeight="1" x14ac:dyDescent="0.2"/>
    <row r="513" ht="14.1" customHeight="1" x14ac:dyDescent="0.2"/>
    <row r="514" ht="14.1" customHeight="1" x14ac:dyDescent="0.2"/>
    <row r="515" ht="14.1" customHeight="1" x14ac:dyDescent="0.2"/>
    <row r="516" ht="14.1" customHeight="1" x14ac:dyDescent="0.2"/>
    <row r="517" ht="27.95" customHeight="1" x14ac:dyDescent="0.2"/>
    <row r="518" ht="14.1" customHeight="1" x14ac:dyDescent="0.2"/>
    <row r="519" ht="27.95" customHeight="1" x14ac:dyDescent="0.2"/>
    <row r="520" ht="42" customHeight="1" x14ac:dyDescent="0.2"/>
    <row r="521" ht="9.9499999999999993" customHeight="1" x14ac:dyDescent="0.2"/>
  </sheetData>
  <mergeCells count="17">
    <mergeCell ref="A104:D104"/>
    <mergeCell ref="E104:F104"/>
    <mergeCell ref="A55:E55"/>
    <mergeCell ref="A101:E101"/>
    <mergeCell ref="A103:D103"/>
    <mergeCell ref="E103:F103"/>
    <mergeCell ref="A49:E49"/>
    <mergeCell ref="A51:D51"/>
    <mergeCell ref="E51:F51"/>
    <mergeCell ref="A52:D52"/>
    <mergeCell ref="E52:F52"/>
    <mergeCell ref="A107:E107"/>
    <mergeCell ref="A153:E153"/>
    <mergeCell ref="A155:D155"/>
    <mergeCell ref="E155:F155"/>
    <mergeCell ref="A156:D156"/>
    <mergeCell ref="E156:F156"/>
  </mergeCells>
  <phoneticPr fontId="1" type="noConversion"/>
  <conditionalFormatting sqref="D11 D18 D28 D31 D35 D63 D67 D77 D79 D81 D83 D85 D88 D93 D95 D97 D99 D111 D113 D117 D121 D128 D130 D137 D139 D141 D144 D146">
    <cfRule type="cellIs" dxfId="62" priority="1" operator="greaterThan">
      <formula>0</formula>
    </cfRule>
  </conditionalFormatting>
  <conditionalFormatting sqref="E11 E18 E28 E31 E35 E63 E67 E77 E79 E81 E83 E85 E88 E93 E95 E97 E99 E111 E113 E117 E121 E128 E130 E137 E139 E141 E144 E146">
    <cfRule type="cellIs" dxfId="61" priority="2" operator="greaterThan">
      <formula>0</formula>
    </cfRule>
  </conditionalFormatting>
  <conditionalFormatting sqref="F11 F18 F28 F31 F35 F63 F67 F77 F79 F81 F83 F85 F88 F93 F95 F97 F99 F111 F113 F117 F121 F128 F130 F137 F139 F141 F144 F146">
    <cfRule type="cellIs" dxfId="60" priority="3" stopIfTrue="1" operator="equal">
      <formula>"ro"</formula>
    </cfRule>
    <cfRule type="cellIs" dxfId="59"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607: Page &amp;P of &amp;N</oddHeader>
  </headerFooter>
  <rowBreaks count="2" manualBreakCount="2">
    <brk id="52" max="5" man="1"/>
    <brk id="104" max="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54"/>
  </sheetPr>
  <dimension ref="A1:F573"/>
  <sheetViews>
    <sheetView showZeros="0" view="pageBreakPreview" topLeftCell="A210" zoomScale="150" zoomScaleNormal="100" zoomScaleSheetLayoutView="150" workbookViewId="0">
      <selection activeCell="A209" sqref="A1:XFD209"/>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24" customWidth="1"/>
    <col min="5" max="5" width="13.5703125" style="2" customWidth="1"/>
    <col min="6" max="6" width="15.5703125" style="2" customWidth="1"/>
    <col min="7" max="16384" width="9.140625" style="2"/>
  </cols>
  <sheetData>
    <row r="1" spans="1:6" ht="27.95" hidden="1" customHeight="1" thickBot="1" x14ac:dyDescent="0.25">
      <c r="A1" s="64" t="s">
        <v>567</v>
      </c>
      <c r="B1" s="65" t="s">
        <v>568</v>
      </c>
      <c r="C1" s="65" t="s">
        <v>569</v>
      </c>
      <c r="D1" s="66" t="s">
        <v>570</v>
      </c>
      <c r="E1" s="67" t="s">
        <v>571</v>
      </c>
      <c r="F1" s="68" t="s">
        <v>572</v>
      </c>
    </row>
    <row r="2" spans="1:6" ht="14.1" hidden="1" customHeight="1" x14ac:dyDescent="0.2">
      <c r="A2" s="8"/>
      <c r="B2" s="9"/>
      <c r="C2" s="10"/>
      <c r="D2" s="84"/>
      <c r="E2" s="11"/>
      <c r="F2" s="12"/>
    </row>
    <row r="3" spans="1:6" ht="14.1" hidden="1" customHeight="1" x14ac:dyDescent="0.2">
      <c r="A3" s="13" t="s">
        <v>610</v>
      </c>
      <c r="B3" s="14" t="s">
        <v>611</v>
      </c>
      <c r="C3" s="3"/>
      <c r="D3" s="83"/>
      <c r="E3" s="4"/>
      <c r="F3" s="1"/>
    </row>
    <row r="4" spans="1:6" ht="14.1" hidden="1" customHeight="1" x14ac:dyDescent="0.2">
      <c r="A4" s="5"/>
      <c r="B4" s="6"/>
      <c r="C4" s="3"/>
      <c r="D4" s="83"/>
      <c r="E4" s="4"/>
      <c r="F4" s="1"/>
    </row>
    <row r="5" spans="1:6" ht="14.1" hidden="1" customHeight="1" x14ac:dyDescent="0.2">
      <c r="A5" s="13" t="s">
        <v>850</v>
      </c>
      <c r="B5" s="14" t="s">
        <v>851</v>
      </c>
      <c r="C5" s="3"/>
      <c r="D5" s="83"/>
      <c r="E5" s="4"/>
      <c r="F5" s="1"/>
    </row>
    <row r="6" spans="1:6" ht="14.1" hidden="1" customHeight="1" x14ac:dyDescent="0.2">
      <c r="A6" s="5"/>
      <c r="B6" s="37" t="s">
        <v>852</v>
      </c>
      <c r="C6" s="3"/>
      <c r="D6" s="83"/>
      <c r="E6" s="4"/>
      <c r="F6" s="1"/>
    </row>
    <row r="7" spans="1:6" ht="14.1" hidden="1" customHeight="1" x14ac:dyDescent="0.2">
      <c r="A7" s="5"/>
      <c r="B7" s="7"/>
      <c r="C7" s="3"/>
      <c r="D7" s="83"/>
      <c r="E7" s="4"/>
      <c r="F7" s="1"/>
    </row>
    <row r="8" spans="1:6" ht="14.1" hidden="1" customHeight="1" x14ac:dyDescent="0.2">
      <c r="A8" s="13" t="s">
        <v>853</v>
      </c>
      <c r="B8" s="37" t="s">
        <v>854</v>
      </c>
      <c r="C8" s="3"/>
      <c r="D8" s="83"/>
      <c r="E8" s="4"/>
      <c r="F8" s="1"/>
    </row>
    <row r="9" spans="1:6" ht="14.1" hidden="1" customHeight="1" x14ac:dyDescent="0.2">
      <c r="A9" s="5"/>
      <c r="B9" s="7"/>
      <c r="C9" s="3"/>
      <c r="D9" s="83"/>
      <c r="E9" s="4"/>
      <c r="F9" s="1"/>
    </row>
    <row r="10" spans="1:6" ht="14.1" hidden="1" customHeight="1" x14ac:dyDescent="0.2">
      <c r="A10" s="5" t="s">
        <v>855</v>
      </c>
      <c r="B10" s="7" t="s">
        <v>856</v>
      </c>
      <c r="C10" s="3" t="s">
        <v>582</v>
      </c>
      <c r="D10" s="88" t="s">
        <v>1081</v>
      </c>
      <c r="E10" s="87"/>
      <c r="F10" s="86" t="str">
        <f>IF(TRIM(D10)="rate only","ro",IF(OR(ISBLANK(D10),ISBLANK(E10))," ",D10*E10))</f>
        <v>ro</v>
      </c>
    </row>
    <row r="11" spans="1:6" ht="14.1" hidden="1" customHeight="1" x14ac:dyDescent="0.2">
      <c r="A11" s="5"/>
      <c r="B11" s="7"/>
      <c r="C11" s="3"/>
      <c r="D11" s="83"/>
      <c r="E11" s="4"/>
      <c r="F11" s="1"/>
    </row>
    <row r="12" spans="1:6" ht="14.1" hidden="1" customHeight="1" x14ac:dyDescent="0.2">
      <c r="A12" s="5" t="s">
        <v>857</v>
      </c>
      <c r="B12" s="7" t="s">
        <v>858</v>
      </c>
      <c r="C12" s="3" t="s">
        <v>621</v>
      </c>
      <c r="D12" s="88" t="s">
        <v>1081</v>
      </c>
      <c r="E12" s="87"/>
      <c r="F12" s="86" t="str">
        <f>IF(TRIM(D12)="rate only","ro",IF(ISBLANK(E12)," ",D12*E12))</f>
        <v>ro</v>
      </c>
    </row>
    <row r="13" spans="1:6" ht="14.1" hidden="1" customHeight="1" x14ac:dyDescent="0.2">
      <c r="A13" s="5"/>
      <c r="B13" s="7"/>
      <c r="C13" s="3"/>
      <c r="D13" s="83"/>
      <c r="E13" s="4"/>
      <c r="F13" s="1"/>
    </row>
    <row r="14" spans="1:6" ht="14.1" hidden="1" customHeight="1" x14ac:dyDescent="0.2">
      <c r="A14" s="5" t="s">
        <v>859</v>
      </c>
      <c r="B14" s="7" t="s">
        <v>860</v>
      </c>
      <c r="C14" s="3"/>
      <c r="D14" s="83"/>
      <c r="E14" s="4"/>
      <c r="F14" s="1"/>
    </row>
    <row r="15" spans="1:6" ht="14.1" hidden="1" customHeight="1" x14ac:dyDescent="0.2">
      <c r="A15" s="5"/>
      <c r="B15" s="7"/>
      <c r="C15" s="3"/>
      <c r="D15" s="83"/>
      <c r="E15" s="4"/>
      <c r="F15" s="1"/>
    </row>
    <row r="16" spans="1:6" ht="14.1" hidden="1" customHeight="1" x14ac:dyDescent="0.2">
      <c r="A16" s="5" t="s">
        <v>861</v>
      </c>
      <c r="B16" s="7" t="s">
        <v>862</v>
      </c>
      <c r="C16" s="3" t="s">
        <v>582</v>
      </c>
      <c r="D16" s="88" t="s">
        <v>1081</v>
      </c>
      <c r="E16" s="87"/>
      <c r="F16" s="86" t="str">
        <f>IF(TRIM(D16)="rate only","ro",IF(ISBLANK(E16)," ",D16*E16))</f>
        <v>ro</v>
      </c>
    </row>
    <row r="17" spans="1:6" ht="14.1" hidden="1" customHeight="1" x14ac:dyDescent="0.2">
      <c r="A17" s="5"/>
      <c r="B17" s="7"/>
      <c r="C17" s="3"/>
      <c r="D17" s="83"/>
      <c r="E17" s="4"/>
      <c r="F17" s="1"/>
    </row>
    <row r="18" spans="1:6" ht="14.1" hidden="1" customHeight="1" x14ac:dyDescent="0.2">
      <c r="A18" s="5" t="s">
        <v>863</v>
      </c>
      <c r="B18" s="7" t="s">
        <v>864</v>
      </c>
      <c r="C18" s="3" t="s">
        <v>582</v>
      </c>
      <c r="D18" s="88" t="s">
        <v>1081</v>
      </c>
      <c r="E18" s="87"/>
      <c r="F18" s="86" t="str">
        <f>IF(TRIM(D18)="rate only","ro",IF(ISBLANK(E18)," ",D18*E18))</f>
        <v>ro</v>
      </c>
    </row>
    <row r="19" spans="1:6" ht="14.1" hidden="1" customHeight="1" x14ac:dyDescent="0.2">
      <c r="A19" s="5"/>
      <c r="B19" s="7"/>
      <c r="C19" s="3"/>
      <c r="D19" s="83"/>
      <c r="E19" s="4"/>
      <c r="F19" s="1"/>
    </row>
    <row r="20" spans="1:6" ht="14.1" hidden="1" customHeight="1" x14ac:dyDescent="0.2">
      <c r="A20" s="5" t="s">
        <v>865</v>
      </c>
      <c r="B20" s="7" t="s">
        <v>866</v>
      </c>
      <c r="C20" s="3" t="s">
        <v>702</v>
      </c>
      <c r="D20" s="88" t="s">
        <v>1081</v>
      </c>
      <c r="E20" s="87"/>
      <c r="F20" s="86" t="str">
        <f>IF(TRIM(D20)="rate only","ro",IF(ISBLANK(E20)," ",D20*E20))</f>
        <v>ro</v>
      </c>
    </row>
    <row r="21" spans="1:6" ht="14.1" hidden="1" customHeight="1" x14ac:dyDescent="0.2">
      <c r="A21" s="5"/>
      <c r="B21" s="7"/>
      <c r="C21" s="3"/>
      <c r="D21" s="83"/>
      <c r="E21" s="4"/>
      <c r="F21" s="1"/>
    </row>
    <row r="22" spans="1:6" ht="14.1" hidden="1" customHeight="1" x14ac:dyDescent="0.2">
      <c r="A22" s="5" t="s">
        <v>867</v>
      </c>
      <c r="B22" s="7" t="s">
        <v>639</v>
      </c>
      <c r="C22" s="3" t="s">
        <v>702</v>
      </c>
      <c r="D22" s="88" t="s">
        <v>1081</v>
      </c>
      <c r="E22" s="87"/>
      <c r="F22" s="86" t="str">
        <f>IF(TRIM(D22)="rate only","ro",IF(ISBLANK(E22)," ",D22*E22))</f>
        <v>ro</v>
      </c>
    </row>
    <row r="23" spans="1:6" ht="14.1" hidden="1" customHeight="1" x14ac:dyDescent="0.2">
      <c r="A23" s="5"/>
      <c r="B23" s="7"/>
      <c r="C23" s="3"/>
      <c r="D23" s="83"/>
      <c r="E23" s="4"/>
      <c r="F23" s="1"/>
    </row>
    <row r="24" spans="1:6" ht="14.1" hidden="1" customHeight="1" x14ac:dyDescent="0.2">
      <c r="A24" s="5"/>
      <c r="B24" s="7"/>
      <c r="C24" s="3"/>
      <c r="D24" s="83"/>
      <c r="E24" s="4"/>
      <c r="F24" s="1"/>
    </row>
    <row r="25" spans="1:6" ht="14.1" hidden="1" customHeight="1" x14ac:dyDescent="0.2">
      <c r="A25" s="13" t="s">
        <v>868</v>
      </c>
      <c r="B25" s="37" t="s">
        <v>869</v>
      </c>
      <c r="C25" s="3"/>
      <c r="D25" s="83"/>
      <c r="E25" s="4"/>
      <c r="F25" s="1"/>
    </row>
    <row r="26" spans="1:6" ht="14.1" hidden="1" customHeight="1" x14ac:dyDescent="0.2">
      <c r="A26" s="13"/>
      <c r="B26" s="37" t="s">
        <v>870</v>
      </c>
      <c r="C26" s="3" t="s">
        <v>702</v>
      </c>
      <c r="D26" s="88" t="s">
        <v>1081</v>
      </c>
      <c r="E26" s="87"/>
      <c r="F26" s="86" t="str">
        <f>IF(TRIM(D26)="rate only","ro",IF(ISBLANK(E26)," ",D26*E26))</f>
        <v>ro</v>
      </c>
    </row>
    <row r="27" spans="1:6" ht="14.1" hidden="1" customHeight="1" x14ac:dyDescent="0.2">
      <c r="A27" s="5"/>
      <c r="B27" s="7"/>
      <c r="C27" s="3"/>
      <c r="D27" s="83"/>
      <c r="E27" s="4"/>
      <c r="F27" s="1"/>
    </row>
    <row r="28" spans="1:6" ht="14.1" hidden="1" customHeight="1" x14ac:dyDescent="0.2">
      <c r="A28" s="13" t="s">
        <v>871</v>
      </c>
      <c r="B28" s="7" t="s">
        <v>1075</v>
      </c>
      <c r="C28" s="3"/>
      <c r="D28" s="83"/>
      <c r="E28" s="4"/>
      <c r="F28" s="1"/>
    </row>
    <row r="29" spans="1:6" ht="14.1" hidden="1" customHeight="1" x14ac:dyDescent="0.2">
      <c r="A29" s="5"/>
      <c r="B29" s="7"/>
      <c r="C29" s="3"/>
      <c r="D29" s="83"/>
      <c r="E29" s="4"/>
      <c r="F29" s="1"/>
    </row>
    <row r="30" spans="1:6" ht="14.1" hidden="1" customHeight="1" x14ac:dyDescent="0.2">
      <c r="A30" s="5" t="s">
        <v>872</v>
      </c>
      <c r="B30" s="7" t="s">
        <v>66</v>
      </c>
      <c r="C30" s="3" t="s">
        <v>343</v>
      </c>
      <c r="D30" s="88" t="s">
        <v>1081</v>
      </c>
      <c r="E30" s="87"/>
      <c r="F30" s="86" t="str">
        <f>IF(TRIM(D30)="rate only","ro",IF(ISBLANK(E30)," ",D30*E30))</f>
        <v>ro</v>
      </c>
    </row>
    <row r="31" spans="1:6" ht="14.1" hidden="1" customHeight="1" x14ac:dyDescent="0.2">
      <c r="A31" s="5"/>
      <c r="B31" s="7"/>
      <c r="C31" s="3"/>
      <c r="D31" s="83"/>
      <c r="E31" s="4"/>
      <c r="F31" s="1"/>
    </row>
    <row r="32" spans="1:6" ht="14.1" hidden="1" customHeight="1" x14ac:dyDescent="0.2">
      <c r="A32" s="5" t="s">
        <v>873</v>
      </c>
      <c r="B32" s="7" t="s">
        <v>56</v>
      </c>
      <c r="C32" s="3" t="s">
        <v>343</v>
      </c>
      <c r="D32" s="88" t="s">
        <v>1081</v>
      </c>
      <c r="E32" s="87"/>
      <c r="F32" s="86" t="str">
        <f>IF(TRIM(D32)="rate only","ro",IF(ISBLANK(E32)," ",D32*E32))</f>
        <v>ro</v>
      </c>
    </row>
    <row r="33" spans="1:6" ht="14.1" hidden="1" customHeight="1" x14ac:dyDescent="0.2">
      <c r="A33" s="5"/>
      <c r="B33" s="7"/>
      <c r="C33" s="3"/>
      <c r="D33" s="83"/>
      <c r="E33" s="4"/>
      <c r="F33" s="1"/>
    </row>
    <row r="34" spans="1:6" ht="14.1" hidden="1" customHeight="1" x14ac:dyDescent="0.2">
      <c r="A34" s="5"/>
      <c r="B34" s="7"/>
      <c r="C34" s="3"/>
      <c r="D34" s="83"/>
      <c r="E34" s="4"/>
      <c r="F34" s="1"/>
    </row>
    <row r="35" spans="1:6" ht="14.1" hidden="1" customHeight="1" x14ac:dyDescent="0.2">
      <c r="A35" s="13" t="s">
        <v>874</v>
      </c>
      <c r="B35" s="7" t="s">
        <v>1076</v>
      </c>
      <c r="C35" s="3"/>
      <c r="D35" s="83"/>
      <c r="E35" s="4"/>
      <c r="F35" s="1"/>
    </row>
    <row r="36" spans="1:6" ht="14.1" hidden="1" customHeight="1" x14ac:dyDescent="0.2">
      <c r="A36" s="5"/>
      <c r="B36" s="37" t="s">
        <v>875</v>
      </c>
      <c r="C36" s="3"/>
      <c r="D36" s="83"/>
      <c r="E36" s="4"/>
      <c r="F36" s="1"/>
    </row>
    <row r="37" spans="1:6" ht="14.1" hidden="1" customHeight="1" x14ac:dyDescent="0.2">
      <c r="A37" s="5"/>
      <c r="B37" s="7"/>
      <c r="C37" s="3"/>
      <c r="D37" s="83"/>
      <c r="E37" s="4"/>
      <c r="F37" s="1"/>
    </row>
    <row r="38" spans="1:6" ht="14.1" hidden="1" customHeight="1" x14ac:dyDescent="0.2">
      <c r="A38" s="5" t="s">
        <v>876</v>
      </c>
      <c r="B38" s="7" t="s">
        <v>56</v>
      </c>
      <c r="C38" s="3" t="s">
        <v>343</v>
      </c>
      <c r="D38" s="88" t="s">
        <v>1081</v>
      </c>
      <c r="E38" s="87"/>
      <c r="F38" s="86" t="str">
        <f>IF(TRIM(D38)="rate only","ro",IF(ISBLANK(E38)," ",D38*E38))</f>
        <v>ro</v>
      </c>
    </row>
    <row r="39" spans="1:6" ht="14.1" hidden="1" customHeight="1" x14ac:dyDescent="0.2">
      <c r="A39" s="5"/>
      <c r="B39" s="6"/>
      <c r="C39" s="3"/>
      <c r="D39" s="83"/>
      <c r="E39" s="4"/>
      <c r="F39" s="1"/>
    </row>
    <row r="40" spans="1:6" ht="14.1" hidden="1" customHeight="1" x14ac:dyDescent="0.2">
      <c r="A40" s="5"/>
      <c r="B40" s="6" t="s">
        <v>877</v>
      </c>
      <c r="C40" s="3"/>
      <c r="D40" s="83"/>
      <c r="E40" s="4"/>
      <c r="F40" s="1"/>
    </row>
    <row r="41" spans="1:6" ht="14.1" hidden="1" customHeight="1" x14ac:dyDescent="0.2">
      <c r="A41" s="5"/>
      <c r="B41" s="6" t="s">
        <v>878</v>
      </c>
      <c r="C41" s="3" t="s">
        <v>582</v>
      </c>
      <c r="D41" s="88" t="s">
        <v>1081</v>
      </c>
      <c r="E41" s="87"/>
      <c r="F41" s="86" t="str">
        <f>IF(TRIM(D41)="rate only","ro",IF(ISBLANK(E41)," ",D41*E41))</f>
        <v>ro</v>
      </c>
    </row>
    <row r="42" spans="1:6" ht="14.1" hidden="1" customHeight="1" x14ac:dyDescent="0.2">
      <c r="A42" s="5"/>
      <c r="B42" s="6"/>
      <c r="C42" s="3"/>
      <c r="D42" s="83"/>
      <c r="E42" s="4"/>
      <c r="F42" s="1"/>
    </row>
    <row r="43" spans="1:6" ht="14.1" hidden="1" customHeight="1" x14ac:dyDescent="0.2">
      <c r="A43" s="5"/>
      <c r="B43" s="6"/>
      <c r="C43" s="3"/>
      <c r="D43" s="83"/>
      <c r="E43" s="4"/>
      <c r="F43" s="1"/>
    </row>
    <row r="44" spans="1:6" ht="14.1" hidden="1" customHeight="1" x14ac:dyDescent="0.2">
      <c r="A44" s="5"/>
      <c r="B44" s="6"/>
      <c r="C44" s="3"/>
      <c r="D44" s="83"/>
      <c r="E44" s="4"/>
      <c r="F44" s="1"/>
    </row>
    <row r="45" spans="1:6" ht="14.1" hidden="1" customHeight="1" x14ac:dyDescent="0.2">
      <c r="A45" s="5"/>
      <c r="B45" s="6"/>
      <c r="C45" s="3"/>
      <c r="D45" s="83"/>
      <c r="E45" s="4"/>
      <c r="F45" s="1"/>
    </row>
    <row r="46" spans="1:6" ht="14.1" hidden="1" customHeight="1" x14ac:dyDescent="0.2">
      <c r="A46" s="5"/>
      <c r="B46" s="6"/>
      <c r="C46" s="3"/>
      <c r="D46" s="83"/>
      <c r="E46" s="4"/>
      <c r="F46" s="1"/>
    </row>
    <row r="47" spans="1:6" ht="14.1" hidden="1" customHeight="1" x14ac:dyDescent="0.2">
      <c r="A47" s="5"/>
      <c r="B47" s="6"/>
      <c r="C47" s="3"/>
      <c r="D47" s="83"/>
      <c r="E47" s="4"/>
      <c r="F47" s="1"/>
    </row>
    <row r="48" spans="1:6" ht="14.1" hidden="1" customHeight="1" thickBot="1" x14ac:dyDescent="0.25">
      <c r="A48" s="15"/>
      <c r="B48" s="16"/>
      <c r="C48" s="17"/>
      <c r="D48" s="85"/>
      <c r="E48" s="18"/>
      <c r="F48" s="19"/>
    </row>
    <row r="49" spans="1:6" ht="27.95" hidden="1" customHeight="1" thickBot="1" x14ac:dyDescent="0.25">
      <c r="A49" s="359" t="s">
        <v>576</v>
      </c>
      <c r="B49" s="360"/>
      <c r="C49" s="360"/>
      <c r="D49" s="360"/>
      <c r="E49" s="361"/>
      <c r="F49" s="69">
        <f>SUM(F2:F48)</f>
        <v>0</v>
      </c>
    </row>
    <row r="50" spans="1:6" ht="14.1" hidden="1" customHeight="1" thickBot="1" x14ac:dyDescent="0.25">
      <c r="A50" s="20"/>
      <c r="B50" s="20"/>
      <c r="C50" s="20"/>
      <c r="D50" s="21"/>
      <c r="E50" s="20"/>
      <c r="F50" s="22"/>
    </row>
    <row r="51" spans="1:6" ht="27.95" hidden="1" customHeight="1" x14ac:dyDescent="0.2">
      <c r="A51" s="308" t="s">
        <v>574</v>
      </c>
      <c r="B51" s="309"/>
      <c r="C51" s="309"/>
      <c r="D51" s="309"/>
      <c r="E51" s="324" t="s">
        <v>575</v>
      </c>
      <c r="F51" s="325"/>
    </row>
    <row r="52" spans="1:6" ht="42" hidden="1" customHeight="1" thickBot="1" x14ac:dyDescent="0.25">
      <c r="A52" s="312"/>
      <c r="B52" s="313"/>
      <c r="C52" s="313"/>
      <c r="D52" s="313"/>
      <c r="E52" s="322"/>
      <c r="F52" s="323"/>
    </row>
    <row r="53" spans="1:6" ht="9.9499999999999993" hidden="1" customHeight="1" thickBot="1" x14ac:dyDescent="0.25">
      <c r="A53" s="23"/>
      <c r="E53" s="25"/>
    </row>
    <row r="54" spans="1:6" ht="27.95" hidden="1" customHeight="1" thickBot="1" x14ac:dyDescent="0.25">
      <c r="A54" s="64" t="s">
        <v>567</v>
      </c>
      <c r="B54" s="65" t="s">
        <v>568</v>
      </c>
      <c r="C54" s="65" t="s">
        <v>569</v>
      </c>
      <c r="D54" s="66" t="s">
        <v>570</v>
      </c>
      <c r="E54" s="67" t="s">
        <v>571</v>
      </c>
      <c r="F54" s="68" t="s">
        <v>572</v>
      </c>
    </row>
    <row r="55" spans="1:6" ht="27.95" hidden="1" customHeight="1" x14ac:dyDescent="0.2">
      <c r="A55" s="362" t="s">
        <v>577</v>
      </c>
      <c r="B55" s="363"/>
      <c r="C55" s="363"/>
      <c r="D55" s="363"/>
      <c r="E55" s="364"/>
      <c r="F55" s="70">
        <f>F49</f>
        <v>0</v>
      </c>
    </row>
    <row r="56" spans="1:6" ht="14.1" hidden="1" customHeight="1" x14ac:dyDescent="0.2">
      <c r="A56" s="5"/>
      <c r="B56" s="6"/>
      <c r="C56" s="3"/>
      <c r="D56" s="83"/>
      <c r="E56" s="4"/>
      <c r="F56" s="1"/>
    </row>
    <row r="57" spans="1:6" ht="14.1" hidden="1" customHeight="1" x14ac:dyDescent="0.2">
      <c r="A57" s="13" t="s">
        <v>879</v>
      </c>
      <c r="B57" s="7" t="s">
        <v>1077</v>
      </c>
      <c r="C57" s="3"/>
      <c r="D57" s="83"/>
      <c r="E57" s="4"/>
      <c r="F57" s="1"/>
    </row>
    <row r="58" spans="1:6" ht="14.1" hidden="1" customHeight="1" x14ac:dyDescent="0.2">
      <c r="A58" s="5"/>
      <c r="B58" s="7"/>
      <c r="C58" s="3"/>
      <c r="D58" s="83"/>
      <c r="E58" s="4"/>
      <c r="F58" s="1"/>
    </row>
    <row r="59" spans="1:6" ht="14.1" hidden="1" customHeight="1" x14ac:dyDescent="0.2">
      <c r="A59" s="5" t="s">
        <v>880</v>
      </c>
      <c r="B59" s="7" t="s">
        <v>881</v>
      </c>
      <c r="C59" s="3" t="s">
        <v>343</v>
      </c>
      <c r="D59" s="88" t="s">
        <v>1081</v>
      </c>
      <c r="E59" s="87"/>
      <c r="F59" s="86" t="str">
        <f>IF(TRIM(D59)="rate only","ro",IF(ISBLANK(E59)," ",D59*E59))</f>
        <v>ro</v>
      </c>
    </row>
    <row r="60" spans="1:6" ht="14.1" hidden="1" customHeight="1" x14ac:dyDescent="0.2">
      <c r="A60" s="5"/>
      <c r="B60" s="7"/>
      <c r="C60" s="3"/>
      <c r="D60" s="83"/>
      <c r="E60" s="4"/>
      <c r="F60" s="1"/>
    </row>
    <row r="61" spans="1:6" ht="14.1" hidden="1" customHeight="1" x14ac:dyDescent="0.2">
      <c r="A61" s="5" t="s">
        <v>882</v>
      </c>
      <c r="B61" s="7" t="s">
        <v>883</v>
      </c>
      <c r="C61" s="3" t="s">
        <v>582</v>
      </c>
      <c r="D61" s="88" t="s">
        <v>1081</v>
      </c>
      <c r="E61" s="87"/>
      <c r="F61" s="86" t="str">
        <f>IF(TRIM(D61)="rate only","ro",IF(ISBLANK(E61)," ",D61*E61))</f>
        <v>ro</v>
      </c>
    </row>
    <row r="62" spans="1:6" ht="14.1" hidden="1" customHeight="1" x14ac:dyDescent="0.2">
      <c r="A62" s="5"/>
      <c r="B62" s="7"/>
      <c r="C62" s="3"/>
      <c r="D62" s="83"/>
      <c r="E62" s="4"/>
      <c r="F62" s="1"/>
    </row>
    <row r="63" spans="1:6" ht="14.1" hidden="1" customHeight="1" x14ac:dyDescent="0.2">
      <c r="A63" s="5" t="s">
        <v>884</v>
      </c>
      <c r="B63" s="7" t="s">
        <v>885</v>
      </c>
      <c r="C63" s="3" t="s">
        <v>621</v>
      </c>
      <c r="D63" s="88" t="s">
        <v>1081</v>
      </c>
      <c r="E63" s="87"/>
      <c r="F63" s="86" t="str">
        <f>IF(TRIM(D63)="rate only","ro",IF(ISBLANK(E63)," ",D63*E63))</f>
        <v>ro</v>
      </c>
    </row>
    <row r="64" spans="1:6" ht="14.1" hidden="1" customHeight="1" x14ac:dyDescent="0.2">
      <c r="A64" s="5"/>
      <c r="B64" s="7"/>
      <c r="C64" s="3"/>
      <c r="D64" s="83"/>
      <c r="E64" s="4"/>
      <c r="F64" s="1"/>
    </row>
    <row r="65" spans="1:6" ht="14.1" hidden="1" customHeight="1" x14ac:dyDescent="0.2">
      <c r="A65" s="5"/>
      <c r="B65" s="7"/>
      <c r="C65" s="3"/>
      <c r="D65" s="83"/>
      <c r="E65" s="4"/>
      <c r="F65" s="1"/>
    </row>
    <row r="66" spans="1:6" ht="14.1" hidden="1" customHeight="1" x14ac:dyDescent="0.2">
      <c r="A66" s="13" t="s">
        <v>886</v>
      </c>
      <c r="B66" s="37" t="s">
        <v>887</v>
      </c>
      <c r="C66" s="3"/>
      <c r="D66" s="83"/>
      <c r="E66" s="4"/>
      <c r="F66" s="1"/>
    </row>
    <row r="67" spans="1:6" ht="14.1" hidden="1" customHeight="1" x14ac:dyDescent="0.2">
      <c r="A67" s="13"/>
      <c r="B67" s="162" t="s">
        <v>888</v>
      </c>
      <c r="C67" s="3"/>
      <c r="D67" s="83"/>
      <c r="E67" s="4"/>
      <c r="F67" s="1"/>
    </row>
    <row r="68" spans="1:6" ht="14.1" hidden="1" customHeight="1" x14ac:dyDescent="0.2">
      <c r="A68" s="13"/>
      <c r="B68" s="162" t="s">
        <v>889</v>
      </c>
      <c r="C68" s="3" t="s">
        <v>582</v>
      </c>
      <c r="D68" s="88" t="s">
        <v>1081</v>
      </c>
      <c r="E68" s="87"/>
      <c r="F68" s="86" t="str">
        <f>IF(TRIM(D68)="rate only","ro",IF(ISBLANK(E68)," ",D68*E68))</f>
        <v>ro</v>
      </c>
    </row>
    <row r="69" spans="1:6" ht="14.1" hidden="1" customHeight="1" x14ac:dyDescent="0.2">
      <c r="A69" s="5"/>
      <c r="B69" s="7"/>
      <c r="C69" s="3"/>
      <c r="D69" s="83"/>
      <c r="E69" s="4"/>
      <c r="F69" s="1"/>
    </row>
    <row r="70" spans="1:6" ht="14.1" hidden="1" customHeight="1" x14ac:dyDescent="0.2">
      <c r="A70" s="5"/>
      <c r="B70" s="7"/>
      <c r="C70" s="3"/>
      <c r="D70" s="83"/>
      <c r="E70" s="4"/>
      <c r="F70" s="1"/>
    </row>
    <row r="71" spans="1:6" ht="14.1" hidden="1" customHeight="1" x14ac:dyDescent="0.2">
      <c r="A71" s="13" t="s">
        <v>890</v>
      </c>
      <c r="B71" s="37" t="s">
        <v>891</v>
      </c>
      <c r="C71" s="3"/>
      <c r="D71" s="83"/>
      <c r="E71" s="4"/>
      <c r="F71" s="1"/>
    </row>
    <row r="72" spans="1:6" ht="14.1" hidden="1" customHeight="1" x14ac:dyDescent="0.2">
      <c r="A72" s="5"/>
      <c r="B72" s="7"/>
      <c r="C72" s="3"/>
      <c r="D72" s="83"/>
      <c r="E72" s="4"/>
      <c r="F72" s="1"/>
    </row>
    <row r="73" spans="1:6" ht="14.1" hidden="1" customHeight="1" x14ac:dyDescent="0.2">
      <c r="A73" s="5" t="s">
        <v>892</v>
      </c>
      <c r="B73" s="7" t="s">
        <v>893</v>
      </c>
      <c r="C73" s="3" t="s">
        <v>343</v>
      </c>
      <c r="D73" s="88" t="s">
        <v>1081</v>
      </c>
      <c r="E73" s="87"/>
      <c r="F73" s="86" t="str">
        <f>IF(TRIM(D73)="rate only","ro",IF(ISBLANK(E73)," ",D73*E73))</f>
        <v>ro</v>
      </c>
    </row>
    <row r="74" spans="1:6" ht="14.1" hidden="1" customHeight="1" x14ac:dyDescent="0.2">
      <c r="A74" s="5"/>
      <c r="B74" s="7"/>
      <c r="C74" s="3"/>
      <c r="D74" s="83"/>
      <c r="E74" s="4"/>
      <c r="F74" s="1"/>
    </row>
    <row r="75" spans="1:6" ht="14.1" hidden="1" customHeight="1" x14ac:dyDescent="0.2">
      <c r="A75" s="5" t="s">
        <v>894</v>
      </c>
      <c r="B75" s="7" t="s">
        <v>895</v>
      </c>
      <c r="C75" s="3" t="s">
        <v>702</v>
      </c>
      <c r="D75" s="88" t="s">
        <v>1081</v>
      </c>
      <c r="E75" s="87"/>
      <c r="F75" s="86" t="str">
        <f>IF(TRIM(D75)="rate only","ro",IF(ISBLANK(E75)," ",D75*E75))</f>
        <v>ro</v>
      </c>
    </row>
    <row r="76" spans="1:6" ht="14.1" hidden="1" customHeight="1" x14ac:dyDescent="0.2">
      <c r="A76" s="5"/>
      <c r="B76" s="7"/>
      <c r="C76" s="3"/>
      <c r="D76" s="83"/>
      <c r="E76" s="4"/>
      <c r="F76" s="1"/>
    </row>
    <row r="77" spans="1:6" ht="14.1" hidden="1" customHeight="1" x14ac:dyDescent="0.2">
      <c r="A77" s="5"/>
      <c r="B77" s="7"/>
      <c r="C77" s="3"/>
      <c r="D77" s="83"/>
      <c r="E77" s="4"/>
      <c r="F77" s="1"/>
    </row>
    <row r="78" spans="1:6" ht="14.1" hidden="1" customHeight="1" x14ac:dyDescent="0.2">
      <c r="A78" s="13" t="s">
        <v>896</v>
      </c>
      <c r="B78" s="37" t="s">
        <v>897</v>
      </c>
      <c r="C78" s="3"/>
      <c r="D78" s="83"/>
      <c r="E78" s="4"/>
      <c r="F78" s="1"/>
    </row>
    <row r="79" spans="1:6" ht="14.1" hidden="1" customHeight="1" x14ac:dyDescent="0.2">
      <c r="A79" s="5"/>
      <c r="B79" s="7"/>
      <c r="C79" s="3"/>
      <c r="D79" s="83"/>
      <c r="E79" s="4"/>
      <c r="F79" s="1"/>
    </row>
    <row r="80" spans="1:6" ht="14.1" hidden="1" customHeight="1" x14ac:dyDescent="0.2">
      <c r="A80" s="5" t="s">
        <v>898</v>
      </c>
      <c r="B80" s="7" t="s">
        <v>899</v>
      </c>
      <c r="C80" s="3" t="s">
        <v>638</v>
      </c>
      <c r="D80" s="88" t="s">
        <v>1081</v>
      </c>
      <c r="E80" s="87"/>
      <c r="F80" s="86" t="str">
        <f>IF(TRIM(D80)="rate only","ro",IF(ISBLANK(E80)," ",D80*E80))</f>
        <v>ro</v>
      </c>
    </row>
    <row r="81" spans="1:6" ht="14.1" hidden="1" customHeight="1" x14ac:dyDescent="0.2">
      <c r="A81" s="5"/>
      <c r="B81" s="7"/>
      <c r="C81" s="3"/>
      <c r="D81" s="83"/>
      <c r="E81" s="4"/>
      <c r="F81" s="1"/>
    </row>
    <row r="82" spans="1:6" ht="14.1" hidden="1" customHeight="1" x14ac:dyDescent="0.2">
      <c r="A82" s="5" t="s">
        <v>900</v>
      </c>
      <c r="B82" s="7" t="s">
        <v>901</v>
      </c>
      <c r="C82" s="3"/>
      <c r="D82" s="83"/>
      <c r="E82" s="4"/>
      <c r="F82" s="1"/>
    </row>
    <row r="83" spans="1:6" ht="14.1" hidden="1" customHeight="1" x14ac:dyDescent="0.2">
      <c r="A83" s="5"/>
      <c r="B83" s="7" t="s">
        <v>902</v>
      </c>
      <c r="C83" s="3" t="s">
        <v>702</v>
      </c>
      <c r="D83" s="88" t="s">
        <v>1081</v>
      </c>
      <c r="E83" s="87"/>
      <c r="F83" s="86" t="str">
        <f>IF(TRIM(D83)="rate only","ro",IF(ISBLANK(E83)," ",D83*E83))</f>
        <v>ro</v>
      </c>
    </row>
    <row r="84" spans="1:6" ht="14.1" hidden="1" customHeight="1" x14ac:dyDescent="0.2">
      <c r="A84" s="5"/>
      <c r="B84" s="7"/>
      <c r="C84" s="3"/>
      <c r="D84" s="83"/>
      <c r="E84" s="4"/>
      <c r="F84" s="1"/>
    </row>
    <row r="85" spans="1:6" ht="14.1" hidden="1" customHeight="1" x14ac:dyDescent="0.2">
      <c r="A85" s="5"/>
      <c r="B85" s="7"/>
      <c r="C85" s="3"/>
      <c r="D85" s="83"/>
      <c r="E85" s="4"/>
      <c r="F85" s="1"/>
    </row>
    <row r="86" spans="1:6" ht="14.1" hidden="1" customHeight="1" x14ac:dyDescent="0.2">
      <c r="A86" s="13" t="s">
        <v>903</v>
      </c>
      <c r="B86" s="7" t="s">
        <v>1078</v>
      </c>
      <c r="C86" s="3"/>
      <c r="D86" s="83"/>
      <c r="E86" s="4"/>
      <c r="F86" s="1"/>
    </row>
    <row r="87" spans="1:6" ht="14.1" hidden="1" customHeight="1" x14ac:dyDescent="0.2">
      <c r="A87" s="5"/>
      <c r="B87" s="7"/>
      <c r="C87" s="3"/>
      <c r="D87" s="83"/>
      <c r="E87" s="4"/>
      <c r="F87" s="1"/>
    </row>
    <row r="88" spans="1:6" ht="14.1" hidden="1" customHeight="1" x14ac:dyDescent="0.2">
      <c r="A88" s="5" t="s">
        <v>904</v>
      </c>
      <c r="B88" s="7" t="s">
        <v>905</v>
      </c>
      <c r="C88" s="3"/>
      <c r="D88" s="83"/>
      <c r="E88" s="4"/>
      <c r="F88" s="1"/>
    </row>
    <row r="89" spans="1:6" ht="14.1" hidden="1" customHeight="1" x14ac:dyDescent="0.2">
      <c r="A89" s="5"/>
      <c r="B89" s="7" t="s">
        <v>906</v>
      </c>
      <c r="C89" s="3" t="s">
        <v>921</v>
      </c>
      <c r="D89" s="88" t="s">
        <v>1081</v>
      </c>
      <c r="E89" s="87"/>
      <c r="F89" s="86" t="str">
        <f>IF(TRIM(D89)="rate only","ro",IF(ISBLANK(E89)," ",D89*E89))</f>
        <v>ro</v>
      </c>
    </row>
    <row r="90" spans="1:6" ht="14.1" hidden="1" customHeight="1" x14ac:dyDescent="0.2">
      <c r="A90" s="5"/>
      <c r="B90" s="7"/>
      <c r="C90" s="3"/>
      <c r="D90" s="83"/>
      <c r="E90" s="4"/>
      <c r="F90" s="1"/>
    </row>
    <row r="91" spans="1:6" ht="14.1" hidden="1" customHeight="1" x14ac:dyDescent="0.2">
      <c r="A91" s="5" t="s">
        <v>907</v>
      </c>
      <c r="B91" s="7" t="s">
        <v>908</v>
      </c>
      <c r="C91" s="3"/>
      <c r="D91" s="83"/>
      <c r="E91" s="4"/>
      <c r="F91" s="1"/>
    </row>
    <row r="92" spans="1:6" ht="14.1" hidden="1" customHeight="1" x14ac:dyDescent="0.2">
      <c r="A92" s="5"/>
      <c r="B92" s="7" t="s">
        <v>909</v>
      </c>
      <c r="C92" s="3"/>
      <c r="D92" s="83"/>
      <c r="E92" s="4"/>
      <c r="F92" s="1"/>
    </row>
    <row r="93" spans="1:6" ht="14.1" hidden="1" customHeight="1" x14ac:dyDescent="0.2">
      <c r="A93" s="5"/>
      <c r="B93" s="7"/>
      <c r="C93" s="3"/>
      <c r="D93" s="83"/>
      <c r="E93" s="4"/>
      <c r="F93" s="1"/>
    </row>
    <row r="94" spans="1:6" ht="14.1" hidden="1" customHeight="1" x14ac:dyDescent="0.2">
      <c r="A94" s="5" t="s">
        <v>910</v>
      </c>
      <c r="B94" s="7" t="s">
        <v>911</v>
      </c>
      <c r="C94" s="3" t="s">
        <v>343</v>
      </c>
      <c r="D94" s="88" t="s">
        <v>1081</v>
      </c>
      <c r="E94" s="87"/>
      <c r="F94" s="86" t="str">
        <f>IF(TRIM(D94)="rate only","ro",IF(ISBLANK(E94)," ",D94*E94))</f>
        <v>ro</v>
      </c>
    </row>
    <row r="95" spans="1:6" ht="14.1" hidden="1" customHeight="1" x14ac:dyDescent="0.2">
      <c r="A95" s="5"/>
      <c r="B95" s="7"/>
      <c r="C95" s="3"/>
      <c r="D95" s="83"/>
      <c r="E95" s="4"/>
      <c r="F95" s="1"/>
    </row>
    <row r="96" spans="1:6" ht="14.1" hidden="1" customHeight="1" x14ac:dyDescent="0.2">
      <c r="A96" s="5" t="s">
        <v>912</v>
      </c>
      <c r="B96" s="7" t="s">
        <v>913</v>
      </c>
      <c r="C96" s="3"/>
      <c r="D96" s="83"/>
      <c r="E96" s="4"/>
      <c r="F96" s="1"/>
    </row>
    <row r="97" spans="1:6" ht="14.1" hidden="1" customHeight="1" x14ac:dyDescent="0.2">
      <c r="A97" s="5"/>
      <c r="B97" s="7" t="s">
        <v>914</v>
      </c>
      <c r="C97" s="3" t="s">
        <v>343</v>
      </c>
      <c r="D97" s="88" t="s">
        <v>1081</v>
      </c>
      <c r="E97" s="87"/>
      <c r="F97" s="86" t="str">
        <f>IF(TRIM(D97)="rate only","ro",IF(ISBLANK(E97)," ",D97*E97))</f>
        <v>ro</v>
      </c>
    </row>
    <row r="98" spans="1:6" ht="14.1" hidden="1" customHeight="1" x14ac:dyDescent="0.2">
      <c r="A98" s="5"/>
      <c r="B98" s="7"/>
      <c r="C98" s="3"/>
      <c r="D98" s="83"/>
      <c r="E98" s="4"/>
      <c r="F98" s="1"/>
    </row>
    <row r="99" spans="1:6" ht="14.1" hidden="1" customHeight="1" x14ac:dyDescent="0.2">
      <c r="A99" s="5"/>
      <c r="B99" s="7"/>
      <c r="C99" s="3"/>
      <c r="D99" s="83"/>
      <c r="E99" s="4"/>
      <c r="F99" s="1"/>
    </row>
    <row r="100" spans="1:6" ht="14.1" hidden="1" customHeight="1" thickBot="1" x14ac:dyDescent="0.25">
      <c r="A100" s="15"/>
      <c r="B100" s="16"/>
      <c r="C100" s="17"/>
      <c r="D100" s="85"/>
      <c r="E100" s="18"/>
      <c r="F100" s="19"/>
    </row>
    <row r="101" spans="1:6" ht="27.95" hidden="1" customHeight="1" thickBot="1" x14ac:dyDescent="0.25">
      <c r="A101" s="359" t="s">
        <v>576</v>
      </c>
      <c r="B101" s="360"/>
      <c r="C101" s="360"/>
      <c r="D101" s="360"/>
      <c r="E101" s="361"/>
      <c r="F101" s="69">
        <f>SUM(F54:F100)</f>
        <v>0</v>
      </c>
    </row>
    <row r="102" spans="1:6" ht="14.1" hidden="1" customHeight="1" thickBot="1" x14ac:dyDescent="0.25">
      <c r="A102" s="23"/>
      <c r="C102" s="35"/>
      <c r="E102" s="25"/>
      <c r="F102" s="25"/>
    </row>
    <row r="103" spans="1:6" ht="27.95" hidden="1" customHeight="1" x14ac:dyDescent="0.2">
      <c r="A103" s="308" t="s">
        <v>574</v>
      </c>
      <c r="B103" s="309"/>
      <c r="C103" s="309"/>
      <c r="D103" s="309"/>
      <c r="E103" s="324" t="s">
        <v>575</v>
      </c>
      <c r="F103" s="325"/>
    </row>
    <row r="104" spans="1:6" ht="42" hidden="1" customHeight="1" thickBot="1" x14ac:dyDescent="0.25">
      <c r="A104" s="312"/>
      <c r="B104" s="313"/>
      <c r="C104" s="313"/>
      <c r="D104" s="313"/>
      <c r="E104" s="322"/>
      <c r="F104" s="323"/>
    </row>
    <row r="105" spans="1:6" ht="9.9499999999999993" hidden="1" customHeight="1" thickBot="1" x14ac:dyDescent="0.25"/>
    <row r="106" spans="1:6" ht="27.95" hidden="1" customHeight="1" thickBot="1" x14ac:dyDescent="0.25">
      <c r="A106" s="64" t="s">
        <v>567</v>
      </c>
      <c r="B106" s="65" t="s">
        <v>568</v>
      </c>
      <c r="C106" s="65" t="s">
        <v>569</v>
      </c>
      <c r="D106" s="66" t="s">
        <v>570</v>
      </c>
      <c r="E106" s="67" t="s">
        <v>571</v>
      </c>
      <c r="F106" s="68" t="s">
        <v>572</v>
      </c>
    </row>
    <row r="107" spans="1:6" ht="27.95" hidden="1" customHeight="1" x14ac:dyDescent="0.2">
      <c r="A107" s="362" t="s">
        <v>577</v>
      </c>
      <c r="B107" s="370"/>
      <c r="C107" s="370"/>
      <c r="D107" s="370"/>
      <c r="E107" s="371"/>
      <c r="F107" s="70">
        <f>F101</f>
        <v>0</v>
      </c>
    </row>
    <row r="108" spans="1:6" ht="14.1" hidden="1" customHeight="1" x14ac:dyDescent="0.2">
      <c r="A108" s="5"/>
      <c r="B108" s="6"/>
      <c r="C108" s="3"/>
      <c r="D108" s="83"/>
      <c r="E108" s="4"/>
      <c r="F108" s="1"/>
    </row>
    <row r="109" spans="1:6" ht="14.1" hidden="1" customHeight="1" x14ac:dyDescent="0.2">
      <c r="A109" s="5" t="s">
        <v>915</v>
      </c>
      <c r="B109" s="7" t="s">
        <v>916</v>
      </c>
      <c r="C109" s="3" t="s">
        <v>343</v>
      </c>
      <c r="D109" s="88" t="s">
        <v>1081</v>
      </c>
      <c r="E109" s="87"/>
      <c r="F109" s="86" t="str">
        <f>IF(TRIM(D109)="rate only","ro",IF(ISBLANK(E109)," ",D109*E109))</f>
        <v>ro</v>
      </c>
    </row>
    <row r="110" spans="1:6" ht="14.1" hidden="1" customHeight="1" x14ac:dyDescent="0.2">
      <c r="A110" s="5"/>
      <c r="B110" s="7"/>
      <c r="C110" s="3"/>
      <c r="D110" s="83"/>
      <c r="E110" s="4"/>
      <c r="F110" s="1"/>
    </row>
    <row r="111" spans="1:6" ht="14.1" hidden="1" customHeight="1" x14ac:dyDescent="0.2">
      <c r="A111" s="5" t="s">
        <v>917</v>
      </c>
      <c r="B111" s="7" t="s">
        <v>918</v>
      </c>
      <c r="C111" s="3" t="s">
        <v>343</v>
      </c>
      <c r="D111" s="88" t="s">
        <v>1081</v>
      </c>
      <c r="E111" s="87"/>
      <c r="F111" s="86" t="str">
        <f>IF(TRIM(D111)="rate only","ro",IF(ISBLANK(E111)," ",D111*E111))</f>
        <v>ro</v>
      </c>
    </row>
    <row r="112" spans="1:6" ht="14.1" hidden="1" customHeight="1" x14ac:dyDescent="0.2">
      <c r="A112" s="5"/>
      <c r="B112" s="7"/>
      <c r="C112" s="3"/>
      <c r="D112" s="83"/>
      <c r="E112" s="4"/>
      <c r="F112" s="1"/>
    </row>
    <row r="113" spans="1:6" ht="14.1" hidden="1" customHeight="1" x14ac:dyDescent="0.2">
      <c r="A113" s="5"/>
      <c r="B113" s="7"/>
      <c r="C113" s="3"/>
      <c r="D113" s="83"/>
      <c r="E113" s="4"/>
      <c r="F113" s="1"/>
    </row>
    <row r="114" spans="1:6" ht="14.1" hidden="1" customHeight="1" x14ac:dyDescent="0.2">
      <c r="A114" s="5" t="s">
        <v>919</v>
      </c>
      <c r="B114" s="7" t="s">
        <v>920</v>
      </c>
      <c r="C114" s="3" t="s">
        <v>921</v>
      </c>
      <c r="D114" s="88" t="s">
        <v>1081</v>
      </c>
      <c r="E114" s="87"/>
      <c r="F114" s="86" t="str">
        <f>IF(TRIM(D114)="rate only","ro",IF(ISBLANK(E114)," ",D114*E114))</f>
        <v>ro</v>
      </c>
    </row>
    <row r="115" spans="1:6" ht="14.1" hidden="1" customHeight="1" x14ac:dyDescent="0.2">
      <c r="A115" s="5"/>
      <c r="B115" s="7"/>
      <c r="C115" s="3"/>
      <c r="D115" s="83"/>
      <c r="E115" s="4"/>
      <c r="F115" s="1"/>
    </row>
    <row r="116" spans="1:6" ht="14.1" hidden="1" customHeight="1" x14ac:dyDescent="0.2">
      <c r="A116" s="5"/>
      <c r="B116" s="7"/>
      <c r="C116" s="3"/>
      <c r="D116" s="83"/>
      <c r="E116" s="4"/>
      <c r="F116" s="1"/>
    </row>
    <row r="117" spans="1:6" ht="14.1" hidden="1" customHeight="1" x14ac:dyDescent="0.2">
      <c r="A117" s="13" t="s">
        <v>922</v>
      </c>
      <c r="B117" s="37" t="s">
        <v>923</v>
      </c>
      <c r="C117" s="3"/>
      <c r="D117" s="83"/>
      <c r="E117" s="4"/>
      <c r="F117" s="1"/>
    </row>
    <row r="118" spans="1:6" ht="14.1" hidden="1" customHeight="1" x14ac:dyDescent="0.2">
      <c r="A118" s="13"/>
      <c r="B118" s="37" t="s">
        <v>924</v>
      </c>
      <c r="C118" s="3"/>
      <c r="D118" s="83"/>
      <c r="E118" s="4"/>
      <c r="F118" s="1"/>
    </row>
    <row r="119" spans="1:6" ht="14.1" hidden="1" customHeight="1" x14ac:dyDescent="0.2">
      <c r="A119" s="13"/>
      <c r="B119" s="37" t="s">
        <v>925</v>
      </c>
      <c r="C119" s="3"/>
      <c r="D119" s="83"/>
      <c r="E119" s="4"/>
      <c r="F119" s="1"/>
    </row>
    <row r="120" spans="1:6" ht="14.1" hidden="1" customHeight="1" x14ac:dyDescent="0.2">
      <c r="A120" s="5"/>
      <c r="B120" s="7"/>
      <c r="C120" s="3"/>
      <c r="D120" s="83"/>
      <c r="E120" s="4"/>
      <c r="F120" s="1"/>
    </row>
    <row r="121" spans="1:6" ht="14.1" hidden="1" customHeight="1" x14ac:dyDescent="0.2">
      <c r="A121" s="5" t="s">
        <v>929</v>
      </c>
      <c r="B121" s="7" t="s">
        <v>926</v>
      </c>
      <c r="C121" s="3" t="s">
        <v>621</v>
      </c>
      <c r="D121" s="88" t="s">
        <v>1081</v>
      </c>
      <c r="E121" s="87"/>
      <c r="F121" s="86" t="str">
        <f>IF(TRIM(D121)="rate only","ro",IF(ISBLANK(E121)," ",D121*E121))</f>
        <v>ro</v>
      </c>
    </row>
    <row r="122" spans="1:6" ht="14.1" hidden="1" customHeight="1" x14ac:dyDescent="0.2">
      <c r="A122" s="5"/>
      <c r="B122" s="7"/>
      <c r="C122" s="3"/>
      <c r="D122" s="83"/>
      <c r="E122" s="4"/>
      <c r="F122" s="1"/>
    </row>
    <row r="123" spans="1:6" ht="14.1" hidden="1" customHeight="1" x14ac:dyDescent="0.2">
      <c r="A123" s="5" t="s">
        <v>930</v>
      </c>
      <c r="B123" s="7" t="s">
        <v>927</v>
      </c>
      <c r="C123" s="3" t="s">
        <v>621</v>
      </c>
      <c r="D123" s="88" t="s">
        <v>1081</v>
      </c>
      <c r="E123" s="87"/>
      <c r="F123" s="86" t="str">
        <f>IF(TRIM(D123)="rate only","ro",IF(ISBLANK(E123)," ",D123*E123))</f>
        <v>ro</v>
      </c>
    </row>
    <row r="124" spans="1:6" ht="14.1" hidden="1" customHeight="1" x14ac:dyDescent="0.2">
      <c r="A124" s="5"/>
      <c r="B124" s="7"/>
      <c r="C124" s="3"/>
      <c r="D124" s="83"/>
      <c r="E124" s="4"/>
      <c r="F124" s="1"/>
    </row>
    <row r="125" spans="1:6" ht="14.1" hidden="1" customHeight="1" x14ac:dyDescent="0.2">
      <c r="A125" s="5" t="s">
        <v>931</v>
      </c>
      <c r="B125" s="7" t="s">
        <v>928</v>
      </c>
      <c r="C125" s="3" t="s">
        <v>621</v>
      </c>
      <c r="D125" s="88" t="s">
        <v>1081</v>
      </c>
      <c r="E125" s="87"/>
      <c r="F125" s="86" t="str">
        <f>IF(TRIM(D125)="rate only","ro",IF(ISBLANK(E125)," ",D125*E125))</f>
        <v>ro</v>
      </c>
    </row>
    <row r="126" spans="1:6" ht="14.1" hidden="1" customHeight="1" x14ac:dyDescent="0.2">
      <c r="A126" s="5"/>
      <c r="B126" s="7"/>
      <c r="C126" s="3"/>
      <c r="D126" s="83"/>
      <c r="E126" s="4"/>
      <c r="F126" s="1"/>
    </row>
    <row r="127" spans="1:6" ht="14.1" hidden="1" customHeight="1" x14ac:dyDescent="0.2">
      <c r="A127" s="5"/>
      <c r="B127" s="7"/>
      <c r="C127" s="3"/>
      <c r="D127" s="83"/>
      <c r="E127" s="4"/>
      <c r="F127" s="1"/>
    </row>
    <row r="128" spans="1:6" ht="14.1" hidden="1" customHeight="1" x14ac:dyDescent="0.2">
      <c r="A128" s="13" t="s">
        <v>932</v>
      </c>
      <c r="B128" s="37" t="s">
        <v>933</v>
      </c>
      <c r="C128" s="3"/>
      <c r="D128" s="83"/>
      <c r="E128" s="4"/>
      <c r="F128" s="1"/>
    </row>
    <row r="129" spans="1:6" ht="14.1" hidden="1" customHeight="1" x14ac:dyDescent="0.2">
      <c r="A129" s="5"/>
      <c r="B129" s="37" t="s">
        <v>934</v>
      </c>
      <c r="C129" s="3"/>
      <c r="D129" s="83"/>
      <c r="E129" s="4"/>
      <c r="F129" s="1"/>
    </row>
    <row r="130" spans="1:6" ht="14.1" hidden="1" customHeight="1" x14ac:dyDescent="0.2">
      <c r="A130" s="5"/>
      <c r="B130" s="37" t="s">
        <v>935</v>
      </c>
      <c r="C130" s="3" t="s">
        <v>621</v>
      </c>
      <c r="D130" s="88" t="s">
        <v>1081</v>
      </c>
      <c r="E130" s="87"/>
      <c r="F130" s="86" t="str">
        <f>IF(TRIM(D130)="rate only","ro",IF(ISBLANK(E130)," ",D130*E130))</f>
        <v>ro</v>
      </c>
    </row>
    <row r="131" spans="1:6" ht="14.1" hidden="1" customHeight="1" x14ac:dyDescent="0.2">
      <c r="A131" s="5"/>
      <c r="B131" s="7"/>
      <c r="C131" s="3"/>
      <c r="D131" s="83"/>
      <c r="E131" s="4"/>
      <c r="F131" s="1"/>
    </row>
    <row r="132" spans="1:6" ht="14.1" hidden="1" customHeight="1" x14ac:dyDescent="0.2">
      <c r="A132" s="13" t="s">
        <v>936</v>
      </c>
      <c r="B132" s="37" t="s">
        <v>212</v>
      </c>
      <c r="C132" s="3"/>
      <c r="D132" s="83"/>
      <c r="E132" s="4"/>
      <c r="F132" s="1"/>
    </row>
    <row r="133" spans="1:6" ht="14.1" hidden="1" customHeight="1" x14ac:dyDescent="0.2">
      <c r="A133" s="5"/>
      <c r="B133" s="7"/>
      <c r="C133" s="3"/>
      <c r="D133" s="83"/>
      <c r="E133" s="4"/>
      <c r="F133" s="1"/>
    </row>
    <row r="134" spans="1:6" ht="14.1" hidden="1" customHeight="1" x14ac:dyDescent="0.2">
      <c r="A134" s="5" t="s">
        <v>937</v>
      </c>
      <c r="B134" s="7" t="s">
        <v>943</v>
      </c>
      <c r="C134" s="3" t="s">
        <v>343</v>
      </c>
      <c r="D134" s="88" t="s">
        <v>1081</v>
      </c>
      <c r="E134" s="87"/>
      <c r="F134" s="86" t="str">
        <f>IF(TRIM(D134)="rate only","ro",IF(ISBLANK(E134)," ",D134*E134))</f>
        <v>ro</v>
      </c>
    </row>
    <row r="135" spans="1:6" ht="14.1" hidden="1" customHeight="1" x14ac:dyDescent="0.2">
      <c r="A135" s="5"/>
      <c r="B135" s="7"/>
      <c r="C135" s="3"/>
      <c r="D135" s="83"/>
      <c r="E135" s="4"/>
      <c r="F135" s="1"/>
    </row>
    <row r="136" spans="1:6" ht="14.1" hidden="1" customHeight="1" x14ac:dyDescent="0.2">
      <c r="A136" s="5" t="s">
        <v>938</v>
      </c>
      <c r="B136" s="7" t="s">
        <v>55</v>
      </c>
      <c r="C136" s="3" t="s">
        <v>343</v>
      </c>
      <c r="D136" s="88" t="s">
        <v>1081</v>
      </c>
      <c r="E136" s="87"/>
      <c r="F136" s="86" t="str">
        <f>IF(TRIM(D136)="rate only","ro",IF(ISBLANK(E136)," ",D136*E136))</f>
        <v>ro</v>
      </c>
    </row>
    <row r="137" spans="1:6" ht="14.1" hidden="1" customHeight="1" x14ac:dyDescent="0.2">
      <c r="A137" s="5"/>
      <c r="B137" s="7"/>
      <c r="C137" s="3"/>
      <c r="D137" s="83"/>
      <c r="E137" s="4"/>
      <c r="F137" s="1"/>
    </row>
    <row r="138" spans="1:6" ht="14.1" hidden="1" customHeight="1" x14ac:dyDescent="0.2">
      <c r="A138" s="5" t="s">
        <v>939</v>
      </c>
      <c r="B138" s="7" t="s">
        <v>56</v>
      </c>
      <c r="C138" s="3" t="s">
        <v>343</v>
      </c>
      <c r="D138" s="88" t="s">
        <v>1081</v>
      </c>
      <c r="E138" s="87"/>
      <c r="F138" s="86" t="str">
        <f>IF(TRIM(D138)="rate only","ro",IF(ISBLANK(E138)," ",D138*E138))</f>
        <v>ro</v>
      </c>
    </row>
    <row r="139" spans="1:6" ht="14.1" hidden="1" customHeight="1" x14ac:dyDescent="0.2">
      <c r="A139" s="5"/>
      <c r="B139" s="7"/>
      <c r="C139" s="3"/>
      <c r="D139" s="83"/>
      <c r="E139" s="4"/>
      <c r="F139" s="1"/>
    </row>
    <row r="140" spans="1:6" ht="14.1" hidden="1" customHeight="1" x14ac:dyDescent="0.2">
      <c r="A140" s="5" t="s">
        <v>940</v>
      </c>
      <c r="B140" s="7" t="s">
        <v>944</v>
      </c>
      <c r="C140" s="3" t="s">
        <v>343</v>
      </c>
      <c r="D140" s="88" t="s">
        <v>1081</v>
      </c>
      <c r="E140" s="87"/>
      <c r="F140" s="86" t="str">
        <f>IF(TRIM(D140)="rate only","ro",IF(ISBLANK(E140)," ",D140*E140))</f>
        <v>ro</v>
      </c>
    </row>
    <row r="141" spans="1:6" ht="14.1" hidden="1" customHeight="1" x14ac:dyDescent="0.2">
      <c r="A141" s="5"/>
      <c r="B141" s="7"/>
      <c r="C141" s="3"/>
      <c r="D141" s="83"/>
      <c r="E141" s="4"/>
      <c r="F141" s="1"/>
    </row>
    <row r="142" spans="1:6" ht="14.1" hidden="1" customHeight="1" x14ac:dyDescent="0.2">
      <c r="A142" s="5" t="s">
        <v>941</v>
      </c>
      <c r="B142" s="7" t="s">
        <v>945</v>
      </c>
      <c r="C142" s="3" t="s">
        <v>343</v>
      </c>
      <c r="D142" s="88" t="s">
        <v>1081</v>
      </c>
      <c r="E142" s="87"/>
      <c r="F142" s="86" t="str">
        <f>IF(TRIM(D142)="rate only","ro",IF(ISBLANK(E142)," ",D142*E142))</f>
        <v>ro</v>
      </c>
    </row>
    <row r="143" spans="1:6" ht="14.1" hidden="1" customHeight="1" x14ac:dyDescent="0.2">
      <c r="A143" s="5"/>
      <c r="B143" s="7"/>
      <c r="C143" s="3"/>
      <c r="D143" s="83"/>
      <c r="E143" s="4"/>
      <c r="F143" s="1"/>
    </row>
    <row r="144" spans="1:6" ht="14.1" hidden="1" customHeight="1" x14ac:dyDescent="0.2">
      <c r="A144" s="5" t="s">
        <v>942</v>
      </c>
      <c r="B144" s="7" t="s">
        <v>946</v>
      </c>
      <c r="C144" s="3" t="s">
        <v>343</v>
      </c>
      <c r="D144" s="88" t="s">
        <v>1081</v>
      </c>
      <c r="E144" s="87"/>
      <c r="F144" s="86" t="str">
        <f>IF(TRIM(D144)="rate only","ro",IF(ISBLANK(E144)," ",D144*E144))</f>
        <v>ro</v>
      </c>
    </row>
    <row r="145" spans="1:6" ht="14.1" hidden="1" customHeight="1" x14ac:dyDescent="0.2">
      <c r="A145" s="5"/>
      <c r="B145" s="7"/>
      <c r="C145" s="3"/>
      <c r="D145" s="83"/>
      <c r="E145" s="4"/>
      <c r="F145" s="1"/>
    </row>
    <row r="146" spans="1:6" ht="14.1" hidden="1" customHeight="1" x14ac:dyDescent="0.2">
      <c r="A146" s="5"/>
      <c r="B146" s="7"/>
      <c r="C146" s="3"/>
      <c r="D146" s="83"/>
      <c r="E146" s="4"/>
      <c r="F146" s="1"/>
    </row>
    <row r="147" spans="1:6" ht="14.1" hidden="1" customHeight="1" x14ac:dyDescent="0.2">
      <c r="A147" s="5"/>
      <c r="B147" s="6"/>
      <c r="C147" s="3"/>
      <c r="D147" s="83"/>
      <c r="E147" s="4"/>
      <c r="F147" s="1"/>
    </row>
    <row r="148" spans="1:6" ht="14.1" hidden="1" customHeight="1" x14ac:dyDescent="0.2">
      <c r="A148" s="5"/>
      <c r="B148" s="6"/>
      <c r="C148" s="3"/>
      <c r="D148" s="83"/>
      <c r="E148" s="4"/>
      <c r="F148" s="1"/>
    </row>
    <row r="149" spans="1:6" ht="14.1" hidden="1" customHeight="1" x14ac:dyDescent="0.2">
      <c r="A149" s="5"/>
      <c r="B149" s="6"/>
      <c r="C149" s="3"/>
      <c r="D149" s="83"/>
      <c r="E149" s="4"/>
      <c r="F149" s="1"/>
    </row>
    <row r="150" spans="1:6" ht="14.1" hidden="1" customHeight="1" x14ac:dyDescent="0.2">
      <c r="A150" s="5"/>
      <c r="B150" s="6"/>
      <c r="C150" s="3"/>
      <c r="D150" s="83"/>
      <c r="E150" s="4"/>
      <c r="F150" s="1"/>
    </row>
    <row r="151" spans="1:6" ht="14.1" hidden="1" customHeight="1" x14ac:dyDescent="0.2">
      <c r="A151" s="5"/>
      <c r="B151" s="6"/>
      <c r="C151" s="3"/>
      <c r="D151" s="83"/>
      <c r="E151" s="4"/>
      <c r="F151" s="1"/>
    </row>
    <row r="152" spans="1:6" ht="14.1" hidden="1" customHeight="1" thickBot="1" x14ac:dyDescent="0.25">
      <c r="A152" s="15"/>
      <c r="B152" s="16"/>
      <c r="C152" s="17"/>
      <c r="D152" s="85"/>
      <c r="E152" s="18"/>
      <c r="F152" s="19"/>
    </row>
    <row r="153" spans="1:6" ht="27.95" hidden="1" customHeight="1" thickBot="1" x14ac:dyDescent="0.25">
      <c r="A153" s="359" t="s">
        <v>576</v>
      </c>
      <c r="B153" s="360"/>
      <c r="C153" s="360"/>
      <c r="D153" s="360"/>
      <c r="E153" s="361"/>
      <c r="F153" s="69">
        <f>SUM(F106:F152)</f>
        <v>0</v>
      </c>
    </row>
    <row r="154" spans="1:6" ht="14.1" hidden="1" customHeight="1" thickBot="1" x14ac:dyDescent="0.25">
      <c r="A154" s="23"/>
      <c r="C154" s="35"/>
      <c r="E154" s="25"/>
      <c r="F154" s="25"/>
    </row>
    <row r="155" spans="1:6" ht="27.95" hidden="1" customHeight="1" x14ac:dyDescent="0.2">
      <c r="A155" s="356" t="s">
        <v>574</v>
      </c>
      <c r="B155" s="357"/>
      <c r="C155" s="357"/>
      <c r="D155" s="358"/>
      <c r="E155" s="372" t="s">
        <v>575</v>
      </c>
      <c r="F155" s="373"/>
    </row>
    <row r="156" spans="1:6" ht="42" hidden="1" customHeight="1" thickBot="1" x14ac:dyDescent="0.25">
      <c r="A156" s="351"/>
      <c r="B156" s="352"/>
      <c r="C156" s="352"/>
      <c r="D156" s="353"/>
      <c r="E156" s="368"/>
      <c r="F156" s="369"/>
    </row>
    <row r="157" spans="1:6" ht="9.9499999999999993" hidden="1" customHeight="1" thickBot="1" x14ac:dyDescent="0.25"/>
    <row r="158" spans="1:6" ht="27.95" hidden="1" customHeight="1" thickBot="1" x14ac:dyDescent="0.25">
      <c r="A158" s="64" t="s">
        <v>567</v>
      </c>
      <c r="B158" s="65" t="s">
        <v>568</v>
      </c>
      <c r="C158" s="65" t="s">
        <v>569</v>
      </c>
      <c r="D158" s="66" t="s">
        <v>570</v>
      </c>
      <c r="E158" s="67" t="s">
        <v>571</v>
      </c>
      <c r="F158" s="68" t="s">
        <v>572</v>
      </c>
    </row>
    <row r="159" spans="1:6" ht="27.95" hidden="1" customHeight="1" x14ac:dyDescent="0.2">
      <c r="A159" s="362" t="s">
        <v>577</v>
      </c>
      <c r="B159" s="370"/>
      <c r="C159" s="370"/>
      <c r="D159" s="370"/>
      <c r="E159" s="371"/>
      <c r="F159" s="70">
        <f>F153</f>
        <v>0</v>
      </c>
    </row>
    <row r="160" spans="1:6" ht="14.1" hidden="1" customHeight="1" x14ac:dyDescent="0.2">
      <c r="A160" s="5"/>
      <c r="B160" s="6"/>
      <c r="C160" s="3"/>
      <c r="D160" s="83"/>
      <c r="E160" s="4"/>
      <c r="F160" s="1"/>
    </row>
    <row r="161" spans="1:6" ht="14.1" hidden="1" customHeight="1" x14ac:dyDescent="0.2">
      <c r="A161" s="13" t="s">
        <v>947</v>
      </c>
      <c r="B161" s="14" t="s">
        <v>62</v>
      </c>
      <c r="C161" s="3"/>
      <c r="D161" s="83"/>
      <c r="E161" s="4"/>
      <c r="F161" s="1"/>
    </row>
    <row r="162" spans="1:6" ht="14.1" hidden="1" customHeight="1" x14ac:dyDescent="0.2">
      <c r="A162" s="5"/>
      <c r="B162" s="6"/>
      <c r="C162" s="3"/>
      <c r="D162" s="83"/>
      <c r="E162" s="4"/>
      <c r="F162" s="1"/>
    </row>
    <row r="163" spans="1:6" ht="14.1" hidden="1" customHeight="1" x14ac:dyDescent="0.2">
      <c r="A163" s="5" t="s">
        <v>948</v>
      </c>
      <c r="B163" s="7" t="s">
        <v>836</v>
      </c>
      <c r="C163" s="3" t="s">
        <v>582</v>
      </c>
      <c r="D163" s="88" t="s">
        <v>1081</v>
      </c>
      <c r="E163" s="87"/>
      <c r="F163" s="86" t="str">
        <f>IF(TRIM(D163)="rate only","ro",IF(ISBLANK(E163)," ",D163*E163))</f>
        <v>ro</v>
      </c>
    </row>
    <row r="164" spans="1:6" ht="14.1" hidden="1" customHeight="1" x14ac:dyDescent="0.2">
      <c r="A164" s="5"/>
      <c r="B164" s="7"/>
      <c r="C164" s="3"/>
      <c r="D164" s="83"/>
      <c r="E164" s="4"/>
      <c r="F164" s="1"/>
    </row>
    <row r="165" spans="1:6" ht="14.1" hidden="1" customHeight="1" x14ac:dyDescent="0.2">
      <c r="A165" s="5" t="s">
        <v>949</v>
      </c>
      <c r="B165" s="7" t="s">
        <v>838</v>
      </c>
      <c r="C165" s="3" t="s">
        <v>582</v>
      </c>
      <c r="D165" s="88" t="s">
        <v>1081</v>
      </c>
      <c r="E165" s="87"/>
      <c r="F165" s="86" t="str">
        <f>IF(TRIM(D165)="rate only","ro",IF(ISBLANK(E165)," ",D165*E165))</f>
        <v>ro</v>
      </c>
    </row>
    <row r="166" spans="1:6" ht="14.1" hidden="1" customHeight="1" x14ac:dyDescent="0.2">
      <c r="A166" s="5"/>
      <c r="B166" s="7"/>
      <c r="C166" s="3"/>
      <c r="D166" s="83"/>
      <c r="E166" s="4"/>
      <c r="F166" s="1"/>
    </row>
    <row r="167" spans="1:6" ht="14.1" hidden="1" customHeight="1" x14ac:dyDescent="0.2">
      <c r="A167" s="5" t="s">
        <v>950</v>
      </c>
      <c r="B167" s="7" t="s">
        <v>835</v>
      </c>
      <c r="C167" s="3" t="s">
        <v>582</v>
      </c>
      <c r="D167" s="88" t="s">
        <v>1081</v>
      </c>
      <c r="E167" s="87"/>
      <c r="F167" s="86" t="str">
        <f>IF(TRIM(D167)="rate only","ro",IF(ISBLANK(E167)," ",D167*E167))</f>
        <v>ro</v>
      </c>
    </row>
    <row r="168" spans="1:6" ht="14.1" hidden="1" customHeight="1" x14ac:dyDescent="0.2">
      <c r="A168" s="5"/>
      <c r="B168" s="6"/>
      <c r="C168" s="3"/>
      <c r="D168" s="83"/>
      <c r="E168" s="4"/>
      <c r="F168" s="1"/>
    </row>
    <row r="169" spans="1:6" ht="14.1" hidden="1" customHeight="1" x14ac:dyDescent="0.2">
      <c r="A169" s="5"/>
      <c r="B169" s="6"/>
      <c r="C169" s="3"/>
      <c r="D169" s="83"/>
      <c r="E169" s="4"/>
      <c r="F169" s="1"/>
    </row>
    <row r="170" spans="1:6" ht="14.1" hidden="1" customHeight="1" x14ac:dyDescent="0.2">
      <c r="A170" s="13" t="s">
        <v>951</v>
      </c>
      <c r="B170" s="14" t="s">
        <v>952</v>
      </c>
      <c r="C170" s="3"/>
      <c r="D170" s="83"/>
      <c r="E170" s="4"/>
      <c r="F170" s="1"/>
    </row>
    <row r="171" spans="1:6" ht="14.1" hidden="1" customHeight="1" x14ac:dyDescent="0.2">
      <c r="A171" s="5"/>
      <c r="B171" s="6"/>
      <c r="C171" s="3"/>
      <c r="D171" s="83"/>
      <c r="E171" s="4"/>
      <c r="F171" s="1"/>
    </row>
    <row r="172" spans="1:6" ht="14.1" hidden="1" customHeight="1" x14ac:dyDescent="0.2">
      <c r="A172" s="5" t="s">
        <v>953</v>
      </c>
      <c r="B172" s="7" t="s">
        <v>56</v>
      </c>
      <c r="C172" s="3" t="s">
        <v>343</v>
      </c>
      <c r="D172" s="88" t="s">
        <v>1081</v>
      </c>
      <c r="E172" s="87"/>
      <c r="F172" s="86" t="str">
        <f>IF(TRIM(D172)="rate only","ro",IF(ISBLANK(E172)," ",D172*E172))</f>
        <v>ro</v>
      </c>
    </row>
    <row r="173" spans="1:6" ht="14.1" hidden="1" customHeight="1" x14ac:dyDescent="0.2">
      <c r="A173" s="5"/>
      <c r="B173" s="6"/>
      <c r="C173" s="3"/>
      <c r="D173" s="83"/>
      <c r="E173" s="4"/>
      <c r="F173" s="1"/>
    </row>
    <row r="174" spans="1:6" ht="14.1" hidden="1" customHeight="1" x14ac:dyDescent="0.2">
      <c r="A174" s="5" t="s">
        <v>954</v>
      </c>
      <c r="B174" s="7" t="s">
        <v>66</v>
      </c>
      <c r="C174" s="3" t="s">
        <v>343</v>
      </c>
      <c r="D174" s="88" t="s">
        <v>1081</v>
      </c>
      <c r="E174" s="87"/>
      <c r="F174" s="86" t="str">
        <f>IF(TRIM(D174)="rate only","ro",IF(ISBLANK(E174)," ",D174*E174))</f>
        <v>ro</v>
      </c>
    </row>
    <row r="175" spans="1:6" ht="14.1" hidden="1" customHeight="1" x14ac:dyDescent="0.2">
      <c r="A175" s="5"/>
      <c r="B175" s="6"/>
      <c r="C175" s="3"/>
      <c r="D175" s="83"/>
      <c r="E175" s="4"/>
      <c r="F175" s="1"/>
    </row>
    <row r="176" spans="1:6" ht="14.1" hidden="1" customHeight="1" x14ac:dyDescent="0.2">
      <c r="A176" s="5"/>
      <c r="B176" s="6"/>
      <c r="C176" s="3"/>
      <c r="D176" s="83"/>
      <c r="E176" s="4"/>
      <c r="F176" s="1"/>
    </row>
    <row r="177" spans="1:6" ht="14.1" hidden="1" customHeight="1" x14ac:dyDescent="0.2">
      <c r="A177" s="13" t="s">
        <v>955</v>
      </c>
      <c r="B177" s="14" t="s">
        <v>79</v>
      </c>
      <c r="C177" s="3"/>
      <c r="D177" s="83"/>
      <c r="E177" s="4"/>
      <c r="F177" s="1"/>
    </row>
    <row r="178" spans="1:6" ht="14.1" hidden="1" customHeight="1" x14ac:dyDescent="0.2">
      <c r="A178" s="5"/>
      <c r="B178" s="38" t="s">
        <v>956</v>
      </c>
      <c r="C178" s="3" t="s">
        <v>582</v>
      </c>
      <c r="D178" s="88" t="s">
        <v>1081</v>
      </c>
      <c r="E178" s="87"/>
      <c r="F178" s="86" t="str">
        <f>IF(TRIM(D178)="rate only","ro",IF(ISBLANK(E178)," ",D178*E178))</f>
        <v>ro</v>
      </c>
    </row>
    <row r="179" spans="1:6" ht="14.1" hidden="1" customHeight="1" x14ac:dyDescent="0.2">
      <c r="A179" s="5"/>
      <c r="B179" s="6"/>
      <c r="C179" s="3"/>
      <c r="D179" s="83"/>
      <c r="E179" s="4"/>
      <c r="F179" s="1"/>
    </row>
    <row r="180" spans="1:6" ht="14.1" hidden="1" customHeight="1" x14ac:dyDescent="0.2">
      <c r="A180" s="5"/>
      <c r="B180" s="6"/>
      <c r="C180" s="3"/>
      <c r="D180" s="83"/>
      <c r="E180" s="4"/>
      <c r="F180" s="1"/>
    </row>
    <row r="181" spans="1:6" ht="14.1" hidden="1" customHeight="1" x14ac:dyDescent="0.2">
      <c r="A181" s="5"/>
      <c r="B181" s="6"/>
      <c r="C181" s="3"/>
      <c r="D181" s="83"/>
      <c r="E181" s="4"/>
      <c r="F181" s="1"/>
    </row>
    <row r="182" spans="1:6" ht="14.1" hidden="1" customHeight="1" x14ac:dyDescent="0.2">
      <c r="A182" s="5"/>
      <c r="B182" s="6"/>
      <c r="C182" s="3"/>
      <c r="D182" s="83"/>
      <c r="E182" s="4"/>
      <c r="F182" s="1"/>
    </row>
    <row r="183" spans="1:6" ht="14.1" hidden="1" customHeight="1" x14ac:dyDescent="0.2">
      <c r="A183" s="5"/>
      <c r="B183" s="7"/>
      <c r="C183" s="3"/>
      <c r="D183" s="83"/>
      <c r="E183" s="4"/>
      <c r="F183" s="1"/>
    </row>
    <row r="184" spans="1:6" ht="14.1" hidden="1" customHeight="1" x14ac:dyDescent="0.2">
      <c r="A184" s="5"/>
      <c r="B184" s="7"/>
      <c r="C184" s="3"/>
      <c r="D184" s="83"/>
      <c r="E184" s="4"/>
      <c r="F184" s="1"/>
    </row>
    <row r="185" spans="1:6" ht="14.1" hidden="1" customHeight="1" x14ac:dyDescent="0.2">
      <c r="A185" s="5"/>
      <c r="B185" s="7"/>
      <c r="C185" s="3"/>
      <c r="D185" s="83"/>
      <c r="E185" s="4"/>
      <c r="F185" s="1"/>
    </row>
    <row r="186" spans="1:6" ht="14.1" hidden="1" customHeight="1" x14ac:dyDescent="0.2">
      <c r="A186" s="5"/>
      <c r="B186" s="7"/>
      <c r="C186" s="3"/>
      <c r="D186" s="83"/>
      <c r="E186" s="4"/>
      <c r="F186" s="1"/>
    </row>
    <row r="187" spans="1:6" ht="14.1" hidden="1" customHeight="1" x14ac:dyDescent="0.2">
      <c r="A187" s="5"/>
      <c r="B187" s="7"/>
      <c r="C187" s="3"/>
      <c r="D187" s="83"/>
      <c r="E187" s="4"/>
      <c r="F187" s="1"/>
    </row>
    <row r="188" spans="1:6" ht="14.1" hidden="1" customHeight="1" x14ac:dyDescent="0.2">
      <c r="A188" s="5"/>
      <c r="B188" s="7"/>
      <c r="C188" s="3"/>
      <c r="D188" s="83"/>
      <c r="E188" s="4"/>
      <c r="F188" s="1"/>
    </row>
    <row r="189" spans="1:6" ht="14.1" hidden="1" customHeight="1" x14ac:dyDescent="0.2">
      <c r="A189" s="5"/>
      <c r="B189" s="7"/>
      <c r="C189" s="3"/>
      <c r="D189" s="83"/>
      <c r="E189" s="4"/>
      <c r="F189" s="1"/>
    </row>
    <row r="190" spans="1:6" ht="14.1" hidden="1" customHeight="1" x14ac:dyDescent="0.2">
      <c r="A190" s="5"/>
      <c r="B190" s="7"/>
      <c r="C190" s="3"/>
      <c r="D190" s="83"/>
      <c r="E190" s="4"/>
      <c r="F190" s="1"/>
    </row>
    <row r="191" spans="1:6" ht="14.1" hidden="1" customHeight="1" x14ac:dyDescent="0.2">
      <c r="A191" s="5"/>
      <c r="B191" s="7"/>
      <c r="C191" s="3"/>
      <c r="D191" s="83"/>
      <c r="E191" s="4"/>
      <c r="F191" s="1"/>
    </row>
    <row r="192" spans="1:6" ht="14.1" hidden="1" customHeight="1" x14ac:dyDescent="0.2">
      <c r="A192" s="5"/>
      <c r="B192" s="7"/>
      <c r="C192" s="3"/>
      <c r="D192" s="83"/>
      <c r="E192" s="4"/>
      <c r="F192" s="1"/>
    </row>
    <row r="193" spans="1:6" ht="14.1" hidden="1" customHeight="1" x14ac:dyDescent="0.2">
      <c r="A193" s="5"/>
      <c r="B193" s="7"/>
      <c r="C193" s="3"/>
      <c r="D193" s="83"/>
      <c r="E193" s="4"/>
      <c r="F193" s="1"/>
    </row>
    <row r="194" spans="1:6" ht="14.1" hidden="1" customHeight="1" x14ac:dyDescent="0.2">
      <c r="A194" s="5"/>
      <c r="B194" s="7"/>
      <c r="C194" s="3"/>
      <c r="D194" s="83"/>
      <c r="E194" s="4"/>
      <c r="F194" s="1"/>
    </row>
    <row r="195" spans="1:6" ht="14.1" hidden="1" customHeight="1" x14ac:dyDescent="0.2">
      <c r="A195" s="5"/>
      <c r="B195" s="7"/>
      <c r="C195" s="3"/>
      <c r="D195" s="83"/>
      <c r="E195" s="4"/>
      <c r="F195" s="1"/>
    </row>
    <row r="196" spans="1:6" ht="14.1" hidden="1" customHeight="1" x14ac:dyDescent="0.2">
      <c r="A196" s="5"/>
      <c r="B196" s="7"/>
      <c r="C196" s="3"/>
      <c r="D196" s="83"/>
      <c r="E196" s="4"/>
      <c r="F196" s="1"/>
    </row>
    <row r="197" spans="1:6" ht="14.1" hidden="1" customHeight="1" x14ac:dyDescent="0.2">
      <c r="A197" s="5"/>
      <c r="B197" s="7"/>
      <c r="C197" s="3"/>
      <c r="D197" s="83"/>
      <c r="E197" s="4"/>
      <c r="F197" s="1"/>
    </row>
    <row r="198" spans="1:6" ht="14.1" hidden="1" customHeight="1" x14ac:dyDescent="0.2">
      <c r="A198" s="5"/>
      <c r="B198" s="7"/>
      <c r="C198" s="3"/>
      <c r="D198" s="83"/>
      <c r="E198" s="4"/>
      <c r="F198" s="1"/>
    </row>
    <row r="199" spans="1:6" ht="14.1" hidden="1" customHeight="1" x14ac:dyDescent="0.2">
      <c r="A199" s="5"/>
      <c r="B199" s="6"/>
      <c r="C199" s="3"/>
      <c r="D199" s="83"/>
      <c r="E199" s="4"/>
      <c r="F199" s="1"/>
    </row>
    <row r="200" spans="1:6" ht="14.1" hidden="1" customHeight="1" x14ac:dyDescent="0.2">
      <c r="A200" s="5"/>
      <c r="B200" s="6"/>
      <c r="C200" s="3"/>
      <c r="D200" s="83"/>
      <c r="E200" s="4"/>
      <c r="F200" s="1"/>
    </row>
    <row r="201" spans="1:6" ht="14.1" hidden="1" customHeight="1" x14ac:dyDescent="0.2">
      <c r="A201" s="5"/>
      <c r="B201" s="6"/>
      <c r="C201" s="3"/>
      <c r="D201" s="83"/>
      <c r="E201" s="4"/>
      <c r="F201" s="1"/>
    </row>
    <row r="202" spans="1:6" ht="14.1" hidden="1" customHeight="1" x14ac:dyDescent="0.2">
      <c r="A202" s="5"/>
      <c r="B202" s="6"/>
      <c r="C202" s="3"/>
      <c r="D202" s="83"/>
      <c r="E202" s="4"/>
      <c r="F202" s="1"/>
    </row>
    <row r="203" spans="1:6" ht="14.1" hidden="1" customHeight="1" x14ac:dyDescent="0.2">
      <c r="A203" s="5"/>
      <c r="B203" s="6"/>
      <c r="C203" s="3"/>
      <c r="D203" s="83"/>
      <c r="E203" s="4"/>
      <c r="F203" s="1"/>
    </row>
    <row r="204" spans="1:6" ht="14.1" hidden="1" customHeight="1" thickBot="1" x14ac:dyDescent="0.25">
      <c r="A204" s="15"/>
      <c r="B204" s="16"/>
      <c r="C204" s="17"/>
      <c r="D204" s="85"/>
      <c r="E204" s="18"/>
      <c r="F204" s="19"/>
    </row>
    <row r="205" spans="1:6" ht="27.95" hidden="1" customHeight="1" thickBot="1" x14ac:dyDescent="0.25">
      <c r="A205" s="359" t="s">
        <v>573</v>
      </c>
      <c r="B205" s="360"/>
      <c r="C205" s="360"/>
      <c r="D205" s="360"/>
      <c r="E205" s="361"/>
      <c r="F205" s="69">
        <f>SUM(F159:F204)</f>
        <v>0</v>
      </c>
    </row>
    <row r="206" spans="1:6" ht="14.1" hidden="1" customHeight="1" thickBot="1" x14ac:dyDescent="0.25">
      <c r="A206" s="23"/>
      <c r="C206" s="35"/>
      <c r="E206" s="25"/>
      <c r="F206" s="25"/>
    </row>
    <row r="207" spans="1:6" ht="27.95" hidden="1" customHeight="1" x14ac:dyDescent="0.2">
      <c r="A207" s="356" t="s">
        <v>574</v>
      </c>
      <c r="B207" s="357"/>
      <c r="C207" s="357"/>
      <c r="D207" s="358"/>
      <c r="E207" s="372" t="s">
        <v>575</v>
      </c>
      <c r="F207" s="373"/>
    </row>
    <row r="208" spans="1:6" ht="42" hidden="1" customHeight="1" thickBot="1" x14ac:dyDescent="0.25">
      <c r="A208" s="351"/>
      <c r="B208" s="352"/>
      <c r="C208" s="352"/>
      <c r="D208" s="353"/>
      <c r="E208" s="368"/>
      <c r="F208" s="369"/>
    </row>
    <row r="209" ht="9.9499999999999993" hidden="1" customHeight="1" x14ac:dyDescent="0.2"/>
    <row r="210" ht="27.95" customHeight="1" x14ac:dyDescent="0.2"/>
    <row r="211" ht="27.95"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27.95" customHeight="1" x14ac:dyDescent="0.2"/>
    <row r="258" ht="14.1" customHeight="1" x14ac:dyDescent="0.2"/>
    <row r="259" ht="27.95" customHeight="1" x14ac:dyDescent="0.2"/>
    <row r="260" ht="42" customHeight="1" x14ac:dyDescent="0.2"/>
    <row r="261" ht="9.9499999999999993" customHeight="1" x14ac:dyDescent="0.2"/>
    <row r="262" ht="27.95" customHeight="1" x14ac:dyDescent="0.2"/>
    <row r="263" ht="27.95"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27.95" customHeight="1" x14ac:dyDescent="0.2"/>
    <row r="310" ht="14.1" customHeight="1" x14ac:dyDescent="0.2"/>
    <row r="311" ht="27.95" customHeight="1" x14ac:dyDescent="0.2"/>
    <row r="312" ht="42" customHeight="1" x14ac:dyDescent="0.2"/>
    <row r="313" ht="9.9499999999999993" customHeight="1" x14ac:dyDescent="0.2"/>
    <row r="314" ht="27.95" customHeight="1" x14ac:dyDescent="0.2"/>
    <row r="315" ht="27.95"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27.95" customHeight="1" x14ac:dyDescent="0.2"/>
    <row r="362" ht="14.1" customHeight="1" x14ac:dyDescent="0.2"/>
    <row r="363" ht="27.95" customHeight="1" x14ac:dyDescent="0.2"/>
    <row r="364" ht="42" customHeight="1" x14ac:dyDescent="0.2"/>
    <row r="365" ht="9.9499999999999993" customHeight="1" x14ac:dyDescent="0.2"/>
    <row r="366" ht="27.95" customHeight="1" x14ac:dyDescent="0.2"/>
    <row r="367" ht="27.95"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27.95" customHeight="1" x14ac:dyDescent="0.2"/>
    <row r="414" ht="14.1" customHeight="1" x14ac:dyDescent="0.2"/>
    <row r="415" ht="27.95" customHeight="1" x14ac:dyDescent="0.2"/>
    <row r="416" ht="42" customHeight="1" x14ac:dyDescent="0.2"/>
    <row r="417" ht="9.9499999999999993" customHeight="1" x14ac:dyDescent="0.2"/>
    <row r="418" ht="27.95" customHeight="1" x14ac:dyDescent="0.2"/>
    <row r="419" ht="27.95"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14.1" customHeight="1" x14ac:dyDescent="0.2"/>
    <row r="454" ht="14.1" customHeight="1" x14ac:dyDescent="0.2"/>
    <row r="455" ht="14.1" customHeight="1" x14ac:dyDescent="0.2"/>
    <row r="456" ht="14.1" customHeight="1" x14ac:dyDescent="0.2"/>
    <row r="457" ht="14.1" customHeight="1" x14ac:dyDescent="0.2"/>
    <row r="458" ht="14.1" customHeight="1" x14ac:dyDescent="0.2"/>
    <row r="459" ht="14.1" customHeight="1" x14ac:dyDescent="0.2"/>
    <row r="460" ht="14.1" customHeight="1" x14ac:dyDescent="0.2"/>
    <row r="461" ht="14.1" customHeight="1" x14ac:dyDescent="0.2"/>
    <row r="462" ht="14.1" customHeight="1" x14ac:dyDescent="0.2"/>
    <row r="463" ht="14.1" customHeight="1" x14ac:dyDescent="0.2"/>
    <row r="464" ht="14.1" customHeight="1" x14ac:dyDescent="0.2"/>
    <row r="465" ht="27.95" customHeight="1" x14ac:dyDescent="0.2"/>
    <row r="466" ht="14.1" customHeight="1" x14ac:dyDescent="0.2"/>
    <row r="467" ht="27.95" customHeight="1" x14ac:dyDescent="0.2"/>
    <row r="468" ht="42" customHeight="1" x14ac:dyDescent="0.2"/>
    <row r="469" ht="9.9499999999999993" customHeight="1" x14ac:dyDescent="0.2"/>
    <row r="470" ht="27.95" customHeight="1" x14ac:dyDescent="0.2"/>
    <row r="471" ht="27.95" customHeight="1" x14ac:dyDescent="0.2"/>
    <row r="472" ht="14.1" customHeight="1" x14ac:dyDescent="0.2"/>
    <row r="473" ht="14.1" customHeight="1" x14ac:dyDescent="0.2"/>
    <row r="474" ht="14.1" customHeight="1" x14ac:dyDescent="0.2"/>
    <row r="475" ht="14.1" customHeight="1" x14ac:dyDescent="0.2"/>
    <row r="476" ht="14.1" customHeight="1" x14ac:dyDescent="0.2"/>
    <row r="477" ht="14.1" customHeight="1" x14ac:dyDescent="0.2"/>
    <row r="478" ht="14.1" customHeight="1" x14ac:dyDescent="0.2"/>
    <row r="479" ht="14.1" customHeight="1" x14ac:dyDescent="0.2"/>
    <row r="480" ht="14.1" customHeight="1" x14ac:dyDescent="0.2"/>
    <row r="481" ht="14.1" customHeight="1" x14ac:dyDescent="0.2"/>
    <row r="482" ht="14.1" customHeight="1" x14ac:dyDescent="0.2"/>
    <row r="483" ht="14.1" customHeight="1" x14ac:dyDescent="0.2"/>
    <row r="484" ht="14.1" customHeight="1" x14ac:dyDescent="0.2"/>
    <row r="485" ht="14.1" customHeight="1" x14ac:dyDescent="0.2"/>
    <row r="486" ht="14.1" customHeight="1" x14ac:dyDescent="0.2"/>
    <row r="487" ht="14.1" customHeight="1" x14ac:dyDescent="0.2"/>
    <row r="488" ht="14.1" customHeight="1" x14ac:dyDescent="0.2"/>
    <row r="489" ht="14.1" customHeight="1" x14ac:dyDescent="0.2"/>
    <row r="490" ht="14.1" customHeight="1" x14ac:dyDescent="0.2"/>
    <row r="491" ht="14.1" customHeight="1" x14ac:dyDescent="0.2"/>
    <row r="492" ht="14.1" customHeight="1" x14ac:dyDescent="0.2"/>
    <row r="493" ht="14.1" customHeight="1" x14ac:dyDescent="0.2"/>
    <row r="494" ht="14.1" customHeight="1" x14ac:dyDescent="0.2"/>
    <row r="495" ht="14.1" customHeight="1" x14ac:dyDescent="0.2"/>
    <row r="496" ht="14.1" customHeight="1" x14ac:dyDescent="0.2"/>
    <row r="497" ht="14.1" customHeight="1" x14ac:dyDescent="0.2"/>
    <row r="498" ht="14.1" customHeight="1" x14ac:dyDescent="0.2"/>
    <row r="499" ht="14.1" customHeight="1" x14ac:dyDescent="0.2"/>
    <row r="500" ht="14.1" customHeight="1" x14ac:dyDescent="0.2"/>
    <row r="501" ht="14.1" customHeight="1" x14ac:dyDescent="0.2"/>
    <row r="502" ht="14.1" customHeight="1" x14ac:dyDescent="0.2"/>
    <row r="503" ht="14.1" customHeight="1" x14ac:dyDescent="0.2"/>
    <row r="504" ht="14.1" customHeight="1" x14ac:dyDescent="0.2"/>
    <row r="505" ht="14.1" customHeight="1" x14ac:dyDescent="0.2"/>
    <row r="506" ht="14.1" customHeight="1" x14ac:dyDescent="0.2"/>
    <row r="507" ht="14.1" customHeight="1" x14ac:dyDescent="0.2"/>
    <row r="508" ht="14.1" customHeight="1" x14ac:dyDescent="0.2"/>
    <row r="509" ht="14.1" customHeight="1" x14ac:dyDescent="0.2"/>
    <row r="510" ht="14.1" customHeight="1" x14ac:dyDescent="0.2"/>
    <row r="511" ht="14.1" customHeight="1" x14ac:dyDescent="0.2"/>
    <row r="512" ht="14.1" customHeight="1" x14ac:dyDescent="0.2"/>
    <row r="513" ht="14.1" customHeight="1" x14ac:dyDescent="0.2"/>
    <row r="514" ht="14.1" customHeight="1" x14ac:dyDescent="0.2"/>
    <row r="515" ht="14.1" customHeight="1" x14ac:dyDescent="0.2"/>
    <row r="516" ht="14.1" customHeight="1" x14ac:dyDescent="0.2"/>
    <row r="517" ht="27.95" customHeight="1" x14ac:dyDescent="0.2"/>
    <row r="518" ht="14.1" customHeight="1" x14ac:dyDescent="0.2"/>
    <row r="519" ht="27.95" customHeight="1" x14ac:dyDescent="0.2"/>
    <row r="520" ht="42" customHeight="1" x14ac:dyDescent="0.2"/>
    <row r="521" ht="9.9499999999999993" customHeight="1" x14ac:dyDescent="0.2"/>
    <row r="522" ht="27.95" customHeight="1" x14ac:dyDescent="0.2"/>
    <row r="523" ht="27.95" customHeight="1" x14ac:dyDescent="0.2"/>
    <row r="524" ht="14.1" customHeight="1" x14ac:dyDescent="0.2"/>
    <row r="525" ht="14.1" customHeight="1" x14ac:dyDescent="0.2"/>
    <row r="526" ht="14.1" customHeight="1" x14ac:dyDescent="0.2"/>
    <row r="527" ht="14.1" customHeight="1" x14ac:dyDescent="0.2"/>
    <row r="528" ht="14.1" customHeight="1" x14ac:dyDescent="0.2"/>
    <row r="529" ht="14.1" customHeight="1" x14ac:dyDescent="0.2"/>
    <row r="530" ht="14.1" customHeight="1" x14ac:dyDescent="0.2"/>
    <row r="531" ht="14.1" customHeight="1" x14ac:dyDescent="0.2"/>
    <row r="532" ht="14.1" customHeight="1" x14ac:dyDescent="0.2"/>
    <row r="533" ht="14.1" customHeight="1" x14ac:dyDescent="0.2"/>
    <row r="534" ht="14.1" customHeight="1" x14ac:dyDescent="0.2"/>
    <row r="535" ht="14.1" customHeight="1" x14ac:dyDescent="0.2"/>
    <row r="536" ht="14.1" customHeight="1" x14ac:dyDescent="0.2"/>
    <row r="537" ht="14.1" customHeight="1" x14ac:dyDescent="0.2"/>
    <row r="538" ht="14.1" customHeight="1" x14ac:dyDescent="0.2"/>
    <row r="539" ht="14.1" customHeight="1" x14ac:dyDescent="0.2"/>
    <row r="540" ht="14.1" customHeight="1" x14ac:dyDescent="0.2"/>
    <row r="541" ht="14.1" customHeight="1" x14ac:dyDescent="0.2"/>
    <row r="542" ht="14.1" customHeight="1" x14ac:dyDescent="0.2"/>
    <row r="543" ht="14.1" customHeight="1" x14ac:dyDescent="0.2"/>
    <row r="544" ht="14.1" customHeight="1" x14ac:dyDescent="0.2"/>
    <row r="545" ht="14.1" customHeight="1" x14ac:dyDescent="0.2"/>
    <row r="546" ht="14.1" customHeight="1" x14ac:dyDescent="0.2"/>
    <row r="547" ht="14.1" customHeight="1" x14ac:dyDescent="0.2"/>
    <row r="548" ht="14.1" customHeight="1" x14ac:dyDescent="0.2"/>
    <row r="549" ht="14.1" customHeight="1" x14ac:dyDescent="0.2"/>
    <row r="550" ht="14.1" customHeight="1" x14ac:dyDescent="0.2"/>
    <row r="551" ht="14.1" customHeight="1" x14ac:dyDescent="0.2"/>
    <row r="552" ht="14.1" customHeight="1" x14ac:dyDescent="0.2"/>
    <row r="553" ht="14.1" customHeight="1" x14ac:dyDescent="0.2"/>
    <row r="554" ht="14.1" customHeight="1" x14ac:dyDescent="0.2"/>
    <row r="555" ht="14.1" customHeight="1" x14ac:dyDescent="0.2"/>
    <row r="556" ht="14.1" customHeight="1" x14ac:dyDescent="0.2"/>
    <row r="557" ht="14.1" customHeight="1" x14ac:dyDescent="0.2"/>
    <row r="558" ht="14.1" customHeight="1" x14ac:dyDescent="0.2"/>
    <row r="559" ht="14.1" customHeight="1" x14ac:dyDescent="0.2"/>
    <row r="560" ht="14.1" customHeight="1" x14ac:dyDescent="0.2"/>
    <row r="561" ht="14.1" customHeight="1" x14ac:dyDescent="0.2"/>
    <row r="562" ht="14.1" customHeight="1" x14ac:dyDescent="0.2"/>
    <row r="563" ht="14.1" customHeight="1" x14ac:dyDescent="0.2"/>
    <row r="564" ht="14.1" customHeight="1" x14ac:dyDescent="0.2"/>
    <row r="565" ht="14.1" customHeight="1" x14ac:dyDescent="0.2"/>
    <row r="566" ht="14.1" customHeight="1" x14ac:dyDescent="0.2"/>
    <row r="567" ht="14.1" customHeight="1" x14ac:dyDescent="0.2"/>
    <row r="568" ht="14.1" customHeight="1" x14ac:dyDescent="0.2"/>
    <row r="569" ht="27.95" customHeight="1" x14ac:dyDescent="0.2"/>
    <row r="570" ht="14.1" customHeight="1" x14ac:dyDescent="0.2"/>
    <row r="571" ht="27.95" customHeight="1" x14ac:dyDescent="0.2"/>
    <row r="572" ht="42" customHeight="1" x14ac:dyDescent="0.2"/>
    <row r="573" ht="9.9499999999999993" customHeight="1" x14ac:dyDescent="0.2"/>
  </sheetData>
  <mergeCells count="23">
    <mergeCell ref="A156:D156"/>
    <mergeCell ref="E156:F156"/>
    <mergeCell ref="A49:E49"/>
    <mergeCell ref="A51:D51"/>
    <mergeCell ref="E51:F51"/>
    <mergeCell ref="A52:D52"/>
    <mergeCell ref="E52:F52"/>
    <mergeCell ref="A208:D208"/>
    <mergeCell ref="E208:F208"/>
    <mergeCell ref="A55:E55"/>
    <mergeCell ref="A159:E159"/>
    <mergeCell ref="A205:E205"/>
    <mergeCell ref="A207:D207"/>
    <mergeCell ref="E207:F207"/>
    <mergeCell ref="A107:E107"/>
    <mergeCell ref="A101:E101"/>
    <mergeCell ref="A103:D103"/>
    <mergeCell ref="E103:F103"/>
    <mergeCell ref="A104:D104"/>
    <mergeCell ref="E104:F104"/>
    <mergeCell ref="A153:E153"/>
    <mergeCell ref="A155:D155"/>
    <mergeCell ref="E155:F155"/>
  </mergeCells>
  <conditionalFormatting sqref="D10 D12">
    <cfRule type="cellIs" dxfId="58" priority="28" operator="greaterThan">
      <formula>0</formula>
    </cfRule>
  </conditionalFormatting>
  <conditionalFormatting sqref="D16 D18">
    <cfRule type="cellIs" dxfId="57" priority="27" operator="greaterThan">
      <formula>0</formula>
    </cfRule>
  </conditionalFormatting>
  <conditionalFormatting sqref="D20 D22">
    <cfRule type="cellIs" dxfId="56" priority="26" operator="greaterThan">
      <formula>0</formula>
    </cfRule>
  </conditionalFormatting>
  <conditionalFormatting sqref="D26">
    <cfRule type="cellIs" dxfId="55" priority="1" operator="greaterThan">
      <formula>0</formula>
    </cfRule>
  </conditionalFormatting>
  <conditionalFormatting sqref="D30 D32">
    <cfRule type="cellIs" dxfId="54" priority="25" operator="greaterThan">
      <formula>0</formula>
    </cfRule>
  </conditionalFormatting>
  <conditionalFormatting sqref="D38">
    <cfRule type="cellIs" dxfId="53" priority="2" operator="greaterThan">
      <formula>0</formula>
    </cfRule>
  </conditionalFormatting>
  <conditionalFormatting sqref="D41">
    <cfRule type="cellIs" dxfId="52" priority="3" operator="greaterThan">
      <formula>0</formula>
    </cfRule>
  </conditionalFormatting>
  <conditionalFormatting sqref="D59 D61">
    <cfRule type="cellIs" dxfId="51" priority="24" operator="greaterThan">
      <formula>0</formula>
    </cfRule>
  </conditionalFormatting>
  <conditionalFormatting sqref="D63">
    <cfRule type="cellIs" dxfId="50" priority="4" operator="greaterThan">
      <formula>0</formula>
    </cfRule>
  </conditionalFormatting>
  <conditionalFormatting sqref="D68">
    <cfRule type="cellIs" dxfId="49" priority="5" operator="greaterThan">
      <formula>0</formula>
    </cfRule>
  </conditionalFormatting>
  <conditionalFormatting sqref="D73 D75">
    <cfRule type="cellIs" dxfId="48" priority="23" operator="greaterThan">
      <formula>0</formula>
    </cfRule>
  </conditionalFormatting>
  <conditionalFormatting sqref="D80">
    <cfRule type="cellIs" dxfId="47" priority="6" operator="greaterThan">
      <formula>0</formula>
    </cfRule>
  </conditionalFormatting>
  <conditionalFormatting sqref="D83">
    <cfRule type="cellIs" dxfId="46" priority="7" operator="greaterThan">
      <formula>0</formula>
    </cfRule>
  </conditionalFormatting>
  <conditionalFormatting sqref="D89">
    <cfRule type="cellIs" dxfId="45" priority="8" operator="greaterThan">
      <formula>0</formula>
    </cfRule>
  </conditionalFormatting>
  <conditionalFormatting sqref="D94">
    <cfRule type="cellIs" dxfId="44" priority="10" operator="greaterThan">
      <formula>0</formula>
    </cfRule>
  </conditionalFormatting>
  <conditionalFormatting sqref="D97">
    <cfRule type="cellIs" dxfId="43" priority="9" operator="greaterThan">
      <formula>0</formula>
    </cfRule>
  </conditionalFormatting>
  <conditionalFormatting sqref="D109 D111">
    <cfRule type="cellIs" dxfId="42" priority="22" operator="greaterThan">
      <formula>0</formula>
    </cfRule>
  </conditionalFormatting>
  <conditionalFormatting sqref="D114">
    <cfRule type="cellIs" dxfId="41" priority="11" operator="greaterThan">
      <formula>0</formula>
    </cfRule>
  </conditionalFormatting>
  <conditionalFormatting sqref="D121 D123">
    <cfRule type="cellIs" dxfId="40" priority="21" operator="greaterThan">
      <formula>0</formula>
    </cfRule>
  </conditionalFormatting>
  <conditionalFormatting sqref="D125">
    <cfRule type="cellIs" dxfId="39" priority="12" operator="greaterThan">
      <formula>0</formula>
    </cfRule>
  </conditionalFormatting>
  <conditionalFormatting sqref="D130">
    <cfRule type="cellIs" dxfId="38" priority="13" operator="greaterThan">
      <formula>0</formula>
    </cfRule>
  </conditionalFormatting>
  <conditionalFormatting sqref="D134 D136">
    <cfRule type="cellIs" dxfId="37" priority="20" operator="greaterThan">
      <formula>0</formula>
    </cfRule>
  </conditionalFormatting>
  <conditionalFormatting sqref="D138 D140">
    <cfRule type="cellIs" dxfId="36" priority="19" operator="greaterThan">
      <formula>0</formula>
    </cfRule>
  </conditionalFormatting>
  <conditionalFormatting sqref="D142 D144">
    <cfRule type="cellIs" dxfId="35" priority="18" operator="greaterThan">
      <formula>0</formula>
    </cfRule>
  </conditionalFormatting>
  <conditionalFormatting sqref="D163 D165">
    <cfRule type="cellIs" dxfId="34" priority="17" operator="greaterThan">
      <formula>0</formula>
    </cfRule>
  </conditionalFormatting>
  <conditionalFormatting sqref="D167">
    <cfRule type="cellIs" dxfId="33" priority="15" operator="greaterThan">
      <formula>0</formula>
    </cfRule>
  </conditionalFormatting>
  <conditionalFormatting sqref="D172 D174">
    <cfRule type="cellIs" dxfId="32" priority="16" operator="greaterThan">
      <formula>0</formula>
    </cfRule>
  </conditionalFormatting>
  <conditionalFormatting sqref="D178">
    <cfRule type="cellIs" dxfId="31" priority="14" operator="greaterThan">
      <formula>0</formula>
    </cfRule>
  </conditionalFormatting>
  <conditionalFormatting sqref="E10 E12 E16 E18 E20 E22 E26 E30 E32 E38 E41 E59 E61 E63 E68 E73 E75 E80 E83 E89 E94 E97 E109 E111 E114 E121 E123 E125 E130 E134 E136 E138 E140 E142 E144 E163 E165 E167 E172 E174 E178">
    <cfRule type="cellIs" dxfId="30" priority="30" operator="greaterThan">
      <formula>0</formula>
    </cfRule>
  </conditionalFormatting>
  <conditionalFormatting sqref="F10 F12 F16 F18 F20 F22 F26 F30 F32 F38 F41 F59 F61 F63 F68 F73 F75 F80 F83 F89 F94 F97 F109 F111 F114 F121 F123 F125 F130 F134 F136 F138 F140 F142 F144 F163 F165 F167 F172 F174 F178">
    <cfRule type="cellIs" dxfId="29" priority="31" stopIfTrue="1" operator="equal">
      <formula>"ro"</formula>
    </cfRule>
    <cfRule type="cellIs" dxfId="28" priority="32"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88" orientation="portrait" blackAndWhite="1" useFirstPageNumber="1" r:id="rId1"/>
  <headerFooter alignWithMargins="0">
    <oddHeader>&amp;L&amp;"-,Italic"&amp;8RTD01-2016/2017-TIDC32&amp;"-,Regular"
Part C2.2: Pricing Schedule&amp;R
&amp;"-,Regular"&amp;8Section 608: Page &amp;P of &amp;N</oddHeader>
  </headerFooter>
  <rowBreaks count="3" manualBreakCount="3">
    <brk id="52" max="5" man="1"/>
    <brk id="104" max="5" man="1"/>
    <brk id="156"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view="pageBreakPreview" zoomScale="60" zoomScaleNormal="100" workbookViewId="0">
      <selection activeCell="E2" sqref="E2"/>
    </sheetView>
  </sheetViews>
  <sheetFormatPr defaultColWidth="8.85546875" defaultRowHeight="12.75" x14ac:dyDescent="0.2"/>
  <cols>
    <col min="1" max="1" width="13.42578125" customWidth="1"/>
    <col min="2" max="2" width="17.140625" customWidth="1"/>
    <col min="3" max="3" width="17.42578125" customWidth="1"/>
    <col min="4" max="4" width="18.85546875" customWidth="1"/>
    <col min="5" max="5" width="16.42578125" customWidth="1"/>
  </cols>
  <sheetData>
    <row r="1" spans="1:5" ht="15" x14ac:dyDescent="0.2">
      <c r="A1" s="121" t="s">
        <v>1011</v>
      </c>
      <c r="B1" s="121" t="s">
        <v>1002</v>
      </c>
      <c r="C1" s="121" t="s">
        <v>1012</v>
      </c>
      <c r="D1" s="121" t="s">
        <v>1013</v>
      </c>
      <c r="E1" s="121" t="s">
        <v>1014</v>
      </c>
    </row>
    <row r="2" spans="1:5" x14ac:dyDescent="0.2">
      <c r="A2" s="110" t="s">
        <v>1015</v>
      </c>
      <c r="B2" s="110" t="s">
        <v>1016</v>
      </c>
      <c r="C2" s="110">
        <v>0</v>
      </c>
      <c r="D2" s="110">
        <v>294.06700000000001</v>
      </c>
      <c r="E2" s="110">
        <v>5045.6040000000003</v>
      </c>
    </row>
    <row r="3" spans="1:5" x14ac:dyDescent="0.2">
      <c r="A3" s="110" t="s">
        <v>1015</v>
      </c>
      <c r="B3" s="110" t="s">
        <v>1017</v>
      </c>
      <c r="C3" s="110">
        <v>0</v>
      </c>
      <c r="D3" s="110">
        <v>13.895</v>
      </c>
      <c r="E3" s="110">
        <v>238.405</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54"/>
  </sheetPr>
  <dimension ref="A1:F262"/>
  <sheetViews>
    <sheetView showZeros="0" view="pageBreakPreview" topLeftCell="A10" zoomScale="120" zoomScaleNormal="100" zoomScaleSheetLayoutView="120" workbookViewId="0">
      <selection sqref="A1:F26"/>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610</v>
      </c>
      <c r="B3" s="14" t="s">
        <v>611</v>
      </c>
      <c r="C3" s="3"/>
      <c r="D3" s="136"/>
      <c r="E3" s="137"/>
      <c r="F3" s="138"/>
    </row>
    <row r="4" spans="1:6" ht="14.1" customHeight="1" x14ac:dyDescent="0.2">
      <c r="A4" s="5"/>
      <c r="B4" s="6"/>
      <c r="C4" s="3"/>
      <c r="D4" s="136"/>
      <c r="E4" s="137"/>
      <c r="F4" s="138"/>
    </row>
    <row r="5" spans="1:6" ht="14.1" customHeight="1" x14ac:dyDescent="0.2">
      <c r="A5" s="13" t="s">
        <v>378</v>
      </c>
      <c r="B5" s="14" t="s">
        <v>561</v>
      </c>
      <c r="C5" s="3"/>
      <c r="D5" s="136"/>
      <c r="E5" s="137"/>
      <c r="F5" s="138"/>
    </row>
    <row r="6" spans="1:6" ht="14.1" customHeight="1" x14ac:dyDescent="0.2">
      <c r="A6" s="5"/>
      <c r="B6" s="7"/>
      <c r="C6" s="3"/>
      <c r="D6" s="136"/>
      <c r="E6" s="137"/>
      <c r="F6" s="138"/>
    </row>
    <row r="7" spans="1:6" ht="14.1" customHeight="1" x14ac:dyDescent="0.2">
      <c r="A7" s="13" t="s">
        <v>379</v>
      </c>
      <c r="B7" s="14" t="s">
        <v>380</v>
      </c>
      <c r="C7" s="3"/>
      <c r="D7" s="136"/>
      <c r="E7" s="137"/>
      <c r="F7" s="138"/>
    </row>
    <row r="8" spans="1:6" ht="14.1" customHeight="1" x14ac:dyDescent="0.2">
      <c r="A8" s="5"/>
      <c r="B8" s="14" t="s">
        <v>381</v>
      </c>
      <c r="C8" s="3"/>
      <c r="D8" s="136"/>
      <c r="E8" s="137"/>
      <c r="F8" s="138"/>
    </row>
    <row r="9" spans="1:6" ht="14.1" customHeight="1" x14ac:dyDescent="0.2">
      <c r="A9" s="5"/>
      <c r="B9" s="6"/>
      <c r="C9" s="3"/>
      <c r="D9" s="136"/>
      <c r="E9" s="137"/>
      <c r="F9" s="138"/>
    </row>
    <row r="10" spans="1:6" ht="14.1" customHeight="1" x14ac:dyDescent="0.2">
      <c r="A10" s="104" t="s">
        <v>980</v>
      </c>
      <c r="B10" s="6" t="s">
        <v>382</v>
      </c>
      <c r="C10" s="3"/>
      <c r="D10" s="136"/>
      <c r="E10" s="137"/>
      <c r="F10" s="138"/>
    </row>
    <row r="11" spans="1:6" ht="14.1" customHeight="1" x14ac:dyDescent="0.2">
      <c r="A11" s="5"/>
      <c r="B11" s="6" t="s">
        <v>1079</v>
      </c>
      <c r="C11" s="3" t="s">
        <v>621</v>
      </c>
      <c r="D11" s="139">
        <f>1.5*15*2</f>
        <v>45</v>
      </c>
      <c r="E11" s="140"/>
      <c r="F11" s="141" t="str">
        <f>IF(TRIM(D11)="rate only","ro",IF(OR(ISBLANK(D11),ISBLANK(E11))," ",D11*E11))</f>
        <v xml:space="preserve"> </v>
      </c>
    </row>
    <row r="12" spans="1:6" ht="14.1" customHeight="1" x14ac:dyDescent="0.2">
      <c r="A12" s="5"/>
      <c r="B12" s="6"/>
      <c r="C12" s="3"/>
      <c r="D12" s="136"/>
      <c r="E12" s="137"/>
      <c r="F12" s="138"/>
    </row>
    <row r="13" spans="1:6" ht="14.1" customHeight="1" x14ac:dyDescent="0.2">
      <c r="A13" s="104" t="s">
        <v>981</v>
      </c>
      <c r="B13" s="6" t="s">
        <v>383</v>
      </c>
      <c r="C13" s="3"/>
      <c r="D13" s="136"/>
      <c r="E13" s="137"/>
      <c r="F13" s="138"/>
    </row>
    <row r="14" spans="1:6" ht="14.1" customHeight="1" x14ac:dyDescent="0.2">
      <c r="A14" s="5"/>
      <c r="B14" s="6" t="s">
        <v>1079</v>
      </c>
      <c r="C14" s="3" t="s">
        <v>621</v>
      </c>
      <c r="D14" s="139">
        <f>(0.5*18*3.5*2+3.5*15)*10</f>
        <v>1155</v>
      </c>
      <c r="E14" s="140"/>
      <c r="F14" s="141" t="str">
        <f>IF(TRIM(D14)="rate only","ro",IF(ISBLANK(E14)," ",D14*E14))</f>
        <v xml:space="preserve"> </v>
      </c>
    </row>
    <row r="15" spans="1:6" ht="14.1" customHeight="1" x14ac:dyDescent="0.2">
      <c r="A15" s="5"/>
      <c r="B15" s="6"/>
      <c r="C15" s="3"/>
      <c r="D15" s="136"/>
      <c r="E15" s="137"/>
      <c r="F15" s="138"/>
    </row>
    <row r="16" spans="1:6" ht="14.1" customHeight="1" x14ac:dyDescent="0.2">
      <c r="A16" s="13" t="s">
        <v>1193</v>
      </c>
      <c r="B16" s="14" t="s">
        <v>1191</v>
      </c>
      <c r="C16" s="3"/>
      <c r="D16" s="136"/>
      <c r="E16" s="137"/>
      <c r="F16" s="138"/>
    </row>
    <row r="17" spans="1:6" ht="14.1" customHeight="1" x14ac:dyDescent="0.2">
      <c r="A17" s="13"/>
      <c r="B17" s="14" t="s">
        <v>1192</v>
      </c>
      <c r="C17" s="3"/>
      <c r="D17" s="136"/>
      <c r="E17" s="137"/>
      <c r="F17" s="138"/>
    </row>
    <row r="18" spans="1:6" ht="14.1" customHeight="1" x14ac:dyDescent="0.2">
      <c r="A18" s="5"/>
      <c r="B18" s="6"/>
      <c r="C18" s="3"/>
      <c r="D18" s="136"/>
      <c r="E18" s="137"/>
      <c r="F18" s="138"/>
    </row>
    <row r="19" spans="1:6" ht="14.1" customHeight="1" x14ac:dyDescent="0.2">
      <c r="A19" s="5" t="s">
        <v>384</v>
      </c>
      <c r="B19" s="6" t="s">
        <v>1226</v>
      </c>
      <c r="C19" s="3"/>
      <c r="D19" s="136"/>
      <c r="E19" s="137"/>
      <c r="F19" s="138"/>
    </row>
    <row r="20" spans="1:6" ht="14.1" customHeight="1" x14ac:dyDescent="0.2">
      <c r="A20" s="5"/>
      <c r="B20" s="6" t="s">
        <v>1227</v>
      </c>
      <c r="C20" s="3" t="s">
        <v>582</v>
      </c>
      <c r="D20" s="139">
        <f>1435*0.18*0.25*2</f>
        <v>129.15</v>
      </c>
      <c r="E20" s="140"/>
      <c r="F20" s="141" t="str">
        <f>IF(TRIM(D20)="rate only","ro",IF(ISBLANK(E20)," ",D20*E20))</f>
        <v xml:space="preserve"> </v>
      </c>
    </row>
    <row r="21" spans="1:6" ht="14.1" customHeight="1" x14ac:dyDescent="0.2">
      <c r="A21" s="5"/>
      <c r="B21" s="6"/>
      <c r="C21" s="3"/>
      <c r="D21" s="136"/>
      <c r="E21" s="137"/>
      <c r="F21" s="138"/>
    </row>
    <row r="22" spans="1:6" ht="14.1" customHeight="1" thickBot="1" x14ac:dyDescent="0.25">
      <c r="A22" s="15"/>
      <c r="B22" s="16"/>
      <c r="C22" s="17"/>
      <c r="D22" s="142"/>
      <c r="E22" s="143"/>
      <c r="F22" s="144"/>
    </row>
    <row r="23" spans="1:6" ht="27.95" customHeight="1" thickBot="1" x14ac:dyDescent="0.25">
      <c r="A23" s="359" t="s">
        <v>573</v>
      </c>
      <c r="B23" s="360"/>
      <c r="C23" s="360"/>
      <c r="D23" s="360"/>
      <c r="E23" s="361"/>
      <c r="F23" s="68">
        <f>SUM(F16:F22)</f>
        <v>0</v>
      </c>
    </row>
    <row r="24" spans="1:6" ht="14.1" customHeight="1" thickBot="1" x14ac:dyDescent="0.25"/>
    <row r="25" spans="1:6" ht="22.5" customHeight="1" x14ac:dyDescent="0.2">
      <c r="A25" s="308" t="s">
        <v>574</v>
      </c>
      <c r="B25" s="309"/>
      <c r="C25" s="309"/>
      <c r="D25" s="309"/>
      <c r="E25" s="310" t="s">
        <v>575</v>
      </c>
      <c r="F25" s="311"/>
    </row>
    <row r="26" spans="1:6" ht="27" customHeight="1" thickBot="1" x14ac:dyDescent="0.25">
      <c r="A26" s="312"/>
      <c r="B26" s="313"/>
      <c r="C26" s="313"/>
      <c r="D26" s="313"/>
      <c r="E26" s="314"/>
      <c r="F26" s="315"/>
    </row>
    <row r="27" spans="1:6" ht="14.1" customHeight="1" x14ac:dyDescent="0.2"/>
    <row r="28" spans="1:6" ht="14.1" customHeight="1" x14ac:dyDescent="0.2"/>
    <row r="29" spans="1:6" ht="14.1" customHeight="1" x14ac:dyDescent="0.2"/>
    <row r="30" spans="1:6" ht="14.1" customHeight="1" x14ac:dyDescent="0.2"/>
    <row r="31" spans="1:6" ht="14.1" customHeight="1" x14ac:dyDescent="0.2"/>
    <row r="32" spans="1:6"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27.95" customHeight="1" x14ac:dyDescent="0.2"/>
    <row r="51" ht="14.1" customHeight="1" x14ac:dyDescent="0.2"/>
    <row r="52" ht="27.95" customHeight="1" x14ac:dyDescent="0.2"/>
    <row r="53" ht="42" customHeight="1" x14ac:dyDescent="0.2"/>
    <row r="54" ht="9.9499999999999993" customHeight="1" x14ac:dyDescent="0.2"/>
    <row r="55" ht="27.95" customHeight="1" x14ac:dyDescent="0.2"/>
    <row r="56" ht="27.95"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27.95" customHeight="1" x14ac:dyDescent="0.2"/>
    <row r="103" ht="14.1" customHeight="1" x14ac:dyDescent="0.2"/>
    <row r="104" ht="27.95" customHeight="1" x14ac:dyDescent="0.2"/>
    <row r="105" ht="42" customHeight="1" x14ac:dyDescent="0.2"/>
    <row r="106" ht="9.9499999999999993" customHeight="1" x14ac:dyDescent="0.2"/>
    <row r="107" ht="27.95" customHeight="1" x14ac:dyDescent="0.2"/>
    <row r="108" ht="27.95"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27.95" customHeight="1" x14ac:dyDescent="0.2"/>
    <row r="155" ht="14.1" customHeight="1" x14ac:dyDescent="0.2"/>
    <row r="156" ht="27.95" customHeight="1" x14ac:dyDescent="0.2"/>
    <row r="157" ht="42" customHeight="1" x14ac:dyDescent="0.2"/>
    <row r="158" ht="9.9499999999999993" customHeight="1" x14ac:dyDescent="0.2"/>
    <row r="159" ht="27.95" customHeight="1" x14ac:dyDescent="0.2"/>
    <row r="160" ht="27.95"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27.95" customHeight="1" x14ac:dyDescent="0.2"/>
    <row r="207" ht="14.1" customHeight="1" x14ac:dyDescent="0.2"/>
    <row r="208" ht="27.95" customHeight="1" x14ac:dyDescent="0.2"/>
    <row r="209" ht="42" customHeight="1" x14ac:dyDescent="0.2"/>
    <row r="210" ht="9.9499999999999993" customHeight="1" x14ac:dyDescent="0.2"/>
    <row r="211" ht="27.95" customHeight="1" x14ac:dyDescent="0.2"/>
    <row r="212" ht="27.95"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27.95" customHeight="1" x14ac:dyDescent="0.2"/>
    <row r="259" ht="14.1" customHeight="1" x14ac:dyDescent="0.2"/>
    <row r="260" ht="27.95" customHeight="1" x14ac:dyDescent="0.2"/>
    <row r="261" ht="42" customHeight="1" x14ac:dyDescent="0.2"/>
    <row r="262" ht="9.9499999999999993" customHeight="1" x14ac:dyDescent="0.2"/>
  </sheetData>
  <mergeCells count="5">
    <mergeCell ref="A23:E23"/>
    <mergeCell ref="A25:D25"/>
    <mergeCell ref="E25:F25"/>
    <mergeCell ref="A26:D26"/>
    <mergeCell ref="E26:F26"/>
  </mergeCells>
  <phoneticPr fontId="1" type="noConversion"/>
  <conditionalFormatting sqref="D11 D14 D20">
    <cfRule type="cellIs" dxfId="27" priority="1" operator="greaterThan">
      <formula>0</formula>
    </cfRule>
  </conditionalFormatting>
  <conditionalFormatting sqref="E11 E14 E20">
    <cfRule type="cellIs" dxfId="26" priority="2" operator="greaterThan">
      <formula>0</formula>
    </cfRule>
  </conditionalFormatting>
  <conditionalFormatting sqref="F11 F14 F20">
    <cfRule type="cellIs" dxfId="25" priority="3" stopIfTrue="1" operator="equal">
      <formula>"ro"</formula>
    </cfRule>
    <cfRule type="cellIs" dxfId="24"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609: Page &amp;P of &amp;N</oddHead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54"/>
  </sheetPr>
  <dimension ref="A1:F469"/>
  <sheetViews>
    <sheetView showZeros="0" view="pageBreakPreview" topLeftCell="A106" zoomScale="150" zoomScaleNormal="100" zoomScaleSheetLayoutView="150" workbookViewId="0">
      <selection activeCell="A105" sqref="A1:XFD105"/>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hidden="1" customHeight="1" thickBot="1" x14ac:dyDescent="0.25">
      <c r="A1" s="64" t="s">
        <v>567</v>
      </c>
      <c r="B1" s="65" t="s">
        <v>568</v>
      </c>
      <c r="C1" s="65" t="s">
        <v>569</v>
      </c>
      <c r="D1" s="66" t="s">
        <v>570</v>
      </c>
      <c r="E1" s="67" t="s">
        <v>571</v>
      </c>
      <c r="F1" s="68" t="s">
        <v>572</v>
      </c>
    </row>
    <row r="2" spans="1:6" ht="14.1" hidden="1" customHeight="1" x14ac:dyDescent="0.2">
      <c r="A2" s="8"/>
      <c r="B2" s="9"/>
      <c r="C2" s="10"/>
      <c r="D2" s="133"/>
      <c r="E2" s="134"/>
      <c r="F2" s="135"/>
    </row>
    <row r="3" spans="1:6" ht="14.1" hidden="1" customHeight="1" x14ac:dyDescent="0.2">
      <c r="A3" s="13" t="s">
        <v>610</v>
      </c>
      <c r="B3" s="14" t="s">
        <v>611</v>
      </c>
      <c r="C3" s="3"/>
      <c r="D3" s="136"/>
      <c r="E3" s="137"/>
      <c r="F3" s="138"/>
    </row>
    <row r="4" spans="1:6" ht="14.1" hidden="1" customHeight="1" x14ac:dyDescent="0.2">
      <c r="A4" s="5"/>
      <c r="B4" s="6"/>
      <c r="C4" s="3"/>
      <c r="D4" s="136"/>
      <c r="E4" s="137"/>
      <c r="F4" s="138"/>
    </row>
    <row r="5" spans="1:6" ht="14.1" hidden="1" customHeight="1" x14ac:dyDescent="0.2">
      <c r="A5" s="13" t="s">
        <v>386</v>
      </c>
      <c r="B5" s="14" t="s">
        <v>387</v>
      </c>
      <c r="C5" s="3"/>
      <c r="D5" s="136"/>
      <c r="E5" s="137"/>
      <c r="F5" s="138"/>
    </row>
    <row r="6" spans="1:6" ht="14.1" hidden="1" customHeight="1" x14ac:dyDescent="0.2">
      <c r="A6" s="5"/>
      <c r="B6" s="7"/>
      <c r="C6" s="3"/>
      <c r="D6" s="136"/>
      <c r="E6" s="137"/>
      <c r="F6" s="138"/>
    </row>
    <row r="7" spans="1:6" ht="14.1" hidden="1" customHeight="1" x14ac:dyDescent="0.2">
      <c r="A7" s="13" t="s">
        <v>388</v>
      </c>
      <c r="B7" s="14" t="s">
        <v>389</v>
      </c>
      <c r="C7" s="3"/>
      <c r="D7" s="136"/>
      <c r="E7" s="137"/>
      <c r="F7" s="138"/>
    </row>
    <row r="8" spans="1:6" ht="14.1" hidden="1" customHeight="1" x14ac:dyDescent="0.2">
      <c r="A8" s="5"/>
      <c r="B8" s="6"/>
      <c r="C8" s="3"/>
      <c r="D8" s="136"/>
      <c r="E8" s="137"/>
      <c r="F8" s="138"/>
    </row>
    <row r="9" spans="1:6" ht="14.1" hidden="1" customHeight="1" x14ac:dyDescent="0.2">
      <c r="A9" s="5" t="s">
        <v>391</v>
      </c>
      <c r="B9" s="6" t="s">
        <v>390</v>
      </c>
      <c r="C9" s="3"/>
      <c r="D9" s="136"/>
      <c r="E9" s="137"/>
      <c r="F9" s="138"/>
    </row>
    <row r="10" spans="1:6" ht="14.1" hidden="1" customHeight="1" x14ac:dyDescent="0.2">
      <c r="A10" s="5"/>
      <c r="B10" s="6" t="s">
        <v>322</v>
      </c>
      <c r="C10" s="3" t="s">
        <v>582</v>
      </c>
      <c r="D10" s="139" t="s">
        <v>1081</v>
      </c>
      <c r="E10" s="140"/>
      <c r="F10" s="141" t="str">
        <f>IF(TRIM(D10)="rate only","ro",IF(OR(ISBLANK(D10),ISBLANK(E10))," ",D10*E10))</f>
        <v>ro</v>
      </c>
    </row>
    <row r="11" spans="1:6" ht="14.1" hidden="1" customHeight="1" x14ac:dyDescent="0.2">
      <c r="A11" s="5"/>
      <c r="B11" s="38" t="s">
        <v>982</v>
      </c>
      <c r="C11" s="3"/>
      <c r="D11" s="136"/>
      <c r="E11" s="137"/>
      <c r="F11" s="138"/>
    </row>
    <row r="12" spans="1:6" ht="14.1" hidden="1" customHeight="1" x14ac:dyDescent="0.2">
      <c r="A12" s="5"/>
      <c r="B12" s="6"/>
      <c r="C12" s="3"/>
      <c r="D12" s="136"/>
      <c r="E12" s="137"/>
      <c r="F12" s="138"/>
    </row>
    <row r="13" spans="1:6" ht="14.1" hidden="1" customHeight="1" x14ac:dyDescent="0.2">
      <c r="A13" s="5" t="s">
        <v>464</v>
      </c>
      <c r="B13" s="6" t="s">
        <v>461</v>
      </c>
      <c r="C13" s="3"/>
      <c r="D13" s="136"/>
      <c r="E13" s="137"/>
      <c r="F13" s="138"/>
    </row>
    <row r="14" spans="1:6" ht="14.1" hidden="1" customHeight="1" x14ac:dyDescent="0.2">
      <c r="A14" s="5"/>
      <c r="B14" s="6" t="s">
        <v>462</v>
      </c>
      <c r="C14" s="3" t="s">
        <v>582</v>
      </c>
      <c r="D14" s="139" t="s">
        <v>1081</v>
      </c>
      <c r="E14" s="140"/>
      <c r="F14" s="141" t="str">
        <f>IF(TRIM(D14)="rate only","ro",IF(ISBLANK(E14)," ",D14*E14))</f>
        <v>ro</v>
      </c>
    </row>
    <row r="15" spans="1:6" ht="14.1" hidden="1" customHeight="1" x14ac:dyDescent="0.2">
      <c r="A15" s="5"/>
      <c r="B15" s="6" t="s">
        <v>463</v>
      </c>
      <c r="C15" s="3"/>
      <c r="D15" s="136"/>
      <c r="E15" s="137"/>
      <c r="F15" s="138"/>
    </row>
    <row r="16" spans="1:6" ht="14.1" hidden="1" customHeight="1" x14ac:dyDescent="0.2">
      <c r="A16" s="5"/>
      <c r="B16" s="6"/>
      <c r="C16" s="3"/>
      <c r="D16" s="136"/>
      <c r="E16" s="137"/>
      <c r="F16" s="138"/>
    </row>
    <row r="17" spans="1:6" ht="14.1" hidden="1" customHeight="1" x14ac:dyDescent="0.2">
      <c r="A17" s="5" t="s">
        <v>957</v>
      </c>
      <c r="B17" s="38" t="s">
        <v>958</v>
      </c>
      <c r="C17" s="3"/>
      <c r="D17" s="136"/>
      <c r="E17" s="137"/>
      <c r="F17" s="138"/>
    </row>
    <row r="18" spans="1:6" ht="14.1" hidden="1" customHeight="1" x14ac:dyDescent="0.2">
      <c r="A18" s="5"/>
      <c r="B18" s="6"/>
      <c r="C18" s="3"/>
      <c r="D18" s="136"/>
      <c r="E18" s="137"/>
      <c r="F18" s="138"/>
    </row>
    <row r="19" spans="1:6" ht="14.1" hidden="1" customHeight="1" x14ac:dyDescent="0.2">
      <c r="A19" s="5"/>
      <c r="B19" s="6"/>
      <c r="C19" s="3"/>
      <c r="D19" s="136"/>
      <c r="E19" s="137"/>
      <c r="F19" s="138"/>
    </row>
    <row r="20" spans="1:6" ht="14.1" hidden="1" customHeight="1" x14ac:dyDescent="0.2">
      <c r="A20" s="5"/>
      <c r="B20" s="6"/>
      <c r="C20" s="3"/>
      <c r="D20" s="136"/>
      <c r="E20" s="137"/>
      <c r="F20" s="138"/>
    </row>
    <row r="21" spans="1:6" ht="14.1" hidden="1" customHeight="1" x14ac:dyDescent="0.2">
      <c r="A21" s="5"/>
      <c r="B21" s="6"/>
      <c r="C21" s="3"/>
      <c r="D21" s="136"/>
      <c r="E21" s="137"/>
      <c r="F21" s="138"/>
    </row>
    <row r="22" spans="1:6" ht="14.1" hidden="1" customHeight="1" x14ac:dyDescent="0.2">
      <c r="A22" s="13" t="s">
        <v>392</v>
      </c>
      <c r="B22" s="14" t="s">
        <v>393</v>
      </c>
      <c r="C22" s="3"/>
      <c r="D22" s="136"/>
      <c r="E22" s="137"/>
      <c r="F22" s="138"/>
    </row>
    <row r="23" spans="1:6" ht="14.1" hidden="1" customHeight="1" x14ac:dyDescent="0.2">
      <c r="A23" s="5"/>
      <c r="B23" s="14" t="s">
        <v>394</v>
      </c>
      <c r="C23" s="3"/>
      <c r="D23" s="136"/>
      <c r="E23" s="137"/>
      <c r="F23" s="138"/>
    </row>
    <row r="24" spans="1:6" ht="14.1" hidden="1" customHeight="1" x14ac:dyDescent="0.2">
      <c r="A24" s="5"/>
      <c r="B24" s="6"/>
      <c r="C24" s="3"/>
      <c r="D24" s="136"/>
      <c r="E24" s="137"/>
      <c r="F24" s="138"/>
    </row>
    <row r="25" spans="1:6" ht="14.1" hidden="1" customHeight="1" x14ac:dyDescent="0.2">
      <c r="A25" s="5" t="s">
        <v>397</v>
      </c>
      <c r="B25" s="6" t="s">
        <v>395</v>
      </c>
      <c r="C25" s="3" t="s">
        <v>621</v>
      </c>
      <c r="D25" s="139" t="s">
        <v>1081</v>
      </c>
      <c r="E25" s="140"/>
      <c r="F25" s="141" t="str">
        <f>IF(TRIM(D25)="rate only","ro",IF(ISBLANK(E25)," ",D25*E25))</f>
        <v>ro</v>
      </c>
    </row>
    <row r="26" spans="1:6" ht="14.1" hidden="1" customHeight="1" x14ac:dyDescent="0.2">
      <c r="A26" s="5"/>
      <c r="B26" s="6"/>
      <c r="C26" s="3"/>
      <c r="D26" s="136"/>
      <c r="E26" s="137"/>
      <c r="F26" s="138"/>
    </row>
    <row r="27" spans="1:6" ht="14.1" hidden="1" customHeight="1" x14ac:dyDescent="0.2">
      <c r="A27" s="5" t="s">
        <v>398</v>
      </c>
      <c r="B27" s="6" t="s">
        <v>396</v>
      </c>
      <c r="C27" s="3" t="s">
        <v>621</v>
      </c>
      <c r="D27" s="139" t="s">
        <v>1081</v>
      </c>
      <c r="E27" s="140"/>
      <c r="F27" s="141" t="str">
        <f>IF(TRIM(D27)="rate only","ro",IF(ISBLANK(E27)," ",D27*E27))</f>
        <v>ro</v>
      </c>
    </row>
    <row r="28" spans="1:6" ht="14.1" hidden="1" customHeight="1" x14ac:dyDescent="0.2">
      <c r="A28" s="5"/>
      <c r="B28" s="6"/>
      <c r="C28" s="3"/>
      <c r="D28" s="136"/>
      <c r="E28" s="137"/>
      <c r="F28" s="138"/>
    </row>
    <row r="29" spans="1:6" ht="14.1" hidden="1" customHeight="1" x14ac:dyDescent="0.2">
      <c r="A29" s="5"/>
      <c r="B29" s="6"/>
      <c r="C29" s="3"/>
      <c r="D29" s="136"/>
      <c r="E29" s="137"/>
      <c r="F29" s="138"/>
    </row>
    <row r="30" spans="1:6" ht="14.1" hidden="1" customHeight="1" x14ac:dyDescent="0.2">
      <c r="A30" s="13" t="s">
        <v>399</v>
      </c>
      <c r="B30" s="14" t="s">
        <v>415</v>
      </c>
      <c r="C30" s="3"/>
      <c r="D30" s="136"/>
      <c r="E30" s="137"/>
      <c r="F30" s="138"/>
    </row>
    <row r="31" spans="1:6" ht="14.1" hidden="1" customHeight="1" x14ac:dyDescent="0.2">
      <c r="A31" s="5"/>
      <c r="B31" s="14" t="s">
        <v>400</v>
      </c>
      <c r="C31" s="3" t="s">
        <v>343</v>
      </c>
      <c r="D31" s="139" t="s">
        <v>1081</v>
      </c>
      <c r="E31" s="140"/>
      <c r="F31" s="141" t="str">
        <f>IF(TRIM(D31)="rate only","ro",IF(ISBLANK(E31)," ",D31*E31))</f>
        <v>ro</v>
      </c>
    </row>
    <row r="32" spans="1:6" ht="14.1" hidden="1" customHeight="1" x14ac:dyDescent="0.2">
      <c r="A32" s="5"/>
      <c r="B32" s="6"/>
      <c r="C32" s="3"/>
      <c r="D32" s="136"/>
      <c r="E32" s="137"/>
      <c r="F32" s="138"/>
    </row>
    <row r="33" spans="1:6" ht="14.1" hidden="1" customHeight="1" x14ac:dyDescent="0.2">
      <c r="A33" s="13" t="s">
        <v>401</v>
      </c>
      <c r="B33" s="14" t="s">
        <v>402</v>
      </c>
      <c r="C33" s="3"/>
      <c r="D33" s="136"/>
      <c r="E33" s="137"/>
      <c r="F33" s="138"/>
    </row>
    <row r="34" spans="1:6" ht="14.1" hidden="1" customHeight="1" x14ac:dyDescent="0.2">
      <c r="A34" s="5"/>
      <c r="B34" s="6"/>
      <c r="C34" s="3"/>
      <c r="D34" s="136"/>
      <c r="E34" s="137"/>
      <c r="F34" s="138"/>
    </row>
    <row r="35" spans="1:6" ht="14.1" hidden="1" customHeight="1" x14ac:dyDescent="0.2">
      <c r="A35" s="5" t="s">
        <v>434</v>
      </c>
      <c r="B35" s="6" t="s">
        <v>435</v>
      </c>
      <c r="C35" s="3" t="s">
        <v>638</v>
      </c>
      <c r="D35" s="139" t="s">
        <v>1081</v>
      </c>
      <c r="E35" s="140"/>
      <c r="F35" s="141" t="str">
        <f>IF(TRIM(D35)="rate only","ro",IF(ISBLANK(E35)," ",D35*E35))</f>
        <v>ro</v>
      </c>
    </row>
    <row r="36" spans="1:6" ht="14.1" hidden="1" customHeight="1" x14ac:dyDescent="0.2">
      <c r="A36" s="5"/>
      <c r="B36" s="6" t="s">
        <v>436</v>
      </c>
      <c r="C36" s="3"/>
      <c r="D36" s="136"/>
      <c r="E36" s="137"/>
      <c r="F36" s="138"/>
    </row>
    <row r="37" spans="1:6" ht="14.1" hidden="1" customHeight="1" x14ac:dyDescent="0.2">
      <c r="A37" s="5"/>
      <c r="B37" s="6"/>
      <c r="C37" s="3"/>
      <c r="D37" s="136"/>
      <c r="E37" s="137"/>
      <c r="F37" s="138"/>
    </row>
    <row r="38" spans="1:6" ht="14.1" hidden="1" customHeight="1" x14ac:dyDescent="0.2">
      <c r="A38" s="5" t="s">
        <v>403</v>
      </c>
      <c r="B38" s="6" t="s">
        <v>404</v>
      </c>
      <c r="C38" s="3"/>
      <c r="D38" s="136"/>
      <c r="E38" s="137"/>
      <c r="F38" s="138"/>
    </row>
    <row r="39" spans="1:6" ht="14.1" hidden="1" customHeight="1" x14ac:dyDescent="0.2">
      <c r="A39" s="5"/>
      <c r="B39" s="6"/>
      <c r="C39" s="3"/>
      <c r="D39" s="136"/>
      <c r="E39" s="137"/>
      <c r="F39" s="138"/>
    </row>
    <row r="40" spans="1:6" ht="14.1" hidden="1" customHeight="1" x14ac:dyDescent="0.2">
      <c r="A40" s="5" t="s">
        <v>431</v>
      </c>
      <c r="B40" s="6" t="s">
        <v>405</v>
      </c>
      <c r="C40" s="3" t="s">
        <v>638</v>
      </c>
      <c r="D40" s="139" t="s">
        <v>1081</v>
      </c>
      <c r="E40" s="140"/>
      <c r="F40" s="141" t="str">
        <f>IF(TRIM(D40)="rate only","ro",IF(ISBLANK(E40)," ",D40*E40))</f>
        <v>ro</v>
      </c>
    </row>
    <row r="41" spans="1:6" ht="14.1" hidden="1" customHeight="1" x14ac:dyDescent="0.2">
      <c r="A41" s="5"/>
      <c r="B41" s="6"/>
      <c r="C41" s="3"/>
      <c r="D41" s="136"/>
      <c r="E41" s="137"/>
      <c r="F41" s="138"/>
    </row>
    <row r="42" spans="1:6" ht="14.1" hidden="1" customHeight="1" x14ac:dyDescent="0.2">
      <c r="A42" s="5" t="s">
        <v>432</v>
      </c>
      <c r="B42" s="6" t="s">
        <v>406</v>
      </c>
      <c r="C42" s="3" t="s">
        <v>638</v>
      </c>
      <c r="D42" s="139" t="s">
        <v>1081</v>
      </c>
      <c r="E42" s="140"/>
      <c r="F42" s="141" t="str">
        <f>IF(TRIM(D42)="rate only","ro",IF(ISBLANK(E42)," ",D42*E42))</f>
        <v>ro</v>
      </c>
    </row>
    <row r="43" spans="1:6" ht="14.1" hidden="1" customHeight="1" x14ac:dyDescent="0.2">
      <c r="A43" s="5"/>
      <c r="B43" s="6"/>
      <c r="C43" s="3"/>
      <c r="D43" s="136"/>
      <c r="E43" s="137"/>
      <c r="F43" s="138"/>
    </row>
    <row r="44" spans="1:6" ht="14.1" hidden="1" customHeight="1" x14ac:dyDescent="0.2">
      <c r="A44" s="5"/>
      <c r="B44" s="6"/>
      <c r="C44" s="3"/>
      <c r="D44" s="136"/>
      <c r="E44" s="137"/>
      <c r="F44" s="138"/>
    </row>
    <row r="45" spans="1:6" ht="14.1" hidden="1" customHeight="1" x14ac:dyDescent="0.2">
      <c r="A45" s="5"/>
      <c r="B45" s="6"/>
      <c r="C45" s="3"/>
      <c r="D45" s="136"/>
      <c r="E45" s="137"/>
      <c r="F45" s="138"/>
    </row>
    <row r="46" spans="1:6" ht="14.1" hidden="1" customHeight="1" x14ac:dyDescent="0.2">
      <c r="A46" s="5"/>
      <c r="B46" s="6"/>
      <c r="C46" s="3"/>
      <c r="D46" s="136"/>
      <c r="E46" s="137"/>
      <c r="F46" s="138"/>
    </row>
    <row r="47" spans="1:6" ht="14.1" hidden="1" customHeight="1" x14ac:dyDescent="0.2">
      <c r="A47" s="5"/>
      <c r="B47" s="6"/>
      <c r="C47" s="3"/>
      <c r="D47" s="136"/>
      <c r="E47" s="137"/>
      <c r="F47" s="138"/>
    </row>
    <row r="48" spans="1:6" ht="14.1" hidden="1" customHeight="1" thickBot="1" x14ac:dyDescent="0.25">
      <c r="A48" s="15"/>
      <c r="B48" s="16"/>
      <c r="C48" s="17"/>
      <c r="D48" s="142"/>
      <c r="E48" s="143"/>
      <c r="F48" s="144"/>
    </row>
    <row r="49" spans="1:6" ht="27.95" hidden="1" customHeight="1" thickBot="1" x14ac:dyDescent="0.25">
      <c r="A49" s="359" t="s">
        <v>576</v>
      </c>
      <c r="B49" s="360"/>
      <c r="C49" s="360"/>
      <c r="D49" s="360"/>
      <c r="E49" s="361"/>
      <c r="F49" s="68">
        <f>SUM(F2:F48)</f>
        <v>0</v>
      </c>
    </row>
    <row r="50" spans="1:6" ht="14.1" hidden="1" customHeight="1" thickBot="1" x14ac:dyDescent="0.25">
      <c r="A50" s="20"/>
      <c r="B50" s="20"/>
      <c r="C50" s="20"/>
      <c r="D50" s="145"/>
      <c r="E50" s="146"/>
      <c r="F50" s="147"/>
    </row>
    <row r="51" spans="1:6" ht="27.95" hidden="1" customHeight="1" x14ac:dyDescent="0.2">
      <c r="A51" s="356" t="s">
        <v>574</v>
      </c>
      <c r="B51" s="357"/>
      <c r="C51" s="357"/>
      <c r="D51" s="358"/>
      <c r="E51" s="354" t="s">
        <v>575</v>
      </c>
      <c r="F51" s="355"/>
    </row>
    <row r="52" spans="1:6" ht="42" hidden="1" customHeight="1" thickBot="1" x14ac:dyDescent="0.25">
      <c r="A52" s="351"/>
      <c r="B52" s="352"/>
      <c r="C52" s="352"/>
      <c r="D52" s="353"/>
      <c r="E52" s="349"/>
      <c r="F52" s="350"/>
    </row>
    <row r="53" spans="1:6" ht="9.9499999999999993" hidden="1" customHeight="1" thickBot="1" x14ac:dyDescent="0.25">
      <c r="A53" s="23"/>
      <c r="E53" s="149"/>
    </row>
    <row r="54" spans="1:6" ht="27.95" hidden="1" customHeight="1" thickBot="1" x14ac:dyDescent="0.25">
      <c r="A54" s="64" t="s">
        <v>567</v>
      </c>
      <c r="B54" s="65" t="s">
        <v>568</v>
      </c>
      <c r="C54" s="65" t="s">
        <v>569</v>
      </c>
      <c r="D54" s="66" t="s">
        <v>570</v>
      </c>
      <c r="E54" s="67" t="s">
        <v>571</v>
      </c>
      <c r="F54" s="68" t="s">
        <v>572</v>
      </c>
    </row>
    <row r="55" spans="1:6" ht="27.95" hidden="1" customHeight="1" x14ac:dyDescent="0.2">
      <c r="A55" s="362" t="s">
        <v>577</v>
      </c>
      <c r="B55" s="370"/>
      <c r="C55" s="370"/>
      <c r="D55" s="370"/>
      <c r="E55" s="371"/>
      <c r="F55" s="161">
        <f>F49</f>
        <v>0</v>
      </c>
    </row>
    <row r="56" spans="1:6" ht="14.1" hidden="1" customHeight="1" x14ac:dyDescent="0.2">
      <c r="A56" s="5"/>
      <c r="B56" s="6"/>
      <c r="C56" s="3"/>
      <c r="D56" s="136"/>
      <c r="E56" s="137"/>
      <c r="F56" s="138"/>
    </row>
    <row r="57" spans="1:6" ht="14.1" hidden="1" customHeight="1" x14ac:dyDescent="0.2">
      <c r="A57" s="5" t="s">
        <v>433</v>
      </c>
      <c r="B57" s="6" t="s">
        <v>323</v>
      </c>
      <c r="C57" s="3"/>
      <c r="D57" s="136"/>
      <c r="E57" s="137"/>
      <c r="F57" s="138"/>
    </row>
    <row r="58" spans="1:6" ht="14.1" hidden="1" customHeight="1" x14ac:dyDescent="0.2">
      <c r="A58" s="5"/>
      <c r="B58" s="6"/>
      <c r="C58" s="3"/>
      <c r="D58" s="136"/>
      <c r="E58" s="137"/>
      <c r="F58" s="138"/>
    </row>
    <row r="59" spans="1:6" ht="14.1" hidden="1" customHeight="1" x14ac:dyDescent="0.2">
      <c r="A59" s="5" t="s">
        <v>438</v>
      </c>
      <c r="B59" s="6" t="s">
        <v>407</v>
      </c>
      <c r="C59" s="3"/>
      <c r="D59" s="136"/>
      <c r="E59" s="137"/>
      <c r="F59" s="138"/>
    </row>
    <row r="60" spans="1:6" ht="14.1" hidden="1" customHeight="1" x14ac:dyDescent="0.2">
      <c r="A60" s="5"/>
      <c r="B60" s="6" t="s">
        <v>410</v>
      </c>
      <c r="C60" s="3"/>
      <c r="D60" s="136"/>
      <c r="E60" s="137"/>
      <c r="F60" s="138"/>
    </row>
    <row r="61" spans="1:6" ht="14.1" hidden="1" customHeight="1" x14ac:dyDescent="0.2">
      <c r="A61" s="5"/>
      <c r="B61" s="6" t="s">
        <v>409</v>
      </c>
      <c r="C61" s="3" t="s">
        <v>638</v>
      </c>
      <c r="D61" s="139" t="s">
        <v>1081</v>
      </c>
      <c r="E61" s="140"/>
      <c r="F61" s="141" t="str">
        <f>IF(TRIM(D61)="rate only","ro",IF(ISBLANK(E61)," ",D61*E61))</f>
        <v>ro</v>
      </c>
    </row>
    <row r="62" spans="1:6" ht="14.1" hidden="1" customHeight="1" x14ac:dyDescent="0.2">
      <c r="A62" s="5"/>
      <c r="B62" s="6"/>
      <c r="C62" s="3"/>
      <c r="D62" s="136"/>
      <c r="E62" s="137"/>
      <c r="F62" s="138"/>
    </row>
    <row r="63" spans="1:6" ht="14.1" hidden="1" customHeight="1" x14ac:dyDescent="0.2">
      <c r="A63" s="5" t="s">
        <v>439</v>
      </c>
      <c r="B63" s="6" t="s">
        <v>407</v>
      </c>
      <c r="C63" s="3"/>
      <c r="D63" s="136"/>
      <c r="E63" s="137"/>
      <c r="F63" s="138"/>
    </row>
    <row r="64" spans="1:6" ht="14.1" hidden="1" customHeight="1" x14ac:dyDescent="0.2">
      <c r="A64" s="5"/>
      <c r="B64" s="6" t="s">
        <v>408</v>
      </c>
      <c r="C64" s="3"/>
      <c r="D64" s="136"/>
      <c r="E64" s="137"/>
      <c r="F64" s="138"/>
    </row>
    <row r="65" spans="1:6" ht="14.1" hidden="1" customHeight="1" x14ac:dyDescent="0.2">
      <c r="A65" s="5"/>
      <c r="B65" s="6" t="s">
        <v>409</v>
      </c>
      <c r="C65" s="3" t="s">
        <v>638</v>
      </c>
      <c r="D65" s="139" t="s">
        <v>1081</v>
      </c>
      <c r="E65" s="140"/>
      <c r="F65" s="141" t="str">
        <f>IF(TRIM(D65)="rate only","ro",IF(ISBLANK(E65)," ",D65*E65))</f>
        <v>ro</v>
      </c>
    </row>
    <row r="66" spans="1:6" ht="14.1" hidden="1" customHeight="1" x14ac:dyDescent="0.2">
      <c r="A66" s="5"/>
      <c r="B66" s="6"/>
      <c r="C66" s="3"/>
      <c r="D66" s="136"/>
      <c r="E66" s="137"/>
      <c r="F66" s="138"/>
    </row>
    <row r="67" spans="1:6" ht="14.1" hidden="1" customHeight="1" x14ac:dyDescent="0.2">
      <c r="A67" s="5" t="s">
        <v>440</v>
      </c>
      <c r="B67" s="6" t="s">
        <v>411</v>
      </c>
      <c r="C67" s="3" t="s">
        <v>638</v>
      </c>
      <c r="D67" s="139" t="s">
        <v>1081</v>
      </c>
      <c r="E67" s="140"/>
      <c r="F67" s="141" t="str">
        <f>IF(TRIM(D67)="rate only","ro",IF(ISBLANK(E67)," ",D67*E67))</f>
        <v>ro</v>
      </c>
    </row>
    <row r="68" spans="1:6" ht="14.1" hidden="1" customHeight="1" x14ac:dyDescent="0.2">
      <c r="A68" s="5"/>
      <c r="B68" s="6"/>
      <c r="C68" s="3"/>
      <c r="D68" s="136"/>
      <c r="E68" s="137"/>
      <c r="F68" s="138"/>
    </row>
    <row r="69" spans="1:6" ht="14.1" hidden="1" customHeight="1" x14ac:dyDescent="0.2">
      <c r="A69" s="5"/>
      <c r="B69" s="6"/>
      <c r="C69" s="3"/>
      <c r="D69" s="136"/>
      <c r="E69" s="137"/>
      <c r="F69" s="138"/>
    </row>
    <row r="70" spans="1:6" ht="14.1" hidden="1" customHeight="1" x14ac:dyDescent="0.2">
      <c r="A70" s="5" t="s">
        <v>441</v>
      </c>
      <c r="B70" s="6" t="s">
        <v>437</v>
      </c>
      <c r="C70" s="3" t="s">
        <v>638</v>
      </c>
      <c r="D70" s="139" t="s">
        <v>1081</v>
      </c>
      <c r="E70" s="140"/>
      <c r="F70" s="141" t="str">
        <f>IF(TRIM(D70)="rate only","ro",IF(ISBLANK(E70)," ",D70*E70))</f>
        <v>ro</v>
      </c>
    </row>
    <row r="71" spans="1:6" ht="14.1" hidden="1" customHeight="1" x14ac:dyDescent="0.2">
      <c r="A71" s="5"/>
      <c r="B71" s="6"/>
      <c r="C71" s="3"/>
      <c r="D71" s="136"/>
      <c r="E71" s="137"/>
      <c r="F71" s="138"/>
    </row>
    <row r="72" spans="1:6" ht="14.1" hidden="1" customHeight="1" x14ac:dyDescent="0.2">
      <c r="A72" s="5" t="s">
        <v>442</v>
      </c>
      <c r="B72" s="6" t="s">
        <v>412</v>
      </c>
      <c r="C72" s="3" t="s">
        <v>638</v>
      </c>
      <c r="D72" s="139" t="s">
        <v>1081</v>
      </c>
      <c r="E72" s="140"/>
      <c r="F72" s="141" t="str">
        <f>IF(TRIM(D72)="rate only","ro",IF(ISBLANK(E72)," ",D72*E72))</f>
        <v>ro</v>
      </c>
    </row>
    <row r="73" spans="1:6" ht="14.1" hidden="1" customHeight="1" x14ac:dyDescent="0.2">
      <c r="A73" s="5"/>
      <c r="B73" s="6"/>
      <c r="C73" s="3"/>
      <c r="D73" s="136"/>
      <c r="E73" s="137"/>
      <c r="F73" s="138"/>
    </row>
    <row r="74" spans="1:6" ht="14.1" hidden="1" customHeight="1" x14ac:dyDescent="0.2">
      <c r="A74" s="5" t="s">
        <v>443</v>
      </c>
      <c r="B74" s="6" t="s">
        <v>413</v>
      </c>
      <c r="C74" s="3"/>
      <c r="D74" s="136"/>
      <c r="E74" s="137"/>
      <c r="F74" s="138"/>
    </row>
    <row r="75" spans="1:6" ht="14.1" hidden="1" customHeight="1" x14ac:dyDescent="0.2">
      <c r="A75" s="5"/>
      <c r="B75" s="6" t="s">
        <v>414</v>
      </c>
      <c r="C75" s="3" t="s">
        <v>626</v>
      </c>
      <c r="D75" s="139" t="s">
        <v>1081</v>
      </c>
      <c r="E75" s="140"/>
      <c r="F75" s="141" t="str">
        <f>IF(TRIM(D75)="rate only","ro",IF(ISBLANK(E75)," ",D75*E75))</f>
        <v>ro</v>
      </c>
    </row>
    <row r="76" spans="1:6" ht="14.1" hidden="1" customHeight="1" x14ac:dyDescent="0.2">
      <c r="A76" s="5"/>
      <c r="B76" s="6"/>
      <c r="C76" s="3"/>
      <c r="D76" s="136"/>
      <c r="E76" s="137"/>
      <c r="F76" s="138"/>
    </row>
    <row r="77" spans="1:6" ht="14.1" hidden="1" customHeight="1" x14ac:dyDescent="0.2">
      <c r="A77" s="5" t="s">
        <v>460</v>
      </c>
      <c r="B77" s="6" t="s">
        <v>429</v>
      </c>
      <c r="C77" s="3"/>
      <c r="D77" s="136"/>
      <c r="E77" s="137"/>
      <c r="F77" s="138"/>
    </row>
    <row r="78" spans="1:6" ht="14.1" hidden="1" customHeight="1" x14ac:dyDescent="0.2">
      <c r="A78" s="5"/>
      <c r="B78" s="6" t="s">
        <v>430</v>
      </c>
      <c r="C78" s="3"/>
      <c r="D78" s="136"/>
      <c r="E78" s="137"/>
      <c r="F78" s="138"/>
    </row>
    <row r="79" spans="1:6" ht="14.1" hidden="1" customHeight="1" x14ac:dyDescent="0.2">
      <c r="A79" s="5"/>
      <c r="B79" s="6" t="s">
        <v>394</v>
      </c>
      <c r="C79" s="3" t="s">
        <v>638</v>
      </c>
      <c r="D79" s="139" t="s">
        <v>1081</v>
      </c>
      <c r="E79" s="140"/>
      <c r="F79" s="141" t="str">
        <f>IF(TRIM(D79)="rate only","ro",IF(ISBLANK(E79)," ",D79*E79))</f>
        <v>ro</v>
      </c>
    </row>
    <row r="80" spans="1:6" ht="14.1" hidden="1" customHeight="1" x14ac:dyDescent="0.2">
      <c r="A80" s="5"/>
      <c r="B80" s="6"/>
      <c r="C80" s="3"/>
      <c r="D80" s="136"/>
      <c r="E80" s="137"/>
      <c r="F80" s="138"/>
    </row>
    <row r="81" spans="1:6" ht="14.1" hidden="1" customHeight="1" x14ac:dyDescent="0.2">
      <c r="A81" s="5"/>
      <c r="B81" s="7"/>
      <c r="C81" s="3"/>
      <c r="D81" s="136"/>
      <c r="E81" s="137"/>
      <c r="F81" s="138"/>
    </row>
    <row r="82" spans="1:6" ht="14.1" hidden="1" customHeight="1" x14ac:dyDescent="0.2">
      <c r="A82" s="13" t="s">
        <v>444</v>
      </c>
      <c r="B82" s="14" t="s">
        <v>445</v>
      </c>
      <c r="C82" s="3"/>
      <c r="D82" s="136"/>
      <c r="E82" s="137"/>
      <c r="F82" s="138"/>
    </row>
    <row r="83" spans="1:6" ht="14.1" hidden="1" customHeight="1" x14ac:dyDescent="0.2">
      <c r="A83" s="5"/>
      <c r="B83" s="7"/>
      <c r="C83" s="3"/>
      <c r="D83" s="136"/>
      <c r="E83" s="137"/>
      <c r="F83" s="138"/>
    </row>
    <row r="84" spans="1:6" ht="14.1" hidden="1" customHeight="1" x14ac:dyDescent="0.2">
      <c r="A84" s="5" t="s">
        <v>449</v>
      </c>
      <c r="B84" s="6" t="s">
        <v>446</v>
      </c>
      <c r="C84" s="3" t="s">
        <v>626</v>
      </c>
      <c r="D84" s="139" t="s">
        <v>1081</v>
      </c>
      <c r="E84" s="140"/>
      <c r="F84" s="141" t="str">
        <f>IF(TRIM(D84)="rate only","ro",IF(ISBLANK(E84)," ",D84*E84))</f>
        <v>ro</v>
      </c>
    </row>
    <row r="85" spans="1:6" ht="14.1" hidden="1" customHeight="1" x14ac:dyDescent="0.2">
      <c r="A85" s="5"/>
      <c r="B85" s="6"/>
      <c r="C85" s="3"/>
      <c r="D85" s="136"/>
      <c r="E85" s="137"/>
      <c r="F85" s="138"/>
    </row>
    <row r="86" spans="1:6" ht="14.1" hidden="1" customHeight="1" x14ac:dyDescent="0.2">
      <c r="A86" s="5" t="s">
        <v>450</v>
      </c>
      <c r="B86" s="6" t="s">
        <v>447</v>
      </c>
      <c r="C86" s="3"/>
      <c r="D86" s="136"/>
      <c r="E86" s="137"/>
      <c r="F86" s="138"/>
    </row>
    <row r="87" spans="1:6" ht="14.1" hidden="1" customHeight="1" x14ac:dyDescent="0.2">
      <c r="A87" s="5"/>
      <c r="B87" s="6" t="s">
        <v>448</v>
      </c>
      <c r="C87" s="3" t="s">
        <v>626</v>
      </c>
      <c r="D87" s="139" t="s">
        <v>1081</v>
      </c>
      <c r="E87" s="140"/>
      <c r="F87" s="141" t="str">
        <f>IF(TRIM(D87)="rate only","ro",IF(ISBLANK(E87)," ",D87*E87))</f>
        <v>ro</v>
      </c>
    </row>
    <row r="88" spans="1:6" ht="14.1" hidden="1" customHeight="1" x14ac:dyDescent="0.2">
      <c r="A88" s="5"/>
      <c r="B88" s="6"/>
      <c r="C88" s="3"/>
      <c r="D88" s="136"/>
      <c r="E88" s="137"/>
      <c r="F88" s="138"/>
    </row>
    <row r="89" spans="1:6" ht="14.1" hidden="1" customHeight="1" x14ac:dyDescent="0.2">
      <c r="A89" s="5"/>
      <c r="B89" s="6"/>
      <c r="C89" s="3"/>
      <c r="D89" s="136"/>
      <c r="E89" s="137"/>
      <c r="F89" s="138"/>
    </row>
    <row r="90" spans="1:6" ht="14.1" hidden="1" customHeight="1" x14ac:dyDescent="0.2">
      <c r="A90" s="13" t="s">
        <v>451</v>
      </c>
      <c r="B90" s="14" t="s">
        <v>452</v>
      </c>
      <c r="C90" s="3"/>
      <c r="D90" s="136"/>
      <c r="E90" s="137"/>
      <c r="F90" s="138"/>
    </row>
    <row r="91" spans="1:6" ht="14.1" hidden="1" customHeight="1" x14ac:dyDescent="0.2">
      <c r="A91" s="5"/>
      <c r="B91" s="6"/>
      <c r="C91" s="3"/>
      <c r="D91" s="136"/>
      <c r="E91" s="137"/>
      <c r="F91" s="138"/>
    </row>
    <row r="92" spans="1:6" ht="14.1" hidden="1" customHeight="1" x14ac:dyDescent="0.2">
      <c r="A92" s="5" t="s">
        <v>453</v>
      </c>
      <c r="B92" s="6" t="s">
        <v>454</v>
      </c>
      <c r="C92" s="3" t="s">
        <v>638</v>
      </c>
      <c r="D92" s="139" t="s">
        <v>1081</v>
      </c>
      <c r="E92" s="140"/>
      <c r="F92" s="141" t="str">
        <f>IF(TRIM(D92)="rate only","ro",IF(ISBLANK(E92)," ",D92*E92))</f>
        <v>ro</v>
      </c>
    </row>
    <row r="93" spans="1:6" ht="14.1" hidden="1" customHeight="1" x14ac:dyDescent="0.2">
      <c r="A93" s="5"/>
      <c r="B93" s="6"/>
      <c r="C93" s="3"/>
      <c r="D93" s="136"/>
      <c r="E93" s="137"/>
      <c r="F93" s="138"/>
    </row>
    <row r="94" spans="1:6" ht="14.1" hidden="1" customHeight="1" x14ac:dyDescent="0.2">
      <c r="A94" s="5" t="s">
        <v>456</v>
      </c>
      <c r="B94" s="6" t="s">
        <v>229</v>
      </c>
      <c r="C94" s="3"/>
      <c r="D94" s="136"/>
      <c r="E94" s="137"/>
      <c r="F94" s="138"/>
    </row>
    <row r="95" spans="1:6" ht="14.1" hidden="1" customHeight="1" x14ac:dyDescent="0.2">
      <c r="A95" s="5"/>
      <c r="B95" s="6" t="s">
        <v>455</v>
      </c>
      <c r="C95" s="3" t="s">
        <v>638</v>
      </c>
      <c r="D95" s="139" t="s">
        <v>1081</v>
      </c>
      <c r="E95" s="140"/>
      <c r="F95" s="141" t="str">
        <f>IF(TRIM(D95)="rate only","ro",IF(ISBLANK(E95)," ",D95*E95))</f>
        <v>ro</v>
      </c>
    </row>
    <row r="96" spans="1:6" ht="14.1" hidden="1" customHeight="1" x14ac:dyDescent="0.2">
      <c r="A96" s="5"/>
      <c r="B96" s="6"/>
      <c r="C96" s="3"/>
      <c r="D96" s="136"/>
      <c r="E96" s="137"/>
      <c r="F96" s="138"/>
    </row>
    <row r="97" spans="1:6" ht="14.1" hidden="1" customHeight="1" x14ac:dyDescent="0.2">
      <c r="A97" s="5"/>
      <c r="B97" s="6"/>
      <c r="C97" s="3"/>
      <c r="D97" s="136"/>
      <c r="E97" s="137"/>
      <c r="F97" s="138"/>
    </row>
    <row r="98" spans="1:6" ht="14.1" hidden="1" customHeight="1" x14ac:dyDescent="0.2">
      <c r="A98" s="13" t="s">
        <v>457</v>
      </c>
      <c r="B98" s="14" t="s">
        <v>458</v>
      </c>
      <c r="C98" s="3"/>
      <c r="D98" s="136"/>
      <c r="E98" s="137"/>
      <c r="F98" s="138"/>
    </row>
    <row r="99" spans="1:6" ht="14.1" hidden="1" customHeight="1" x14ac:dyDescent="0.2">
      <c r="A99" s="5"/>
      <c r="B99" s="14" t="s">
        <v>459</v>
      </c>
      <c r="C99" s="3" t="s">
        <v>621</v>
      </c>
      <c r="D99" s="139" t="s">
        <v>1081</v>
      </c>
      <c r="E99" s="140"/>
      <c r="F99" s="141" t="str">
        <f>IF(TRIM(D99)="rate only","ro",IF(ISBLANK(E99)," ",D99*E99))</f>
        <v>ro</v>
      </c>
    </row>
    <row r="100" spans="1:6" ht="14.1" hidden="1" customHeight="1" thickBot="1" x14ac:dyDescent="0.25">
      <c r="A100" s="15"/>
      <c r="B100" s="16"/>
      <c r="C100" s="17"/>
      <c r="D100" s="142"/>
      <c r="E100" s="143"/>
      <c r="F100" s="144"/>
    </row>
    <row r="101" spans="1:6" ht="27.95" hidden="1" customHeight="1" thickBot="1" x14ac:dyDescent="0.25">
      <c r="A101" s="359" t="s">
        <v>573</v>
      </c>
      <c r="B101" s="360"/>
      <c r="C101" s="360"/>
      <c r="D101" s="360"/>
      <c r="E101" s="361"/>
      <c r="F101" s="68">
        <f>SUM(F55:F100)</f>
        <v>0</v>
      </c>
    </row>
    <row r="102" spans="1:6" ht="14.1" hidden="1" customHeight="1" thickBot="1" x14ac:dyDescent="0.25">
      <c r="A102" s="23"/>
      <c r="C102" s="35"/>
      <c r="E102" s="149"/>
      <c r="F102" s="149"/>
    </row>
    <row r="103" spans="1:6" ht="27.95" hidden="1" customHeight="1" x14ac:dyDescent="0.2">
      <c r="A103" s="308" t="s">
        <v>574</v>
      </c>
      <c r="B103" s="309"/>
      <c r="C103" s="309"/>
      <c r="D103" s="309"/>
      <c r="E103" s="310" t="s">
        <v>575</v>
      </c>
      <c r="F103" s="311"/>
    </row>
    <row r="104" spans="1:6" ht="42" hidden="1" customHeight="1" thickBot="1" x14ac:dyDescent="0.25">
      <c r="A104" s="312"/>
      <c r="B104" s="313"/>
      <c r="C104" s="313"/>
      <c r="D104" s="313"/>
      <c r="E104" s="314"/>
      <c r="F104" s="315"/>
    </row>
    <row r="105" spans="1:6" ht="9.9499999999999993" hidden="1" customHeight="1" x14ac:dyDescent="0.2"/>
    <row r="106" spans="1:6" ht="27.95" customHeight="1" x14ac:dyDescent="0.2"/>
    <row r="107" spans="1:6" ht="27.95" customHeight="1" x14ac:dyDescent="0.2"/>
    <row r="108" spans="1:6" ht="14.1" customHeight="1" x14ac:dyDescent="0.2"/>
    <row r="109" spans="1:6" ht="14.1" customHeight="1" x14ac:dyDescent="0.2"/>
    <row r="110" spans="1:6" ht="14.1" customHeight="1" x14ac:dyDescent="0.2"/>
    <row r="111" spans="1:6" ht="14.1" customHeight="1" x14ac:dyDescent="0.2"/>
    <row r="112" spans="1:6"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27.95" customHeight="1" x14ac:dyDescent="0.2"/>
    <row r="154" ht="14.1" customHeight="1" x14ac:dyDescent="0.2"/>
    <row r="155" ht="27.95" customHeight="1" x14ac:dyDescent="0.2"/>
    <row r="156" ht="42" customHeight="1" x14ac:dyDescent="0.2"/>
    <row r="157" ht="9.9499999999999993" customHeight="1" x14ac:dyDescent="0.2"/>
    <row r="158" ht="27.95" customHeight="1" x14ac:dyDescent="0.2"/>
    <row r="159" ht="27.95"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27.95" customHeight="1" x14ac:dyDescent="0.2"/>
    <row r="206" ht="14.1" customHeight="1" x14ac:dyDescent="0.2"/>
    <row r="207" ht="27.95" customHeight="1" x14ac:dyDescent="0.2"/>
    <row r="208" ht="42" customHeight="1" x14ac:dyDescent="0.2"/>
    <row r="209" ht="9.9499999999999993" customHeight="1" x14ac:dyDescent="0.2"/>
    <row r="210" ht="27.95" customHeight="1" x14ac:dyDescent="0.2"/>
    <row r="211" ht="27.95"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27.95" customHeight="1" x14ac:dyDescent="0.2"/>
    <row r="258" ht="14.1" customHeight="1" x14ac:dyDescent="0.2"/>
    <row r="259" ht="27.95" customHeight="1" x14ac:dyDescent="0.2"/>
    <row r="260" ht="42" customHeight="1" x14ac:dyDescent="0.2"/>
    <row r="261" ht="9.9499999999999993" customHeight="1" x14ac:dyDescent="0.2"/>
    <row r="262" ht="27.95" customHeight="1" x14ac:dyDescent="0.2"/>
    <row r="263" ht="27.95"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27.95" customHeight="1" x14ac:dyDescent="0.2"/>
    <row r="310" ht="14.1" customHeight="1" x14ac:dyDescent="0.2"/>
    <row r="311" ht="27.95" customHeight="1" x14ac:dyDescent="0.2"/>
    <row r="312" ht="42" customHeight="1" x14ac:dyDescent="0.2"/>
    <row r="313" ht="9.9499999999999993" customHeight="1" x14ac:dyDescent="0.2"/>
    <row r="314" ht="27.95" customHeight="1" x14ac:dyDescent="0.2"/>
    <row r="315" ht="27.95"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27.95" customHeight="1" x14ac:dyDescent="0.2"/>
    <row r="362" ht="14.1" customHeight="1" x14ac:dyDescent="0.2"/>
    <row r="363" ht="27.95" customHeight="1" x14ac:dyDescent="0.2"/>
    <row r="364" ht="42" customHeight="1" x14ac:dyDescent="0.2"/>
    <row r="365" ht="9.9499999999999993" customHeight="1" x14ac:dyDescent="0.2"/>
    <row r="366" ht="27.95" customHeight="1" x14ac:dyDescent="0.2"/>
    <row r="367" ht="27.95"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27.95" customHeight="1" x14ac:dyDescent="0.2"/>
    <row r="414" ht="14.1" customHeight="1" x14ac:dyDescent="0.2"/>
    <row r="415" ht="27.95" customHeight="1" x14ac:dyDescent="0.2"/>
    <row r="416" ht="42" customHeight="1" x14ac:dyDescent="0.2"/>
    <row r="417" ht="9.9499999999999993" customHeight="1" x14ac:dyDescent="0.2"/>
    <row r="418" ht="27.95" customHeight="1" x14ac:dyDescent="0.2"/>
    <row r="419" ht="27.95"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14.1" customHeight="1" x14ac:dyDescent="0.2"/>
    <row r="454" ht="14.1" customHeight="1" x14ac:dyDescent="0.2"/>
    <row r="455" ht="14.1" customHeight="1" x14ac:dyDescent="0.2"/>
    <row r="456" ht="14.1" customHeight="1" x14ac:dyDescent="0.2"/>
    <row r="457" ht="14.1" customHeight="1" x14ac:dyDescent="0.2"/>
    <row r="458" ht="14.1" customHeight="1" x14ac:dyDescent="0.2"/>
    <row r="459" ht="14.1" customHeight="1" x14ac:dyDescent="0.2"/>
    <row r="460" ht="14.1" customHeight="1" x14ac:dyDescent="0.2"/>
    <row r="461" ht="14.1" customHeight="1" x14ac:dyDescent="0.2"/>
    <row r="462" ht="14.1" customHeight="1" x14ac:dyDescent="0.2"/>
    <row r="463" ht="14.1" customHeight="1" x14ac:dyDescent="0.2"/>
    <row r="464" ht="14.1" customHeight="1" x14ac:dyDescent="0.2"/>
    <row r="465" ht="27.95" customHeight="1" x14ac:dyDescent="0.2"/>
    <row r="466" ht="14.1" customHeight="1" x14ac:dyDescent="0.2"/>
    <row r="467" ht="27.95" customHeight="1" x14ac:dyDescent="0.2"/>
    <row r="468" ht="42" customHeight="1" x14ac:dyDescent="0.2"/>
    <row r="469" ht="9.9499999999999993" customHeight="1" x14ac:dyDescent="0.2"/>
  </sheetData>
  <mergeCells count="11">
    <mergeCell ref="A55:E55"/>
    <mergeCell ref="A104:D104"/>
    <mergeCell ref="E104:F104"/>
    <mergeCell ref="A101:E101"/>
    <mergeCell ref="A103:D103"/>
    <mergeCell ref="E103:F103"/>
    <mergeCell ref="A49:E49"/>
    <mergeCell ref="A51:D51"/>
    <mergeCell ref="E51:F51"/>
    <mergeCell ref="A52:D52"/>
    <mergeCell ref="E52:F52"/>
  </mergeCells>
  <phoneticPr fontId="1" type="noConversion"/>
  <conditionalFormatting sqref="D10 D14 D25 D27 D31 D35 D40 D42 D61 D65 D67 D70 D72 D75 D79 D84 D87 D92 D95 D99">
    <cfRule type="cellIs" dxfId="23" priority="1" operator="greaterThan">
      <formula>0</formula>
    </cfRule>
  </conditionalFormatting>
  <conditionalFormatting sqref="E10 E14 E25 E27 E31 E35 E40 E42 E61 E65 E67 E70 E72 E75 E79 E84 E87 E92 E95 E99">
    <cfRule type="cellIs" dxfId="22" priority="2" operator="greaterThan">
      <formula>0</formula>
    </cfRule>
  </conditionalFormatting>
  <conditionalFormatting sqref="F10 F14 F25 F27 F31 F35 F40 F42 F61 F65 F67 F70 F72 F75 F79 F84 F87 F92 F95 F99">
    <cfRule type="cellIs" dxfId="21" priority="3" stopIfTrue="1" operator="equal">
      <formula>"ro"</formula>
    </cfRule>
    <cfRule type="cellIs" dxfId="20"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610: Page &amp;P of &amp;N</oddHeader>
  </headerFooter>
  <rowBreaks count="2" manualBreakCount="2">
    <brk id="52" max="5" man="1"/>
    <brk id="104" max="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54"/>
  </sheetPr>
  <dimension ref="A1:F404"/>
  <sheetViews>
    <sheetView showZeros="0" view="pageBreakPreview" topLeftCell="A25" zoomScale="120" zoomScaleNormal="100" zoomScaleSheetLayoutView="120" workbookViewId="0">
      <selection sqref="A1:F39"/>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610</v>
      </c>
      <c r="B3" s="14" t="s">
        <v>611</v>
      </c>
      <c r="C3" s="3"/>
      <c r="D3" s="136"/>
      <c r="E3" s="137"/>
      <c r="F3" s="138"/>
    </row>
    <row r="4" spans="1:6" ht="14.1" customHeight="1" x14ac:dyDescent="0.2">
      <c r="A4" s="5"/>
      <c r="B4" s="6"/>
      <c r="C4" s="3"/>
      <c r="D4" s="136"/>
      <c r="E4" s="137"/>
      <c r="F4" s="138"/>
    </row>
    <row r="5" spans="1:6" ht="14.1" customHeight="1" x14ac:dyDescent="0.2">
      <c r="A5" s="13" t="s">
        <v>1261</v>
      </c>
      <c r="B5" s="14" t="s">
        <v>562</v>
      </c>
      <c r="C5" s="3"/>
      <c r="D5" s="136"/>
      <c r="E5" s="137"/>
      <c r="F5" s="138"/>
    </row>
    <row r="6" spans="1:6" ht="14.1" customHeight="1" x14ac:dyDescent="0.2">
      <c r="A6" s="5"/>
      <c r="B6" s="7"/>
      <c r="C6" s="3"/>
      <c r="D6" s="136"/>
      <c r="E6" s="137"/>
      <c r="F6" s="138"/>
    </row>
    <row r="7" spans="1:6" ht="14.1" customHeight="1" x14ac:dyDescent="0.2">
      <c r="A7" s="13" t="s">
        <v>1265</v>
      </c>
      <c r="B7" s="14" t="s">
        <v>465</v>
      </c>
      <c r="C7" s="3"/>
      <c r="D7" s="136"/>
      <c r="E7" s="137"/>
      <c r="F7" s="138"/>
    </row>
    <row r="8" spans="1:6" ht="14.1" customHeight="1" x14ac:dyDescent="0.2">
      <c r="A8" s="5"/>
      <c r="B8" s="14" t="s">
        <v>466</v>
      </c>
      <c r="C8" s="3"/>
      <c r="D8" s="136"/>
      <c r="E8" s="137"/>
      <c r="F8" s="138"/>
    </row>
    <row r="9" spans="1:6" ht="14.1" customHeight="1" x14ac:dyDescent="0.2">
      <c r="A9" s="5"/>
      <c r="B9" s="14" t="s">
        <v>467</v>
      </c>
      <c r="C9" s="3"/>
      <c r="D9" s="136"/>
      <c r="E9" s="137"/>
      <c r="F9" s="138"/>
    </row>
    <row r="10" spans="1:6" ht="14.1" customHeight="1" x14ac:dyDescent="0.2">
      <c r="A10" s="5"/>
      <c r="B10" s="14" t="s">
        <v>468</v>
      </c>
      <c r="C10" s="3"/>
      <c r="D10" s="136"/>
      <c r="E10" s="137"/>
      <c r="F10" s="138"/>
    </row>
    <row r="11" spans="1:6" ht="14.1" customHeight="1" x14ac:dyDescent="0.2">
      <c r="A11" s="5"/>
      <c r="B11" s="14" t="s">
        <v>469</v>
      </c>
      <c r="C11" s="3"/>
      <c r="D11" s="136"/>
      <c r="E11" s="137"/>
      <c r="F11" s="138"/>
    </row>
    <row r="12" spans="1:6" ht="14.1" customHeight="1" x14ac:dyDescent="0.2">
      <c r="A12" s="5"/>
      <c r="B12" s="6"/>
      <c r="C12" s="3"/>
      <c r="D12" s="136"/>
      <c r="E12" s="137"/>
      <c r="F12" s="138"/>
    </row>
    <row r="13" spans="1:6" ht="14.1" customHeight="1" x14ac:dyDescent="0.2">
      <c r="A13" s="5" t="s">
        <v>1266</v>
      </c>
      <c r="B13" s="6" t="s">
        <v>959</v>
      </c>
      <c r="C13" s="3"/>
      <c r="D13" s="136"/>
      <c r="E13" s="137"/>
      <c r="F13" s="138"/>
    </row>
    <row r="14" spans="1:6" ht="14.1" customHeight="1" x14ac:dyDescent="0.2">
      <c r="A14" s="5"/>
      <c r="B14" s="6"/>
      <c r="C14" s="3"/>
      <c r="D14" s="136"/>
      <c r="E14" s="137"/>
      <c r="F14" s="138"/>
    </row>
    <row r="15" spans="1:6" ht="14.1" customHeight="1" x14ac:dyDescent="0.2">
      <c r="A15" s="5" t="s">
        <v>1267</v>
      </c>
      <c r="B15" s="6" t="s">
        <v>470</v>
      </c>
      <c r="C15" s="3" t="s">
        <v>621</v>
      </c>
      <c r="D15" s="139">
        <v>25</v>
      </c>
      <c r="E15" s="140"/>
      <c r="F15" s="141" t="str">
        <f>IF(TRIM(D15)="rate only","ro",IF(OR(ISBLANK(D15),ISBLANK(E15))," ",D15*E15))</f>
        <v xml:space="preserve"> </v>
      </c>
    </row>
    <row r="16" spans="1:6" ht="14.1" customHeight="1" x14ac:dyDescent="0.2">
      <c r="A16" s="5"/>
      <c r="B16" s="6"/>
      <c r="C16" s="3"/>
      <c r="D16" s="136"/>
      <c r="E16" s="137"/>
      <c r="F16" s="138"/>
    </row>
    <row r="17" spans="1:6" ht="14.1" customHeight="1" x14ac:dyDescent="0.2">
      <c r="A17" s="13" t="s">
        <v>1268</v>
      </c>
      <c r="B17" s="14" t="s">
        <v>1263</v>
      </c>
      <c r="C17" s="3"/>
      <c r="D17" s="136"/>
      <c r="E17" s="137"/>
      <c r="F17" s="138"/>
    </row>
    <row r="18" spans="1:6" ht="14.1" customHeight="1" x14ac:dyDescent="0.2">
      <c r="A18" s="5"/>
      <c r="B18" s="6"/>
      <c r="C18" s="3"/>
      <c r="D18" s="136"/>
      <c r="E18" s="137"/>
      <c r="F18" s="138"/>
    </row>
    <row r="19" spans="1:6" ht="14.1" customHeight="1" x14ac:dyDescent="0.2">
      <c r="A19" s="5" t="s">
        <v>1269</v>
      </c>
      <c r="B19" s="6" t="s">
        <v>471</v>
      </c>
      <c r="C19" s="3" t="s">
        <v>702</v>
      </c>
      <c r="D19" s="158">
        <v>1</v>
      </c>
      <c r="E19" s="140"/>
      <c r="F19" s="141" t="str">
        <f>IF(TRIM(D19)="rate only","ro",IF(ISBLANK(E19)," ",D19*E19))</f>
        <v xml:space="preserve"> </v>
      </c>
    </row>
    <row r="20" spans="1:6" ht="14.1" customHeight="1" x14ac:dyDescent="0.2">
      <c r="A20" s="5"/>
      <c r="B20" s="6"/>
      <c r="C20" s="3"/>
      <c r="D20" s="136"/>
      <c r="E20" s="137"/>
      <c r="F20" s="138"/>
    </row>
    <row r="21" spans="1:6" ht="14.1" customHeight="1" x14ac:dyDescent="0.2">
      <c r="A21" s="13" t="s">
        <v>1270</v>
      </c>
      <c r="B21" s="14" t="s">
        <v>472</v>
      </c>
      <c r="C21" s="3"/>
      <c r="D21" s="136"/>
      <c r="E21" s="137"/>
      <c r="F21" s="138"/>
    </row>
    <row r="22" spans="1:6" ht="14.1" customHeight="1" x14ac:dyDescent="0.2">
      <c r="A22" s="5"/>
      <c r="B22" s="37" t="s">
        <v>473</v>
      </c>
      <c r="C22" s="3"/>
      <c r="D22" s="136"/>
      <c r="E22" s="137"/>
      <c r="F22" s="138"/>
    </row>
    <row r="23" spans="1:6" ht="14.1" customHeight="1" x14ac:dyDescent="0.2">
      <c r="A23" s="5"/>
      <c r="B23" s="6"/>
      <c r="C23" s="3"/>
      <c r="D23" s="136"/>
      <c r="E23" s="137"/>
      <c r="F23" s="138"/>
    </row>
    <row r="24" spans="1:6" ht="14.1" customHeight="1" x14ac:dyDescent="0.2">
      <c r="A24" s="5" t="s">
        <v>1271</v>
      </c>
      <c r="B24" s="6" t="s">
        <v>960</v>
      </c>
      <c r="C24" s="3" t="s">
        <v>702</v>
      </c>
      <c r="D24" s="158">
        <v>1</v>
      </c>
      <c r="E24" s="140"/>
      <c r="F24" s="141" t="str">
        <f>IF(TRIM(D24)="rate only","ro",IF(ISBLANK(E24)," ",D24*E24))</f>
        <v xml:space="preserve"> </v>
      </c>
    </row>
    <row r="25" spans="1:6" ht="14.1" customHeight="1" x14ac:dyDescent="0.2">
      <c r="A25" s="5"/>
      <c r="B25" s="6"/>
      <c r="C25" s="3"/>
      <c r="D25" s="136"/>
      <c r="E25" s="137"/>
      <c r="F25" s="138"/>
    </row>
    <row r="26" spans="1:6" ht="14.1" customHeight="1" x14ac:dyDescent="0.2">
      <c r="A26" s="5"/>
      <c r="B26" s="6"/>
      <c r="C26" s="3"/>
      <c r="D26" s="136"/>
      <c r="E26" s="137"/>
      <c r="F26" s="138"/>
    </row>
    <row r="27" spans="1:6" ht="14.1" customHeight="1" x14ac:dyDescent="0.2">
      <c r="A27" s="13" t="s">
        <v>475</v>
      </c>
      <c r="B27" s="14" t="s">
        <v>476</v>
      </c>
      <c r="C27" s="3"/>
      <c r="D27" s="136"/>
      <c r="E27" s="137"/>
      <c r="F27" s="138"/>
    </row>
    <row r="28" spans="1:6" ht="14.1" customHeight="1" x14ac:dyDescent="0.2">
      <c r="A28" s="5"/>
      <c r="B28" s="14" t="s">
        <v>477</v>
      </c>
      <c r="C28" s="3" t="s">
        <v>582</v>
      </c>
      <c r="D28" s="139">
        <f>22*0.3*0.3*0.5</f>
        <v>0.98999999999999988</v>
      </c>
      <c r="E28" s="140"/>
      <c r="F28" s="141" t="str">
        <f>IF(TRIM(D28)="rate only","ro",IF(ISBLANK(E28)," ",D28*E28))</f>
        <v xml:space="preserve"> </v>
      </c>
    </row>
    <row r="29" spans="1:6" ht="14.1" customHeight="1" x14ac:dyDescent="0.2">
      <c r="A29" s="5"/>
      <c r="B29" s="6"/>
      <c r="C29" s="3"/>
      <c r="D29" s="136"/>
      <c r="E29" s="137"/>
      <c r="F29" s="138"/>
    </row>
    <row r="30" spans="1:6" ht="14.1" customHeight="1" x14ac:dyDescent="0.2">
      <c r="A30" s="5"/>
      <c r="B30" s="6"/>
      <c r="C30" s="3"/>
      <c r="D30" s="136"/>
      <c r="E30" s="137"/>
      <c r="F30" s="138"/>
    </row>
    <row r="31" spans="1:6" ht="14.1" customHeight="1" x14ac:dyDescent="0.2">
      <c r="A31" s="13" t="s">
        <v>478</v>
      </c>
      <c r="B31" s="14" t="s">
        <v>479</v>
      </c>
      <c r="C31" s="3"/>
      <c r="D31" s="136"/>
      <c r="E31" s="137"/>
      <c r="F31" s="138"/>
    </row>
    <row r="32" spans="1:6" ht="14.1" customHeight="1" x14ac:dyDescent="0.2">
      <c r="A32" s="5"/>
      <c r="B32" s="14" t="s">
        <v>490</v>
      </c>
      <c r="C32" s="3"/>
      <c r="D32" s="136"/>
      <c r="E32" s="137"/>
      <c r="F32" s="138"/>
    </row>
    <row r="33" spans="1:6" ht="14.1" customHeight="1" x14ac:dyDescent="0.2">
      <c r="A33" s="5"/>
      <c r="B33" s="6"/>
      <c r="C33" s="3"/>
      <c r="D33" s="136"/>
      <c r="E33" s="137"/>
      <c r="F33" s="138"/>
    </row>
    <row r="34" spans="1:6" ht="14.1" customHeight="1" x14ac:dyDescent="0.2">
      <c r="A34" s="5" t="s">
        <v>492</v>
      </c>
      <c r="B34" s="6" t="s">
        <v>491</v>
      </c>
      <c r="C34" s="3" t="s">
        <v>626</v>
      </c>
      <c r="D34" s="139">
        <v>5</v>
      </c>
      <c r="E34" s="140"/>
      <c r="F34" s="141" t="str">
        <f>IF(TRIM(D34)="rate only","ro",IF(ISBLANK(E34)," ",D34*E34))</f>
        <v xml:space="preserve"> </v>
      </c>
    </row>
    <row r="35" spans="1:6" ht="14.1" customHeight="1" thickBot="1" x14ac:dyDescent="0.25">
      <c r="A35" s="5"/>
      <c r="B35" s="6"/>
      <c r="C35" s="3"/>
      <c r="D35" s="136"/>
      <c r="E35" s="137"/>
      <c r="F35" s="138"/>
    </row>
    <row r="36" spans="1:6" ht="27.95" customHeight="1" thickBot="1" x14ac:dyDescent="0.25">
      <c r="A36" s="359" t="s">
        <v>573</v>
      </c>
      <c r="B36" s="360"/>
      <c r="C36" s="360"/>
      <c r="D36" s="360"/>
      <c r="E36" s="361"/>
      <c r="F36" s="68">
        <f>SUM(F17:F35)</f>
        <v>0</v>
      </c>
    </row>
    <row r="37" spans="1:6" ht="14.1" customHeight="1" thickBot="1" x14ac:dyDescent="0.25">
      <c r="A37" s="23"/>
      <c r="C37" s="35"/>
      <c r="E37" s="149"/>
      <c r="F37" s="149"/>
    </row>
    <row r="38" spans="1:6" ht="27.95" customHeight="1" x14ac:dyDescent="0.2">
      <c r="A38" s="308" t="s">
        <v>574</v>
      </c>
      <c r="B38" s="309"/>
      <c r="C38" s="309"/>
      <c r="D38" s="309"/>
      <c r="E38" s="310" t="s">
        <v>575</v>
      </c>
      <c r="F38" s="311"/>
    </row>
    <row r="39" spans="1:6" ht="42" customHeight="1" thickBot="1" x14ac:dyDescent="0.25">
      <c r="A39" s="312"/>
      <c r="B39" s="313"/>
      <c r="C39" s="313"/>
      <c r="D39" s="313"/>
      <c r="E39" s="314"/>
      <c r="F39" s="315"/>
    </row>
    <row r="40" spans="1:6" ht="9.9499999999999993" customHeight="1" x14ac:dyDescent="0.2"/>
    <row r="41" spans="1:6" ht="27.95" customHeight="1" x14ac:dyDescent="0.2"/>
    <row r="42" spans="1:6" ht="27.95" customHeight="1" x14ac:dyDescent="0.2"/>
    <row r="43" spans="1:6" ht="14.1" customHeight="1" x14ac:dyDescent="0.2"/>
    <row r="44" spans="1:6" ht="14.1" customHeight="1" x14ac:dyDescent="0.2"/>
    <row r="45" spans="1:6" ht="14.1" customHeight="1" x14ac:dyDescent="0.2"/>
    <row r="46" spans="1:6" ht="14.1" customHeight="1" x14ac:dyDescent="0.2"/>
    <row r="47" spans="1:6" ht="14.1" customHeight="1" x14ac:dyDescent="0.2"/>
    <row r="48" spans="1:6"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27.95" customHeight="1" x14ac:dyDescent="0.2"/>
    <row r="89" ht="14.1" customHeight="1" x14ac:dyDescent="0.2"/>
    <row r="90" ht="27.95" customHeight="1" x14ac:dyDescent="0.2"/>
    <row r="91" ht="42" customHeight="1" x14ac:dyDescent="0.2"/>
    <row r="92" ht="9.9499999999999993" customHeight="1" x14ac:dyDescent="0.2"/>
    <row r="93" ht="27.95" customHeight="1" x14ac:dyDescent="0.2"/>
    <row r="94" ht="27.95"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27.95" customHeight="1" x14ac:dyDescent="0.2"/>
    <row r="141" ht="14.1" customHeight="1" x14ac:dyDescent="0.2"/>
    <row r="142" ht="27.95" customHeight="1" x14ac:dyDescent="0.2"/>
    <row r="143" ht="42" customHeight="1" x14ac:dyDescent="0.2"/>
    <row r="144" ht="9.9499999999999993" customHeight="1" x14ac:dyDescent="0.2"/>
    <row r="145" ht="27.95" customHeight="1" x14ac:dyDescent="0.2"/>
    <row r="146" ht="27.95"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27.95" customHeight="1" x14ac:dyDescent="0.2"/>
    <row r="193" ht="14.1" customHeight="1" x14ac:dyDescent="0.2"/>
    <row r="194" ht="27.95" customHeight="1" x14ac:dyDescent="0.2"/>
    <row r="195" ht="42" customHeight="1" x14ac:dyDescent="0.2"/>
    <row r="196" ht="9.9499999999999993" customHeight="1" x14ac:dyDescent="0.2"/>
    <row r="197" ht="27.95" customHeight="1" x14ac:dyDescent="0.2"/>
    <row r="198" ht="27.95"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27.95" customHeight="1" x14ac:dyDescent="0.2"/>
    <row r="245" ht="14.1" customHeight="1" x14ac:dyDescent="0.2"/>
    <row r="246" ht="27.95" customHeight="1" x14ac:dyDescent="0.2"/>
    <row r="247" ht="42" customHeight="1" x14ac:dyDescent="0.2"/>
    <row r="248" ht="9.9499999999999993" customHeight="1" x14ac:dyDescent="0.2"/>
    <row r="249" ht="27.95" customHeight="1" x14ac:dyDescent="0.2"/>
    <row r="250" ht="27.95"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27.95" customHeight="1" x14ac:dyDescent="0.2"/>
    <row r="297" ht="14.1" customHeight="1" x14ac:dyDescent="0.2"/>
    <row r="298" ht="27.95" customHeight="1" x14ac:dyDescent="0.2"/>
    <row r="299" ht="42" customHeight="1" x14ac:dyDescent="0.2"/>
    <row r="300" ht="9.9499999999999993" customHeight="1" x14ac:dyDescent="0.2"/>
    <row r="301" ht="27.95" customHeight="1" x14ac:dyDescent="0.2"/>
    <row r="302" ht="27.95"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27.95" customHeight="1" x14ac:dyDescent="0.2"/>
    <row r="349" ht="14.1" customHeight="1" x14ac:dyDescent="0.2"/>
    <row r="350" ht="27.95" customHeight="1" x14ac:dyDescent="0.2"/>
    <row r="351" ht="42" customHeight="1" x14ac:dyDescent="0.2"/>
    <row r="352" ht="9.9499999999999993" customHeight="1" x14ac:dyDescent="0.2"/>
    <row r="353" ht="27.95" customHeight="1" x14ac:dyDescent="0.2"/>
    <row r="354" ht="27.95"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27.95" customHeight="1" x14ac:dyDescent="0.2"/>
    <row r="401" ht="14.1" customHeight="1" x14ac:dyDescent="0.2"/>
    <row r="402" ht="27.95" customHeight="1" x14ac:dyDescent="0.2"/>
    <row r="403" ht="42" customHeight="1" x14ac:dyDescent="0.2"/>
    <row r="404" ht="9.9499999999999993" customHeight="1" x14ac:dyDescent="0.2"/>
  </sheetData>
  <mergeCells count="5">
    <mergeCell ref="A39:D39"/>
    <mergeCell ref="E39:F39"/>
    <mergeCell ref="A36:E36"/>
    <mergeCell ref="A38:D38"/>
    <mergeCell ref="E38:F38"/>
  </mergeCells>
  <phoneticPr fontId="1" type="noConversion"/>
  <conditionalFormatting sqref="D15 D19 D24 D28 D34">
    <cfRule type="cellIs" dxfId="19" priority="2" operator="greaterThan">
      <formula>0</formula>
    </cfRule>
  </conditionalFormatting>
  <conditionalFormatting sqref="E15 E19 E24 E28 E34">
    <cfRule type="cellIs" dxfId="18" priority="3" operator="greaterThan">
      <formula>0</formula>
    </cfRule>
  </conditionalFormatting>
  <conditionalFormatting sqref="F15 F19 F24 F28 F34">
    <cfRule type="cellIs" dxfId="17" priority="4" stopIfTrue="1" operator="equal">
      <formula>"ro"</formula>
    </cfRule>
    <cfRule type="cellIs" dxfId="16" priority="5"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612: Page &amp;P of &amp;N</oddHeader>
  </headerFooter>
  <rowBreaks count="1" manualBreakCount="1">
    <brk id="39" max="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54"/>
  </sheetPr>
  <dimension ref="A1:F410"/>
  <sheetViews>
    <sheetView showZeros="0" view="pageBreakPreview" topLeftCell="A31" zoomScale="120" zoomScaleNormal="100" zoomScaleSheetLayoutView="120" workbookViewId="0">
      <selection sqref="A1:F45"/>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64" t="s">
        <v>567</v>
      </c>
      <c r="B1" s="65" t="s">
        <v>568</v>
      </c>
      <c r="C1" s="65" t="s">
        <v>569</v>
      </c>
      <c r="D1" s="66" t="s">
        <v>570</v>
      </c>
      <c r="E1" s="67" t="s">
        <v>571</v>
      </c>
      <c r="F1" s="68" t="s">
        <v>572</v>
      </c>
    </row>
    <row r="2" spans="1:6" ht="14.1" customHeight="1" x14ac:dyDescent="0.2">
      <c r="A2" s="8"/>
      <c r="B2" s="9"/>
      <c r="C2" s="10"/>
      <c r="D2" s="133"/>
      <c r="E2" s="134"/>
      <c r="F2" s="135"/>
    </row>
    <row r="3" spans="1:6" ht="14.1" customHeight="1" x14ac:dyDescent="0.2">
      <c r="A3" s="13" t="s">
        <v>610</v>
      </c>
      <c r="B3" s="14" t="s">
        <v>611</v>
      </c>
      <c r="C3" s="3"/>
      <c r="D3" s="136"/>
      <c r="E3" s="137"/>
      <c r="F3" s="138"/>
    </row>
    <row r="4" spans="1:6" ht="14.1" customHeight="1" x14ac:dyDescent="0.2">
      <c r="A4" s="5"/>
      <c r="B4" s="6"/>
      <c r="C4" s="3"/>
      <c r="D4" s="136"/>
      <c r="E4" s="137"/>
      <c r="F4" s="138"/>
    </row>
    <row r="5" spans="1:6" ht="14.1" customHeight="1" x14ac:dyDescent="0.2">
      <c r="A5" s="13" t="s">
        <v>1262</v>
      </c>
      <c r="B5" s="14" t="s">
        <v>563</v>
      </c>
      <c r="C5" s="3"/>
      <c r="D5" s="136"/>
      <c r="E5" s="137"/>
      <c r="F5" s="138"/>
    </row>
    <row r="6" spans="1:6" ht="14.1" hidden="1" customHeight="1" x14ac:dyDescent="0.2">
      <c r="A6" s="5"/>
      <c r="B6" s="7"/>
      <c r="C6" s="3"/>
      <c r="D6" s="136"/>
      <c r="E6" s="137"/>
      <c r="F6" s="138"/>
    </row>
    <row r="7" spans="1:6" ht="14.1" hidden="1" customHeight="1" x14ac:dyDescent="0.2">
      <c r="A7" s="13" t="s">
        <v>480</v>
      </c>
      <c r="B7" s="14" t="s">
        <v>481</v>
      </c>
      <c r="C7" s="3"/>
      <c r="D7" s="136"/>
      <c r="E7" s="137"/>
      <c r="F7" s="138"/>
    </row>
    <row r="8" spans="1:6" ht="14.1" hidden="1" customHeight="1" x14ac:dyDescent="0.2">
      <c r="A8" s="5"/>
      <c r="B8" s="6"/>
      <c r="C8" s="3"/>
      <c r="D8" s="136"/>
      <c r="E8" s="137"/>
      <c r="F8" s="138"/>
    </row>
    <row r="9" spans="1:6" ht="14.1" hidden="1" customHeight="1" x14ac:dyDescent="0.2">
      <c r="A9" s="5" t="s">
        <v>961</v>
      </c>
      <c r="B9" s="6" t="s">
        <v>482</v>
      </c>
      <c r="C9" s="3"/>
      <c r="D9" s="136"/>
      <c r="E9" s="137"/>
      <c r="F9" s="138"/>
    </row>
    <row r="10" spans="1:6" ht="14.1" hidden="1" customHeight="1" x14ac:dyDescent="0.2">
      <c r="A10" s="5"/>
      <c r="B10" s="38" t="s">
        <v>1034</v>
      </c>
      <c r="C10" s="3" t="s">
        <v>488</v>
      </c>
      <c r="D10" s="139">
        <v>0</v>
      </c>
      <c r="E10" s="140"/>
      <c r="F10" s="141" t="str">
        <f>IF(TRIM(D10)="rate only","ro",IF(OR(ISBLANK(D10),ISBLANK(E10))," ",D10*E10))</f>
        <v xml:space="preserve"> </v>
      </c>
    </row>
    <row r="11" spans="1:6" ht="14.1" hidden="1" customHeight="1" x14ac:dyDescent="0.2">
      <c r="A11" s="5"/>
      <c r="B11" s="6"/>
      <c r="C11" s="3"/>
      <c r="D11" s="136"/>
      <c r="E11" s="137"/>
      <c r="F11" s="138"/>
    </row>
    <row r="12" spans="1:6" ht="14.1" hidden="1" customHeight="1" x14ac:dyDescent="0.2">
      <c r="A12" s="5" t="s">
        <v>963</v>
      </c>
      <c r="B12" s="6" t="s">
        <v>483</v>
      </c>
      <c r="C12" s="3"/>
      <c r="D12" s="136"/>
      <c r="E12" s="137"/>
      <c r="F12" s="138"/>
    </row>
    <row r="13" spans="1:6" ht="14.1" hidden="1" customHeight="1" x14ac:dyDescent="0.2">
      <c r="A13" s="5"/>
      <c r="B13" s="38" t="s">
        <v>962</v>
      </c>
      <c r="C13" s="3" t="s">
        <v>488</v>
      </c>
      <c r="D13" s="139">
        <f>D10*2</f>
        <v>0</v>
      </c>
      <c r="E13" s="140"/>
      <c r="F13" s="141" t="str">
        <f>IF(TRIM(D13)="rate only","ro",IF(ISBLANK(E13)," ",D13*E13))</f>
        <v xml:space="preserve"> </v>
      </c>
    </row>
    <row r="14" spans="1:6" ht="14.1" hidden="1" customHeight="1" x14ac:dyDescent="0.2">
      <c r="A14" s="5"/>
      <c r="B14" s="6"/>
      <c r="C14" s="3"/>
      <c r="D14" s="136"/>
      <c r="E14" s="137"/>
      <c r="F14" s="138"/>
    </row>
    <row r="15" spans="1:6" ht="14.1" hidden="1" customHeight="1" x14ac:dyDescent="0.2">
      <c r="A15" s="5" t="s">
        <v>964</v>
      </c>
      <c r="B15" s="6" t="s">
        <v>484</v>
      </c>
      <c r="C15" s="3" t="s">
        <v>621</v>
      </c>
      <c r="D15" s="139">
        <v>0</v>
      </c>
      <c r="E15" s="140"/>
      <c r="F15" s="141" t="str">
        <f>IF(TRIM(D15)="rate only","ro",IF(ISBLANK(E15)," ",D15*E15))</f>
        <v xml:space="preserve"> </v>
      </c>
    </row>
    <row r="16" spans="1:6" ht="14.1" hidden="1" customHeight="1" x14ac:dyDescent="0.2">
      <c r="A16" s="5"/>
      <c r="B16" s="6"/>
      <c r="C16" s="3"/>
      <c r="D16" s="136"/>
      <c r="E16" s="137"/>
      <c r="F16" s="138"/>
    </row>
    <row r="17" spans="1:6" ht="14.1" hidden="1" customHeight="1" x14ac:dyDescent="0.2">
      <c r="A17" s="5" t="s">
        <v>489</v>
      </c>
      <c r="B17" s="6" t="s">
        <v>503</v>
      </c>
      <c r="C17" s="3" t="s">
        <v>621</v>
      </c>
      <c r="D17" s="139">
        <v>0</v>
      </c>
      <c r="E17" s="140"/>
      <c r="F17" s="141" t="str">
        <f>IF(TRIM(D17)="rate only","ro",IF(ISBLANK(E17)," ",D17*E17))</f>
        <v xml:space="preserve"> </v>
      </c>
    </row>
    <row r="18" spans="1:6" ht="14.1" customHeight="1" x14ac:dyDescent="0.2">
      <c r="A18" s="5"/>
      <c r="B18" s="6"/>
      <c r="C18" s="3"/>
      <c r="D18" s="136"/>
      <c r="E18" s="137"/>
      <c r="F18" s="138"/>
    </row>
    <row r="19" spans="1:6" ht="14.1" customHeight="1" x14ac:dyDescent="0.2">
      <c r="A19" s="5" t="s">
        <v>1260</v>
      </c>
      <c r="B19" s="6" t="s">
        <v>1264</v>
      </c>
      <c r="C19" s="3"/>
      <c r="D19" s="136"/>
      <c r="E19" s="137"/>
      <c r="F19" s="138"/>
    </row>
    <row r="20" spans="1:6" ht="14.1" customHeight="1" x14ac:dyDescent="0.2">
      <c r="A20" s="5"/>
      <c r="B20" s="6"/>
      <c r="C20" s="3"/>
      <c r="D20" s="136"/>
      <c r="E20" s="137"/>
      <c r="F20" s="138"/>
    </row>
    <row r="21" spans="1:6" ht="14.1" customHeight="1" x14ac:dyDescent="0.2">
      <c r="A21" s="5" t="s">
        <v>1272</v>
      </c>
      <c r="B21" s="6" t="s">
        <v>482</v>
      </c>
      <c r="C21" s="3"/>
      <c r="D21" s="136"/>
      <c r="E21" s="137"/>
      <c r="F21" s="138"/>
    </row>
    <row r="22" spans="1:6" ht="14.1" customHeight="1" x14ac:dyDescent="0.2">
      <c r="A22" s="5"/>
      <c r="B22" s="6" t="s">
        <v>487</v>
      </c>
      <c r="C22" s="3" t="s">
        <v>488</v>
      </c>
      <c r="D22" s="139">
        <v>2</v>
      </c>
      <c r="E22" s="140"/>
      <c r="F22" s="141" t="str">
        <f>IF(TRIM(D22)="rate only","ro",IF(ISBLANK(E22)," ",D22*E22))</f>
        <v xml:space="preserve"> </v>
      </c>
    </row>
    <row r="23" spans="1:6" ht="14.1" customHeight="1" x14ac:dyDescent="0.2">
      <c r="A23" s="5"/>
      <c r="B23" s="6"/>
      <c r="C23" s="3"/>
      <c r="D23" s="136"/>
      <c r="E23" s="137"/>
      <c r="F23" s="138"/>
    </row>
    <row r="24" spans="1:6" ht="14.1" customHeight="1" x14ac:dyDescent="0.2">
      <c r="A24" s="5" t="s">
        <v>1273</v>
      </c>
      <c r="B24" s="6" t="s">
        <v>483</v>
      </c>
      <c r="C24" s="3"/>
      <c r="D24" s="136"/>
      <c r="E24" s="137"/>
      <c r="F24" s="138"/>
    </row>
    <row r="25" spans="1:6" ht="14.1" customHeight="1" x14ac:dyDescent="0.2">
      <c r="A25" s="5"/>
      <c r="B25" s="6" t="s">
        <v>487</v>
      </c>
      <c r="C25" s="3" t="s">
        <v>488</v>
      </c>
      <c r="D25" s="139">
        <f>1.435*3</f>
        <v>4.3049999999999997</v>
      </c>
      <c r="E25" s="140"/>
      <c r="F25" s="141" t="str">
        <f>IF(TRIM(D25)="rate only","ro",IF(ISBLANK(E25)," ",D25*E25))</f>
        <v xml:space="preserve"> </v>
      </c>
    </row>
    <row r="26" spans="1:6" ht="14.1" customHeight="1" x14ac:dyDescent="0.2">
      <c r="A26" s="5"/>
      <c r="B26" s="6"/>
      <c r="C26" s="3"/>
      <c r="D26" s="136"/>
      <c r="E26" s="137"/>
      <c r="F26" s="138"/>
    </row>
    <row r="27" spans="1:6" ht="14.1" customHeight="1" x14ac:dyDescent="0.2">
      <c r="A27" s="5" t="s">
        <v>1274</v>
      </c>
      <c r="B27" s="6" t="s">
        <v>484</v>
      </c>
      <c r="C27" s="3" t="s">
        <v>621</v>
      </c>
      <c r="D27" s="139">
        <f>12*2*8</f>
        <v>192</v>
      </c>
      <c r="E27" s="140"/>
      <c r="F27" s="141" t="str">
        <f>IF(TRIM(D27)="rate only","ro",IF(ISBLANK(E27)," ",D27*E27))</f>
        <v xml:space="preserve"> </v>
      </c>
    </row>
    <row r="28" spans="1:6" ht="14.1" customHeight="1" x14ac:dyDescent="0.2">
      <c r="A28" s="5"/>
      <c r="B28" s="6"/>
      <c r="C28" s="3"/>
      <c r="D28" s="136"/>
      <c r="E28" s="137"/>
      <c r="F28" s="138"/>
    </row>
    <row r="29" spans="1:6" ht="14.1" customHeight="1" x14ac:dyDescent="0.2">
      <c r="A29" s="5" t="s">
        <v>1275</v>
      </c>
      <c r="B29" s="6" t="s">
        <v>485</v>
      </c>
      <c r="C29" s="3" t="s">
        <v>621</v>
      </c>
      <c r="D29" s="139">
        <f>65%*D27</f>
        <v>124.80000000000001</v>
      </c>
      <c r="E29" s="140"/>
      <c r="F29" s="141" t="str">
        <f>IF(TRIM(D29)="rate only","ro",IF(ISBLANK(E29)," ",D29*E29))</f>
        <v xml:space="preserve"> </v>
      </c>
    </row>
    <row r="30" spans="1:6" ht="14.1" customHeight="1" x14ac:dyDescent="0.2">
      <c r="A30" s="5"/>
      <c r="B30" s="6"/>
      <c r="C30" s="3"/>
      <c r="D30" s="136"/>
      <c r="E30" s="137"/>
      <c r="F30" s="138"/>
    </row>
    <row r="31" spans="1:6" ht="14.1" customHeight="1" x14ac:dyDescent="0.2">
      <c r="A31" s="5" t="s">
        <v>1276</v>
      </c>
      <c r="B31" s="6" t="s">
        <v>486</v>
      </c>
      <c r="C31" s="3" t="s">
        <v>621</v>
      </c>
      <c r="D31" s="139">
        <f>D27*35%</f>
        <v>67.199999999999989</v>
      </c>
      <c r="E31" s="140"/>
      <c r="F31" s="141" t="str">
        <f>IF(TRIM(D31)="rate only","ro",IF(ISBLANK(E31)," ",D31*E31))</f>
        <v xml:space="preserve"> </v>
      </c>
    </row>
    <row r="32" spans="1:6" ht="14.1" customHeight="1" x14ac:dyDescent="0.2">
      <c r="A32" s="5"/>
      <c r="B32" s="6"/>
      <c r="C32" s="3"/>
      <c r="D32" s="136"/>
      <c r="E32" s="137"/>
      <c r="F32" s="138"/>
    </row>
    <row r="33" spans="1:6" ht="14.1" customHeight="1" x14ac:dyDescent="0.2">
      <c r="A33" s="13" t="s">
        <v>504</v>
      </c>
      <c r="B33" s="14" t="s">
        <v>1195</v>
      </c>
      <c r="C33" s="3"/>
      <c r="D33" s="136"/>
      <c r="E33" s="137"/>
      <c r="F33" s="138"/>
    </row>
    <row r="34" spans="1:6" ht="14.1" customHeight="1" x14ac:dyDescent="0.2">
      <c r="A34" s="5"/>
      <c r="B34" s="14" t="s">
        <v>1194</v>
      </c>
      <c r="C34" s="3"/>
      <c r="D34" s="136"/>
      <c r="E34" s="137"/>
      <c r="F34" s="138"/>
    </row>
    <row r="35" spans="1:6" ht="14.1" customHeight="1" x14ac:dyDescent="0.2">
      <c r="A35" s="5"/>
      <c r="B35" s="6"/>
      <c r="C35" s="3"/>
      <c r="D35" s="136"/>
      <c r="E35" s="137"/>
      <c r="F35" s="138"/>
    </row>
    <row r="36" spans="1:6" ht="14.1" customHeight="1" x14ac:dyDescent="0.2">
      <c r="A36" s="5" t="s">
        <v>509</v>
      </c>
      <c r="B36" s="6" t="s">
        <v>150</v>
      </c>
      <c r="C36" s="3" t="s">
        <v>626</v>
      </c>
      <c r="D36" s="139">
        <f>(1435/12)*3</f>
        <v>358.75</v>
      </c>
      <c r="E36" s="140"/>
      <c r="F36" s="141" t="str">
        <f>IF(TRIM(D36)="rate only","ro",IF(ISBLANK(E36)," ",D36*E36))</f>
        <v xml:space="preserve"> </v>
      </c>
    </row>
    <row r="37" spans="1:6" ht="14.1" customHeight="1" x14ac:dyDescent="0.2">
      <c r="A37" s="5"/>
      <c r="B37" s="6"/>
      <c r="C37" s="3"/>
      <c r="D37" s="136"/>
      <c r="E37" s="137"/>
      <c r="F37" s="138"/>
    </row>
    <row r="38" spans="1:6" ht="14.1" customHeight="1" x14ac:dyDescent="0.2">
      <c r="A38" s="13" t="s">
        <v>505</v>
      </c>
      <c r="B38" s="14" t="s">
        <v>506</v>
      </c>
      <c r="C38" s="3"/>
      <c r="D38" s="136"/>
      <c r="E38" s="137"/>
      <c r="F38" s="138"/>
    </row>
    <row r="39" spans="1:6" ht="14.1" customHeight="1" x14ac:dyDescent="0.2">
      <c r="A39" s="5"/>
      <c r="B39" s="14" t="s">
        <v>507</v>
      </c>
      <c r="C39" s="3"/>
      <c r="D39" s="136"/>
      <c r="E39" s="137"/>
      <c r="F39" s="138"/>
    </row>
    <row r="40" spans="1:6" ht="14.1" customHeight="1" x14ac:dyDescent="0.2">
      <c r="A40" s="5"/>
      <c r="B40" s="14" t="s">
        <v>508</v>
      </c>
      <c r="C40" s="3" t="s">
        <v>488</v>
      </c>
      <c r="D40" s="139">
        <v>2</v>
      </c>
      <c r="E40" s="140"/>
      <c r="F40" s="141" t="str">
        <f>IF(TRIM(D40)="rate only","ro",IF(ISBLANK(E40)," ",D40*E40))</f>
        <v xml:space="preserve"> </v>
      </c>
    </row>
    <row r="41" spans="1:6" ht="14.1" customHeight="1" thickBot="1" x14ac:dyDescent="0.25">
      <c r="A41" s="15"/>
      <c r="B41" s="16"/>
      <c r="C41" s="17"/>
      <c r="D41" s="142"/>
      <c r="E41" s="143"/>
      <c r="F41" s="144"/>
    </row>
    <row r="42" spans="1:6" ht="27.95" customHeight="1" thickBot="1" x14ac:dyDescent="0.25">
      <c r="A42" s="359" t="s">
        <v>573</v>
      </c>
      <c r="B42" s="360"/>
      <c r="C42" s="360"/>
      <c r="D42" s="360"/>
      <c r="E42" s="361"/>
      <c r="F42" s="68">
        <f>SUM(F41:F41)</f>
        <v>0</v>
      </c>
    </row>
    <row r="43" spans="1:6" ht="14.1" customHeight="1" thickBot="1" x14ac:dyDescent="0.25">
      <c r="A43" s="23"/>
      <c r="C43" s="35"/>
      <c r="E43" s="149"/>
      <c r="F43" s="149"/>
    </row>
    <row r="44" spans="1:6" ht="27.95" customHeight="1" x14ac:dyDescent="0.2">
      <c r="A44" s="308" t="s">
        <v>574</v>
      </c>
      <c r="B44" s="309"/>
      <c r="C44" s="309"/>
      <c r="D44" s="309"/>
      <c r="E44" s="310" t="s">
        <v>575</v>
      </c>
      <c r="F44" s="311"/>
    </row>
    <row r="45" spans="1:6" ht="42" customHeight="1" thickBot="1" x14ac:dyDescent="0.25">
      <c r="A45" s="312"/>
      <c r="B45" s="313"/>
      <c r="C45" s="313"/>
      <c r="D45" s="313"/>
      <c r="E45" s="314"/>
      <c r="F45" s="315"/>
    </row>
    <row r="46" spans="1:6" ht="9.9499999999999993" customHeight="1" x14ac:dyDescent="0.2"/>
    <row r="47" spans="1:6" ht="27.95" customHeight="1" x14ac:dyDescent="0.2"/>
    <row r="48" spans="1:6" ht="27.95"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27.95" customHeight="1" x14ac:dyDescent="0.2"/>
    <row r="95" ht="14.1" customHeight="1" x14ac:dyDescent="0.2"/>
    <row r="96" ht="27.95" customHeight="1" x14ac:dyDescent="0.2"/>
    <row r="97" ht="42" customHeight="1" x14ac:dyDescent="0.2"/>
    <row r="98" ht="9.9499999999999993" customHeight="1" x14ac:dyDescent="0.2"/>
    <row r="99" ht="27.95" customHeight="1" x14ac:dyDescent="0.2"/>
    <row r="100" ht="27.95"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27.95" customHeight="1" x14ac:dyDescent="0.2"/>
    <row r="147" ht="14.1" customHeight="1" x14ac:dyDescent="0.2"/>
    <row r="148" ht="27.95" customHeight="1" x14ac:dyDescent="0.2"/>
    <row r="149" ht="42" customHeight="1" x14ac:dyDescent="0.2"/>
    <row r="150" ht="9.9499999999999993" customHeight="1" x14ac:dyDescent="0.2"/>
    <row r="151" ht="27.95" customHeight="1" x14ac:dyDescent="0.2"/>
    <row r="152" ht="27.95"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27.95" customHeight="1" x14ac:dyDescent="0.2"/>
    <row r="199" ht="14.1" customHeight="1" x14ac:dyDescent="0.2"/>
    <row r="200" ht="27.95" customHeight="1" x14ac:dyDescent="0.2"/>
    <row r="201" ht="42" customHeight="1" x14ac:dyDescent="0.2"/>
    <row r="202" ht="9.9499999999999993" customHeight="1" x14ac:dyDescent="0.2"/>
    <row r="203" ht="27.95" customHeight="1" x14ac:dyDescent="0.2"/>
    <row r="204" ht="27.95"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27.95" customHeight="1" x14ac:dyDescent="0.2"/>
    <row r="251" ht="14.1" customHeight="1" x14ac:dyDescent="0.2"/>
    <row r="252" ht="27.95" customHeight="1" x14ac:dyDescent="0.2"/>
    <row r="253" ht="42" customHeight="1" x14ac:dyDescent="0.2"/>
    <row r="254" ht="9.9499999999999993" customHeight="1" x14ac:dyDescent="0.2"/>
    <row r="255" ht="27.95" customHeight="1" x14ac:dyDescent="0.2"/>
    <row r="256" ht="27.95"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27.95" customHeight="1" x14ac:dyDescent="0.2"/>
    <row r="303" ht="14.1" customHeight="1" x14ac:dyDescent="0.2"/>
    <row r="304" ht="27.95" customHeight="1" x14ac:dyDescent="0.2"/>
    <row r="305" ht="42" customHeight="1" x14ac:dyDescent="0.2"/>
    <row r="306" ht="9.9499999999999993" customHeight="1" x14ac:dyDescent="0.2"/>
    <row r="307" ht="27.95" customHeight="1" x14ac:dyDescent="0.2"/>
    <row r="308" ht="27.95"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27.95" customHeight="1" x14ac:dyDescent="0.2"/>
    <row r="355" ht="14.1" customHeight="1" x14ac:dyDescent="0.2"/>
    <row r="356" ht="27.95" customHeight="1" x14ac:dyDescent="0.2"/>
    <row r="357" ht="42" customHeight="1" x14ac:dyDescent="0.2"/>
    <row r="358" ht="9.9499999999999993" customHeight="1" x14ac:dyDescent="0.2"/>
    <row r="359" ht="27.95" customHeight="1" x14ac:dyDescent="0.2"/>
    <row r="360" ht="27.95"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27.95" customHeight="1" x14ac:dyDescent="0.2"/>
    <row r="407" ht="14.1" customHeight="1" x14ac:dyDescent="0.2"/>
    <row r="408" ht="27.95" customHeight="1" x14ac:dyDescent="0.2"/>
    <row r="409" ht="42" customHeight="1" x14ac:dyDescent="0.2"/>
    <row r="410" ht="9.9499999999999993" customHeight="1" x14ac:dyDescent="0.2"/>
  </sheetData>
  <mergeCells count="5">
    <mergeCell ref="A45:D45"/>
    <mergeCell ref="E45:F45"/>
    <mergeCell ref="A42:E42"/>
    <mergeCell ref="A44:D44"/>
    <mergeCell ref="E44:F44"/>
  </mergeCells>
  <phoneticPr fontId="1" type="noConversion"/>
  <conditionalFormatting sqref="D10 D13 D15 D17 D22 D25 D27 D29 D31">
    <cfRule type="cellIs" dxfId="15" priority="5" operator="greaterThan">
      <formula>0</formula>
    </cfRule>
  </conditionalFormatting>
  <conditionalFormatting sqref="D36 D40">
    <cfRule type="cellIs" dxfId="14" priority="1" operator="greaterThan">
      <formula>0</formula>
    </cfRule>
  </conditionalFormatting>
  <conditionalFormatting sqref="E10 E13 E15 E17 E22 E25 E27 E29 E31">
    <cfRule type="cellIs" dxfId="13" priority="6" operator="greaterThan">
      <formula>0</formula>
    </cfRule>
  </conditionalFormatting>
  <conditionalFormatting sqref="E36 E40">
    <cfRule type="cellIs" dxfId="12" priority="2" operator="greaterThan">
      <formula>0</formula>
    </cfRule>
  </conditionalFormatting>
  <conditionalFormatting sqref="F10 F13 F15 F17 F22 F25 F27 F29 F31">
    <cfRule type="cellIs" dxfId="11" priority="7" stopIfTrue="1" operator="equal">
      <formula>"ro"</formula>
    </cfRule>
    <cfRule type="cellIs" dxfId="10" priority="8" stopIfTrue="1" operator="equal">
      <formula>" "</formula>
    </cfRule>
  </conditionalFormatting>
  <conditionalFormatting sqref="F36 F40">
    <cfRule type="cellIs" dxfId="9" priority="3" stopIfTrue="1" operator="equal">
      <formula>"ro"</formula>
    </cfRule>
    <cfRule type="cellIs" dxfId="8"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613: Page &amp;P of &amp;N</oddHeader>
  </headerFooter>
  <rowBreaks count="1" manualBreakCount="1">
    <brk id="45"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61"/>
  </sheetPr>
  <dimension ref="A1:F445"/>
  <sheetViews>
    <sheetView showZeros="0" tabSelected="1" view="pageBreakPreview" zoomScale="130" zoomScaleNormal="100" zoomScaleSheetLayoutView="130" workbookViewId="0">
      <selection activeCell="E13" sqref="E13"/>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71" t="s">
        <v>567</v>
      </c>
      <c r="B1" s="72" t="s">
        <v>568</v>
      </c>
      <c r="C1" s="72" t="s">
        <v>569</v>
      </c>
      <c r="D1" s="89" t="s">
        <v>570</v>
      </c>
      <c r="E1" s="90" t="s">
        <v>571</v>
      </c>
      <c r="F1" s="91" t="s">
        <v>572</v>
      </c>
    </row>
    <row r="2" spans="1:6" ht="14.1" customHeight="1" x14ac:dyDescent="0.2">
      <c r="A2" s="8"/>
      <c r="B2" s="9"/>
      <c r="C2" s="10"/>
      <c r="D2" s="133"/>
      <c r="E2" s="134"/>
      <c r="F2" s="135"/>
    </row>
    <row r="3" spans="1:6" ht="14.1" customHeight="1" x14ac:dyDescent="0.2">
      <c r="A3" s="13" t="s">
        <v>614</v>
      </c>
      <c r="B3" s="14" t="s">
        <v>693</v>
      </c>
      <c r="C3" s="3"/>
      <c r="D3" s="136"/>
      <c r="E3" s="137"/>
      <c r="F3" s="138"/>
    </row>
    <row r="4" spans="1:6" ht="14.1" customHeight="1" x14ac:dyDescent="0.2">
      <c r="A4" s="5"/>
      <c r="B4" s="6"/>
      <c r="C4" s="3"/>
      <c r="D4" s="136"/>
      <c r="E4" s="137"/>
      <c r="F4" s="138"/>
    </row>
    <row r="5" spans="1:6" ht="14.1" customHeight="1" x14ac:dyDescent="0.2">
      <c r="A5" s="13" t="s">
        <v>474</v>
      </c>
      <c r="B5" s="14" t="s">
        <v>1018</v>
      </c>
      <c r="C5" s="3"/>
      <c r="D5" s="136"/>
      <c r="E5" s="137"/>
      <c r="F5" s="138"/>
    </row>
    <row r="6" spans="1:6" ht="14.1" customHeight="1" x14ac:dyDescent="0.2">
      <c r="A6" s="5"/>
      <c r="B6" s="7"/>
      <c r="C6" s="3"/>
      <c r="D6" s="136"/>
      <c r="E6" s="137"/>
      <c r="F6" s="138"/>
    </row>
    <row r="7" spans="1:6" ht="14.1" customHeight="1" x14ac:dyDescent="0.2">
      <c r="A7" s="13" t="s">
        <v>1090</v>
      </c>
      <c r="B7" s="14" t="s">
        <v>1091</v>
      </c>
      <c r="C7" s="3"/>
      <c r="D7" s="136"/>
      <c r="E7" s="137"/>
      <c r="F7" s="138"/>
    </row>
    <row r="8" spans="1:6" ht="14.1" customHeight="1" x14ac:dyDescent="0.2">
      <c r="A8" s="5"/>
      <c r="B8" s="14" t="s">
        <v>1092</v>
      </c>
      <c r="C8" s="3" t="s">
        <v>1253</v>
      </c>
      <c r="D8" s="136">
        <v>1</v>
      </c>
      <c r="E8" s="137">
        <v>250000</v>
      </c>
      <c r="F8" s="138">
        <f>D8*E8</f>
        <v>250000</v>
      </c>
    </row>
    <row r="9" spans="1:6" ht="14.1" customHeight="1" x14ac:dyDescent="0.2">
      <c r="A9" s="5"/>
      <c r="B9" s="6"/>
      <c r="C9" s="3"/>
      <c r="D9" s="136"/>
      <c r="E9" s="137"/>
      <c r="F9" s="138"/>
    </row>
    <row r="10" spans="1:6" ht="14.1" customHeight="1" x14ac:dyDescent="0.2">
      <c r="A10" s="5" t="s">
        <v>1286</v>
      </c>
      <c r="B10" s="6" t="s">
        <v>1287</v>
      </c>
      <c r="C10" s="3"/>
      <c r="D10" s="136"/>
      <c r="E10" s="137"/>
      <c r="F10" s="138"/>
    </row>
    <row r="11" spans="1:6" ht="14.1" customHeight="1" x14ac:dyDescent="0.2">
      <c r="A11" s="5"/>
      <c r="B11" s="6" t="s">
        <v>594</v>
      </c>
      <c r="C11" s="3" t="s">
        <v>522</v>
      </c>
      <c r="D11" s="395">
        <f>F8</f>
        <v>250000</v>
      </c>
      <c r="E11" s="137"/>
      <c r="F11" s="138"/>
    </row>
    <row r="12" spans="1:6" ht="14.1" customHeight="1" x14ac:dyDescent="0.2">
      <c r="A12" s="5"/>
      <c r="B12" s="6"/>
      <c r="C12" s="3"/>
      <c r="D12" s="136"/>
      <c r="E12" s="137"/>
      <c r="F12" s="138"/>
    </row>
    <row r="13" spans="1:6" ht="14.1" customHeight="1" x14ac:dyDescent="0.2">
      <c r="A13" s="5"/>
      <c r="B13" s="6"/>
      <c r="C13" s="3"/>
      <c r="D13" s="136"/>
      <c r="E13" s="137"/>
      <c r="F13" s="138"/>
    </row>
    <row r="14" spans="1:6" ht="14.1" customHeight="1" x14ac:dyDescent="0.2">
      <c r="A14" s="5"/>
      <c r="B14" s="6"/>
      <c r="C14" s="3"/>
      <c r="D14" s="136"/>
      <c r="E14" s="137"/>
      <c r="F14" s="138"/>
    </row>
    <row r="15" spans="1:6" ht="14.1" customHeight="1" x14ac:dyDescent="0.2">
      <c r="A15" s="5"/>
      <c r="B15" s="6"/>
      <c r="C15" s="3"/>
      <c r="D15" s="136"/>
      <c r="E15" s="137"/>
      <c r="F15" s="138"/>
    </row>
    <row r="16" spans="1:6" ht="14.1" customHeight="1" x14ac:dyDescent="0.2">
      <c r="A16" s="5"/>
      <c r="B16" s="6"/>
      <c r="C16" s="3"/>
      <c r="D16" s="136"/>
      <c r="E16" s="137"/>
      <c r="F16" s="138"/>
    </row>
    <row r="17" spans="1:6" ht="14.1" customHeight="1" x14ac:dyDescent="0.2">
      <c r="A17" s="5"/>
      <c r="B17" s="6"/>
      <c r="C17" s="3"/>
      <c r="D17" s="136"/>
      <c r="E17" s="137"/>
      <c r="F17" s="138"/>
    </row>
    <row r="18" spans="1:6" ht="14.1" customHeight="1" x14ac:dyDescent="0.2">
      <c r="A18" s="5"/>
      <c r="B18" s="6"/>
      <c r="C18" s="3"/>
      <c r="D18" s="136"/>
      <c r="E18" s="137"/>
      <c r="F18" s="138"/>
    </row>
    <row r="19" spans="1:6" ht="14.1" customHeight="1" x14ac:dyDescent="0.2">
      <c r="A19" s="5"/>
      <c r="B19" s="6"/>
      <c r="C19" s="3"/>
      <c r="D19" s="136"/>
      <c r="E19" s="137"/>
      <c r="F19" s="138"/>
    </row>
    <row r="20" spans="1:6" ht="14.1" customHeight="1" x14ac:dyDescent="0.2">
      <c r="A20" s="5"/>
      <c r="B20" s="6"/>
      <c r="C20" s="3"/>
      <c r="D20" s="136"/>
      <c r="E20" s="137"/>
      <c r="F20" s="138"/>
    </row>
    <row r="21" spans="1:6" ht="14.1" customHeight="1" x14ac:dyDescent="0.2">
      <c r="A21" s="5"/>
      <c r="B21" s="6"/>
      <c r="C21" s="3"/>
      <c r="D21" s="136"/>
      <c r="E21" s="137"/>
      <c r="F21" s="138"/>
    </row>
    <row r="22" spans="1:6" ht="14.1" customHeight="1" x14ac:dyDescent="0.2">
      <c r="A22" s="5"/>
      <c r="B22" s="6"/>
      <c r="C22" s="3"/>
      <c r="D22" s="136"/>
      <c r="E22" s="137"/>
      <c r="F22" s="138"/>
    </row>
    <row r="23" spans="1:6" ht="14.1" customHeight="1" x14ac:dyDescent="0.2">
      <c r="A23" s="5"/>
      <c r="B23" s="6"/>
      <c r="C23" s="3"/>
      <c r="D23" s="136"/>
      <c r="E23" s="137"/>
      <c r="F23" s="138"/>
    </row>
    <row r="24" spans="1:6" ht="14.1" customHeight="1" thickBot="1" x14ac:dyDescent="0.25">
      <c r="A24" s="15"/>
      <c r="B24" s="16"/>
      <c r="C24" s="17"/>
      <c r="D24" s="142"/>
      <c r="E24" s="143"/>
      <c r="F24" s="144"/>
    </row>
    <row r="25" spans="1:6" ht="27.95" customHeight="1" thickBot="1" x14ac:dyDescent="0.25">
      <c r="A25" s="374" t="s">
        <v>573</v>
      </c>
      <c r="B25" s="375"/>
      <c r="C25" s="375"/>
      <c r="D25" s="375"/>
      <c r="E25" s="376"/>
      <c r="F25" s="91"/>
    </row>
    <row r="26" spans="1:6" ht="14.1" customHeight="1" thickBot="1" x14ac:dyDescent="0.25">
      <c r="A26" s="20"/>
      <c r="B26" s="20"/>
      <c r="C26" s="20"/>
      <c r="D26" s="145"/>
      <c r="E26" s="146"/>
      <c r="F26" s="147"/>
    </row>
    <row r="27" spans="1:6" ht="27.95" customHeight="1" x14ac:dyDescent="0.2">
      <c r="A27" s="308" t="s">
        <v>574</v>
      </c>
      <c r="B27" s="309"/>
      <c r="C27" s="309"/>
      <c r="D27" s="309"/>
      <c r="E27" s="310" t="s">
        <v>575</v>
      </c>
      <c r="F27" s="311"/>
    </row>
    <row r="28" spans="1:6" ht="42" customHeight="1" thickBot="1" x14ac:dyDescent="0.25">
      <c r="A28" s="312"/>
      <c r="B28" s="313"/>
      <c r="C28" s="313"/>
      <c r="D28" s="313"/>
      <c r="E28" s="314"/>
      <c r="F28" s="315"/>
    </row>
    <row r="29" spans="1:6" ht="9.9499999999999993" hidden="1" customHeight="1" thickBot="1" x14ac:dyDescent="0.25">
      <c r="A29" s="23"/>
      <c r="E29" s="149"/>
    </row>
    <row r="30" spans="1:6" ht="27.95" hidden="1" customHeight="1" thickBot="1" x14ac:dyDescent="0.25">
      <c r="A30" s="71" t="s">
        <v>567</v>
      </c>
      <c r="B30" s="72" t="s">
        <v>568</v>
      </c>
      <c r="C30" s="72" t="s">
        <v>569</v>
      </c>
      <c r="D30" s="89" t="s">
        <v>570</v>
      </c>
      <c r="E30" s="90" t="s">
        <v>571</v>
      </c>
      <c r="F30" s="91" t="s">
        <v>572</v>
      </c>
    </row>
    <row r="31" spans="1:6" ht="27.95" hidden="1" customHeight="1" x14ac:dyDescent="0.2">
      <c r="A31" s="377" t="s">
        <v>577</v>
      </c>
      <c r="B31" s="378"/>
      <c r="C31" s="378"/>
      <c r="D31" s="378"/>
      <c r="E31" s="379"/>
      <c r="F31" s="163">
        <f>F25</f>
        <v>0</v>
      </c>
    </row>
    <row r="32" spans="1:6" ht="14.1" hidden="1" customHeight="1" x14ac:dyDescent="0.2">
      <c r="A32" s="5"/>
      <c r="B32" s="6"/>
      <c r="C32" s="3"/>
      <c r="D32" s="136"/>
      <c r="E32" s="137"/>
      <c r="F32" s="138"/>
    </row>
    <row r="33" spans="1:6" ht="14.1" hidden="1" customHeight="1" x14ac:dyDescent="0.2">
      <c r="A33" s="5" t="s">
        <v>416</v>
      </c>
      <c r="B33" s="6" t="s">
        <v>417</v>
      </c>
      <c r="C33" s="3"/>
      <c r="D33" s="136"/>
      <c r="E33" s="137"/>
      <c r="F33" s="138"/>
    </row>
    <row r="34" spans="1:6" ht="14.1" hidden="1" customHeight="1" x14ac:dyDescent="0.2">
      <c r="A34" s="5"/>
      <c r="B34" s="6"/>
      <c r="C34" s="3"/>
      <c r="D34" s="136"/>
      <c r="E34" s="137"/>
      <c r="F34" s="138"/>
    </row>
    <row r="35" spans="1:6" ht="14.1" hidden="1" customHeight="1" x14ac:dyDescent="0.2">
      <c r="A35" s="5" t="s">
        <v>426</v>
      </c>
      <c r="B35" s="6" t="s">
        <v>423</v>
      </c>
      <c r="C35" s="3"/>
      <c r="D35" s="136"/>
      <c r="E35" s="137"/>
      <c r="F35" s="138"/>
    </row>
    <row r="36" spans="1:6" ht="14.1" hidden="1" customHeight="1" x14ac:dyDescent="0.2">
      <c r="A36" s="5"/>
      <c r="B36" s="6" t="s">
        <v>422</v>
      </c>
      <c r="C36" s="3" t="s">
        <v>626</v>
      </c>
      <c r="D36" s="139"/>
      <c r="E36" s="140"/>
      <c r="F36" s="141" t="str">
        <f>IF(TRIM(D36)="rate only","ro",IF(ISBLANK(E36)," ",D36*E36))</f>
        <v xml:space="preserve"> </v>
      </c>
    </row>
    <row r="37" spans="1:6" ht="14.1" hidden="1" customHeight="1" x14ac:dyDescent="0.2">
      <c r="A37" s="5"/>
      <c r="B37" s="6"/>
      <c r="C37" s="3"/>
      <c r="D37" s="136"/>
      <c r="E37" s="137"/>
      <c r="F37" s="138"/>
    </row>
    <row r="38" spans="1:6" ht="14.1" hidden="1" customHeight="1" x14ac:dyDescent="0.2">
      <c r="A38" s="5" t="s">
        <v>427</v>
      </c>
      <c r="B38" s="6" t="s">
        <v>423</v>
      </c>
      <c r="C38" s="3"/>
      <c r="D38" s="136"/>
      <c r="E38" s="137"/>
      <c r="F38" s="138"/>
    </row>
    <row r="39" spans="1:6" ht="14.1" hidden="1" customHeight="1" x14ac:dyDescent="0.2">
      <c r="A39" s="5"/>
      <c r="B39" s="6" t="s">
        <v>424</v>
      </c>
      <c r="C39" s="3" t="s">
        <v>626</v>
      </c>
      <c r="D39" s="139"/>
      <c r="E39" s="140"/>
      <c r="F39" s="141" t="str">
        <f>IF(TRIM(D39)="rate only","ro",IF(ISBLANK(E39)," ",D39*E39))</f>
        <v xml:space="preserve"> </v>
      </c>
    </row>
    <row r="40" spans="1:6" ht="14.1" hidden="1" customHeight="1" x14ac:dyDescent="0.2">
      <c r="A40" s="5"/>
      <c r="B40" s="6"/>
      <c r="C40" s="3"/>
      <c r="D40" s="136"/>
      <c r="E40" s="137"/>
      <c r="F40" s="138"/>
    </row>
    <row r="41" spans="1:6" ht="14.1" hidden="1" customHeight="1" x14ac:dyDescent="0.2">
      <c r="A41" s="5" t="s">
        <v>428</v>
      </c>
      <c r="B41" s="6" t="s">
        <v>425</v>
      </c>
      <c r="C41" s="3" t="s">
        <v>626</v>
      </c>
      <c r="D41" s="139"/>
      <c r="E41" s="140"/>
      <c r="F41" s="141" t="str">
        <f>IF(TRIM(D41)="rate only","ro",IF(ISBLANK(E41)," ",D41*E41))</f>
        <v xml:space="preserve"> </v>
      </c>
    </row>
    <row r="42" spans="1:6" ht="14.1" hidden="1" customHeight="1" x14ac:dyDescent="0.2">
      <c r="A42" s="5"/>
      <c r="B42" s="6"/>
      <c r="C42" s="3"/>
      <c r="D42" s="136"/>
      <c r="E42" s="137"/>
      <c r="F42" s="138"/>
    </row>
    <row r="43" spans="1:6" ht="14.1" hidden="1" customHeight="1" x14ac:dyDescent="0.2">
      <c r="A43" s="5"/>
      <c r="B43" s="6"/>
      <c r="C43" s="3"/>
      <c r="D43" s="136"/>
      <c r="E43" s="137"/>
      <c r="F43" s="138"/>
    </row>
    <row r="44" spans="1:6" ht="14.1" hidden="1" customHeight="1" x14ac:dyDescent="0.2">
      <c r="A44" s="5"/>
      <c r="B44" s="6"/>
      <c r="C44" s="3"/>
      <c r="D44" s="136"/>
      <c r="E44" s="137"/>
      <c r="F44" s="138"/>
    </row>
    <row r="45" spans="1:6" ht="14.1" hidden="1" customHeight="1" x14ac:dyDescent="0.2">
      <c r="A45" s="5"/>
      <c r="B45" s="6"/>
      <c r="C45" s="3"/>
      <c r="D45" s="136"/>
      <c r="E45" s="137"/>
      <c r="F45" s="138"/>
    </row>
    <row r="46" spans="1:6" ht="14.1" hidden="1" customHeight="1" x14ac:dyDescent="0.2">
      <c r="A46" s="5"/>
      <c r="B46" s="6"/>
      <c r="C46" s="3"/>
      <c r="D46" s="136"/>
      <c r="E46" s="137"/>
      <c r="F46" s="138"/>
    </row>
    <row r="47" spans="1:6" ht="14.1" hidden="1" customHeight="1" x14ac:dyDescent="0.2">
      <c r="A47" s="5"/>
      <c r="B47" s="6"/>
      <c r="C47" s="3"/>
      <c r="D47" s="136"/>
      <c r="E47" s="137"/>
      <c r="F47" s="138"/>
    </row>
    <row r="48" spans="1:6" ht="14.1" hidden="1" customHeight="1" x14ac:dyDescent="0.2">
      <c r="A48" s="5"/>
      <c r="B48" s="6"/>
      <c r="C48" s="3"/>
      <c r="D48" s="136"/>
      <c r="E48" s="137"/>
      <c r="F48" s="138"/>
    </row>
    <row r="49" spans="1:6" ht="14.1" hidden="1" customHeight="1" x14ac:dyDescent="0.2">
      <c r="A49" s="5"/>
      <c r="B49" s="6"/>
      <c r="C49" s="3"/>
      <c r="D49" s="136"/>
      <c r="E49" s="137"/>
      <c r="F49" s="138"/>
    </row>
    <row r="50" spans="1:6" ht="14.1" hidden="1" customHeight="1" x14ac:dyDescent="0.2">
      <c r="A50" s="5"/>
      <c r="B50" s="6"/>
      <c r="C50" s="3"/>
      <c r="D50" s="136"/>
      <c r="E50" s="137"/>
      <c r="F50" s="138"/>
    </row>
    <row r="51" spans="1:6" ht="14.1" hidden="1" customHeight="1" x14ac:dyDescent="0.2">
      <c r="A51" s="5"/>
      <c r="B51" s="6"/>
      <c r="C51" s="3"/>
      <c r="D51" s="136"/>
      <c r="E51" s="137"/>
      <c r="F51" s="138"/>
    </row>
    <row r="52" spans="1:6" ht="14.1" hidden="1" customHeight="1" x14ac:dyDescent="0.2">
      <c r="A52" s="5"/>
      <c r="B52" s="6"/>
      <c r="C52" s="3"/>
      <c r="D52" s="136"/>
      <c r="E52" s="137"/>
      <c r="F52" s="138"/>
    </row>
    <row r="53" spans="1:6" ht="14.1" hidden="1" customHeight="1" x14ac:dyDescent="0.2">
      <c r="A53" s="5"/>
      <c r="B53" s="6"/>
      <c r="C53" s="3"/>
      <c r="D53" s="136"/>
      <c r="E53" s="137"/>
      <c r="F53" s="138"/>
    </row>
    <row r="54" spans="1:6" ht="14.1" hidden="1" customHeight="1" x14ac:dyDescent="0.2">
      <c r="A54" s="5"/>
      <c r="B54" s="6"/>
      <c r="C54" s="3"/>
      <c r="D54" s="136"/>
      <c r="E54" s="137"/>
      <c r="F54" s="138"/>
    </row>
    <row r="55" spans="1:6" ht="14.1" hidden="1" customHeight="1" x14ac:dyDescent="0.2">
      <c r="A55" s="5"/>
      <c r="B55" s="6"/>
      <c r="C55" s="3"/>
      <c r="D55" s="136"/>
      <c r="E55" s="137"/>
      <c r="F55" s="138"/>
    </row>
    <row r="56" spans="1:6" ht="14.1" hidden="1" customHeight="1" x14ac:dyDescent="0.2">
      <c r="A56" s="5"/>
      <c r="B56" s="6"/>
      <c r="C56" s="3"/>
      <c r="D56" s="136"/>
      <c r="E56" s="137"/>
      <c r="F56" s="138"/>
    </row>
    <row r="57" spans="1:6" ht="14.1" hidden="1" customHeight="1" x14ac:dyDescent="0.2">
      <c r="A57" s="5"/>
      <c r="B57" s="6"/>
      <c r="C57" s="3"/>
      <c r="D57" s="136"/>
      <c r="E57" s="137"/>
      <c r="F57" s="138"/>
    </row>
    <row r="58" spans="1:6" ht="14.1" hidden="1" customHeight="1" x14ac:dyDescent="0.2">
      <c r="A58" s="5"/>
      <c r="B58" s="6"/>
      <c r="C58" s="3"/>
      <c r="D58" s="136"/>
      <c r="E58" s="137"/>
      <c r="F58" s="138"/>
    </row>
    <row r="59" spans="1:6" ht="14.1" hidden="1" customHeight="1" x14ac:dyDescent="0.2">
      <c r="A59" s="5"/>
      <c r="B59" s="6"/>
      <c r="C59" s="3"/>
      <c r="D59" s="136"/>
      <c r="E59" s="137"/>
      <c r="F59" s="138"/>
    </row>
    <row r="60" spans="1:6" ht="14.1" hidden="1" customHeight="1" x14ac:dyDescent="0.2">
      <c r="A60" s="5"/>
      <c r="B60" s="6"/>
      <c r="C60" s="3"/>
      <c r="D60" s="136"/>
      <c r="E60" s="137"/>
      <c r="F60" s="138"/>
    </row>
    <row r="61" spans="1:6" ht="14.1" hidden="1" customHeight="1" x14ac:dyDescent="0.2">
      <c r="A61" s="5"/>
      <c r="B61" s="6"/>
      <c r="C61" s="3"/>
      <c r="D61" s="136"/>
      <c r="E61" s="137"/>
      <c r="F61" s="138"/>
    </row>
    <row r="62" spans="1:6" ht="14.1" hidden="1" customHeight="1" x14ac:dyDescent="0.2">
      <c r="A62" s="5"/>
      <c r="B62" s="6"/>
      <c r="C62" s="3"/>
      <c r="D62" s="136"/>
      <c r="E62" s="137"/>
      <c r="F62" s="138"/>
    </row>
    <row r="63" spans="1:6" ht="14.1" hidden="1" customHeight="1" x14ac:dyDescent="0.2">
      <c r="A63" s="5"/>
      <c r="B63" s="6"/>
      <c r="C63" s="3"/>
      <c r="D63" s="136"/>
      <c r="E63" s="137"/>
      <c r="F63" s="138"/>
    </row>
    <row r="64" spans="1:6" ht="14.1" hidden="1" customHeight="1" x14ac:dyDescent="0.2">
      <c r="A64" s="5"/>
      <c r="B64" s="6"/>
      <c r="C64" s="3"/>
      <c r="D64" s="136"/>
      <c r="E64" s="137"/>
      <c r="F64" s="138"/>
    </row>
    <row r="65" spans="1:6" ht="14.1" hidden="1" customHeight="1" x14ac:dyDescent="0.2">
      <c r="A65" s="5"/>
      <c r="B65" s="6"/>
      <c r="C65" s="3"/>
      <c r="D65" s="136"/>
      <c r="E65" s="137"/>
      <c r="F65" s="138"/>
    </row>
    <row r="66" spans="1:6" ht="14.1" hidden="1" customHeight="1" x14ac:dyDescent="0.2">
      <c r="A66" s="5"/>
      <c r="B66" s="6"/>
      <c r="C66" s="3"/>
      <c r="D66" s="136"/>
      <c r="E66" s="137"/>
      <c r="F66" s="138"/>
    </row>
    <row r="67" spans="1:6" ht="14.1" hidden="1" customHeight="1" x14ac:dyDescent="0.2">
      <c r="A67" s="5"/>
      <c r="B67" s="6"/>
      <c r="C67" s="3"/>
      <c r="D67" s="136"/>
      <c r="E67" s="137"/>
      <c r="F67" s="138"/>
    </row>
    <row r="68" spans="1:6" ht="14.1" hidden="1" customHeight="1" x14ac:dyDescent="0.2">
      <c r="A68" s="5"/>
      <c r="B68" s="6"/>
      <c r="C68" s="3"/>
      <c r="D68" s="136"/>
      <c r="E68" s="137"/>
      <c r="F68" s="138"/>
    </row>
    <row r="69" spans="1:6" ht="14.1" hidden="1" customHeight="1" x14ac:dyDescent="0.2">
      <c r="A69" s="5"/>
      <c r="B69" s="6"/>
      <c r="C69" s="3"/>
      <c r="D69" s="136"/>
      <c r="E69" s="137"/>
      <c r="F69" s="138"/>
    </row>
    <row r="70" spans="1:6" ht="14.1" hidden="1" customHeight="1" x14ac:dyDescent="0.2">
      <c r="A70" s="5"/>
      <c r="B70" s="6"/>
      <c r="C70" s="3"/>
      <c r="D70" s="136"/>
      <c r="E70" s="137"/>
      <c r="F70" s="138"/>
    </row>
    <row r="71" spans="1:6" ht="14.1" hidden="1" customHeight="1" x14ac:dyDescent="0.2">
      <c r="A71" s="5"/>
      <c r="B71" s="6"/>
      <c r="C71" s="3"/>
      <c r="D71" s="136"/>
      <c r="E71" s="137"/>
      <c r="F71" s="138"/>
    </row>
    <row r="72" spans="1:6" ht="14.1" hidden="1" customHeight="1" x14ac:dyDescent="0.2">
      <c r="A72" s="5"/>
      <c r="B72" s="6"/>
      <c r="C72" s="3"/>
      <c r="D72" s="136"/>
      <c r="E72" s="137"/>
      <c r="F72" s="138"/>
    </row>
    <row r="73" spans="1:6" ht="14.1" hidden="1" customHeight="1" x14ac:dyDescent="0.2">
      <c r="A73" s="5"/>
      <c r="B73" s="6"/>
      <c r="C73" s="3"/>
      <c r="D73" s="136"/>
      <c r="E73" s="137"/>
      <c r="F73" s="138"/>
    </row>
    <row r="74" spans="1:6" ht="14.1" hidden="1" customHeight="1" x14ac:dyDescent="0.2">
      <c r="A74" s="5"/>
      <c r="B74" s="6"/>
      <c r="C74" s="3"/>
      <c r="D74" s="136"/>
      <c r="E74" s="137"/>
      <c r="F74" s="138"/>
    </row>
    <row r="75" spans="1:6" ht="14.1" hidden="1" customHeight="1" x14ac:dyDescent="0.2">
      <c r="A75" s="5"/>
      <c r="B75" s="6"/>
      <c r="C75" s="3"/>
      <c r="D75" s="136"/>
      <c r="E75" s="137"/>
      <c r="F75" s="138"/>
    </row>
    <row r="76" spans="1:6" ht="14.1" hidden="1" customHeight="1" thickBot="1" x14ac:dyDescent="0.25">
      <c r="A76" s="15"/>
      <c r="B76" s="16"/>
      <c r="C76" s="17"/>
      <c r="D76" s="142"/>
      <c r="E76" s="143"/>
      <c r="F76" s="144"/>
    </row>
    <row r="77" spans="1:6" ht="27.95" hidden="1" customHeight="1" thickBot="1" x14ac:dyDescent="0.25">
      <c r="A77" s="374" t="s">
        <v>573</v>
      </c>
      <c r="B77" s="375"/>
      <c r="C77" s="375"/>
      <c r="D77" s="375"/>
      <c r="E77" s="376"/>
      <c r="F77" s="91">
        <f>SUM(F31:F76)</f>
        <v>0</v>
      </c>
    </row>
    <row r="78" spans="1:6" ht="14.1" hidden="1" customHeight="1" thickBot="1" x14ac:dyDescent="0.25">
      <c r="A78" s="23"/>
      <c r="C78" s="35"/>
      <c r="E78" s="149"/>
      <c r="F78" s="149"/>
    </row>
    <row r="79" spans="1:6" ht="27.95" hidden="1" customHeight="1" x14ac:dyDescent="0.2">
      <c r="A79" s="308" t="s">
        <v>574</v>
      </c>
      <c r="B79" s="309"/>
      <c r="C79" s="309"/>
      <c r="D79" s="309"/>
      <c r="E79" s="310" t="s">
        <v>575</v>
      </c>
      <c r="F79" s="311"/>
    </row>
    <row r="80" spans="1:6" ht="42" hidden="1" customHeight="1" thickBot="1" x14ac:dyDescent="0.25">
      <c r="A80" s="312"/>
      <c r="B80" s="313"/>
      <c r="C80" s="313"/>
      <c r="D80" s="313"/>
      <c r="E80" s="314"/>
      <c r="F80" s="315"/>
    </row>
    <row r="81" ht="9.9499999999999993" customHeight="1" x14ac:dyDescent="0.2"/>
    <row r="82" ht="27.95" customHeight="1" x14ac:dyDescent="0.2"/>
    <row r="83" ht="27.95"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27.95" customHeight="1" x14ac:dyDescent="0.2"/>
    <row r="130" ht="14.1" customHeight="1" x14ac:dyDescent="0.2"/>
    <row r="131" ht="27.95" customHeight="1" x14ac:dyDescent="0.2"/>
    <row r="132" ht="42" customHeight="1" x14ac:dyDescent="0.2"/>
    <row r="133" ht="9.9499999999999993" customHeight="1" x14ac:dyDescent="0.2"/>
    <row r="134" ht="27.95" customHeight="1" x14ac:dyDescent="0.2"/>
    <row r="135" ht="27.95"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27.95" customHeight="1" x14ac:dyDescent="0.2"/>
    <row r="182" ht="14.1" customHeight="1" x14ac:dyDescent="0.2"/>
    <row r="183" ht="27.95" customHeight="1" x14ac:dyDescent="0.2"/>
    <row r="184" ht="42" customHeight="1" x14ac:dyDescent="0.2"/>
    <row r="185" ht="9.9499999999999993" customHeight="1" x14ac:dyDescent="0.2"/>
    <row r="186" ht="27.95" customHeight="1" x14ac:dyDescent="0.2"/>
    <row r="187" ht="27.95"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27.95" customHeight="1" x14ac:dyDescent="0.2"/>
    <row r="234" ht="14.1" customHeight="1" x14ac:dyDescent="0.2"/>
    <row r="235" ht="27.95" customHeight="1" x14ac:dyDescent="0.2"/>
    <row r="236" ht="42" customHeight="1" x14ac:dyDescent="0.2"/>
    <row r="237" ht="9.9499999999999993" customHeight="1" x14ac:dyDescent="0.2"/>
    <row r="238" ht="27.95" customHeight="1" x14ac:dyDescent="0.2"/>
    <row r="239" ht="27.95"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27.95" customHeight="1" x14ac:dyDescent="0.2"/>
    <row r="286" ht="14.1" customHeight="1" x14ac:dyDescent="0.2"/>
    <row r="287" ht="27.95" customHeight="1" x14ac:dyDescent="0.2"/>
    <row r="288" ht="42" customHeight="1" x14ac:dyDescent="0.2"/>
    <row r="289" ht="9.9499999999999993" customHeight="1" x14ac:dyDescent="0.2"/>
    <row r="290" ht="27.95" customHeight="1" x14ac:dyDescent="0.2"/>
    <row r="291" ht="27.95"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27.95" customHeight="1" x14ac:dyDescent="0.2"/>
    <row r="338" ht="14.1" customHeight="1" x14ac:dyDescent="0.2"/>
    <row r="339" ht="27.95" customHeight="1" x14ac:dyDescent="0.2"/>
    <row r="340" ht="42" customHeight="1" x14ac:dyDescent="0.2"/>
    <row r="341" ht="9.9499999999999993" customHeight="1" x14ac:dyDescent="0.2"/>
    <row r="342" ht="27.95" customHeight="1" x14ac:dyDescent="0.2"/>
    <row r="343" ht="27.95"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27.95" customHeight="1" x14ac:dyDescent="0.2"/>
    <row r="390" ht="14.1" customHeight="1" x14ac:dyDescent="0.2"/>
    <row r="391" ht="27.95" customHeight="1" x14ac:dyDescent="0.2"/>
    <row r="392" ht="42" customHeight="1" x14ac:dyDescent="0.2"/>
    <row r="393" ht="9.9499999999999993" customHeight="1" x14ac:dyDescent="0.2"/>
    <row r="394" ht="27.95" customHeight="1" x14ac:dyDescent="0.2"/>
    <row r="395" ht="27.95"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27.95" customHeight="1" x14ac:dyDescent="0.2"/>
    <row r="442" ht="14.1" customHeight="1" x14ac:dyDescent="0.2"/>
    <row r="443" ht="27.95" customHeight="1" x14ac:dyDescent="0.2"/>
    <row r="444" ht="42" customHeight="1" x14ac:dyDescent="0.2"/>
    <row r="445" ht="9.9499999999999993" customHeight="1" x14ac:dyDescent="0.2"/>
  </sheetData>
  <mergeCells count="11">
    <mergeCell ref="A80:D80"/>
    <mergeCell ref="E80:F80"/>
    <mergeCell ref="A31:E31"/>
    <mergeCell ref="A77:E77"/>
    <mergeCell ref="A79:D79"/>
    <mergeCell ref="E79:F79"/>
    <mergeCell ref="A25:E25"/>
    <mergeCell ref="A27:D27"/>
    <mergeCell ref="E27:F27"/>
    <mergeCell ref="A28:D28"/>
    <mergeCell ref="E28:F28"/>
  </mergeCells>
  <phoneticPr fontId="1" type="noConversion"/>
  <conditionalFormatting sqref="D36 D39 D41">
    <cfRule type="cellIs" dxfId="7" priority="1" operator="greaterThan">
      <formula>0</formula>
    </cfRule>
  </conditionalFormatting>
  <conditionalFormatting sqref="E36 E39 E41">
    <cfRule type="cellIs" dxfId="6" priority="2" operator="greaterThan">
      <formula>0</formula>
    </cfRule>
  </conditionalFormatting>
  <conditionalFormatting sqref="F36 F39 F41">
    <cfRule type="cellIs" dxfId="5" priority="3" stopIfTrue="1" operator="equal">
      <formula>"ro"</formula>
    </cfRule>
    <cfRule type="cellIs" dxfId="4"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
&amp;"-,Regular"
Part C2.2: Pricing Schedule&amp;R
&amp;"-,Regular"&amp;8Section 903: Page &amp;P of &amp;N</oddHeader>
  </headerFooter>
  <rowBreaks count="2" manualBreakCount="2">
    <brk id="28" max="5" man="1"/>
    <brk id="80" max="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0"/>
  </sheetPr>
  <dimension ref="A1:F53"/>
  <sheetViews>
    <sheetView showZeros="0" view="pageBreakPreview" topLeftCell="A34" zoomScale="90" zoomScaleNormal="110" zoomScaleSheetLayoutView="90" workbookViewId="0">
      <selection sqref="A1:C52"/>
    </sheetView>
  </sheetViews>
  <sheetFormatPr defaultColWidth="9.140625" defaultRowHeight="12" customHeight="1" x14ac:dyDescent="0.2"/>
  <cols>
    <col min="1" max="1" width="20.5703125" style="2" customWidth="1"/>
    <col min="2" max="2" width="50.5703125" style="2" customWidth="1"/>
    <col min="3" max="3" width="20.5703125" style="173" customWidth="1"/>
    <col min="4" max="4" width="10.42578125" style="2" bestFit="1" customWidth="1"/>
    <col min="5" max="5" width="13.7109375" style="2" customWidth="1"/>
    <col min="6" max="6" width="10.28515625" style="2" bestFit="1" customWidth="1"/>
    <col min="7" max="16384" width="9.140625" style="2"/>
  </cols>
  <sheetData>
    <row r="1" spans="1:6" ht="27.95" customHeight="1" thickBot="1" x14ac:dyDescent="0.25">
      <c r="A1" s="388" t="s">
        <v>18</v>
      </c>
      <c r="B1" s="388"/>
      <c r="C1" s="388"/>
    </row>
    <row r="2" spans="1:6" ht="14.1" customHeight="1" thickBot="1" x14ac:dyDescent="0.25">
      <c r="A2" s="71" t="s">
        <v>578</v>
      </c>
      <c r="B2" s="72" t="s">
        <v>568</v>
      </c>
      <c r="C2" s="81" t="s">
        <v>572</v>
      </c>
    </row>
    <row r="3" spans="1:6" ht="14.1" customHeight="1" x14ac:dyDescent="0.2">
      <c r="A3" s="8"/>
      <c r="B3" s="9"/>
      <c r="C3" s="166"/>
    </row>
    <row r="4" spans="1:6" ht="14.1" customHeight="1" x14ac:dyDescent="0.2">
      <c r="A4" s="73" t="s">
        <v>565</v>
      </c>
      <c r="B4" s="74" t="s">
        <v>606</v>
      </c>
      <c r="C4" s="167"/>
    </row>
    <row r="5" spans="1:6" ht="14.1" customHeight="1" x14ac:dyDescent="0.2">
      <c r="A5" s="181" t="s">
        <v>523</v>
      </c>
      <c r="B5" s="182" t="s">
        <v>544</v>
      </c>
      <c r="C5" s="183">
        <f>'Section 001'!F66</f>
        <v>0</v>
      </c>
      <c r="D5" s="131"/>
      <c r="E5" s="132"/>
      <c r="F5" s="188"/>
    </row>
    <row r="6" spans="1:6" ht="14.1" customHeight="1" x14ac:dyDescent="0.2">
      <c r="A6" s="181" t="s">
        <v>524</v>
      </c>
      <c r="B6" s="182" t="s">
        <v>270</v>
      </c>
      <c r="C6" s="183">
        <f>'Section 002'!F24</f>
        <v>0</v>
      </c>
    </row>
    <row r="7" spans="1:6" ht="14.1" customHeight="1" x14ac:dyDescent="0.2">
      <c r="A7" s="36"/>
      <c r="B7" s="6"/>
      <c r="C7" s="168"/>
      <c r="E7" s="82"/>
      <c r="F7" s="82">
        <f>E7*F5</f>
        <v>0</v>
      </c>
    </row>
    <row r="8" spans="1:6" ht="14.1" customHeight="1" x14ac:dyDescent="0.2">
      <c r="A8" s="76" t="s">
        <v>607</v>
      </c>
      <c r="B8" s="77" t="s">
        <v>601</v>
      </c>
      <c r="C8" s="169"/>
      <c r="D8" s="82"/>
    </row>
    <row r="9" spans="1:6" ht="14.1" customHeight="1" x14ac:dyDescent="0.2">
      <c r="A9" s="181" t="s">
        <v>525</v>
      </c>
      <c r="B9" s="184" t="s">
        <v>545</v>
      </c>
      <c r="C9" s="183">
        <f>'Section 101'!F57</f>
        <v>0</v>
      </c>
    </row>
    <row r="10" spans="1:6" ht="14.1" customHeight="1" x14ac:dyDescent="0.2">
      <c r="A10" s="181" t="s">
        <v>526</v>
      </c>
      <c r="B10" s="182" t="s">
        <v>643</v>
      </c>
      <c r="C10" s="183">
        <f>'Section 102'!F70</f>
        <v>0</v>
      </c>
    </row>
    <row r="11" spans="1:6" ht="14.1" customHeight="1" x14ac:dyDescent="0.2">
      <c r="A11" s="181" t="s">
        <v>527</v>
      </c>
      <c r="B11" s="182" t="s">
        <v>546</v>
      </c>
      <c r="C11" s="183">
        <f>'Section 103'!F22</f>
        <v>0</v>
      </c>
    </row>
    <row r="12" spans="1:6" ht="14.1" customHeight="1" x14ac:dyDescent="0.2">
      <c r="A12" s="181" t="s">
        <v>1232</v>
      </c>
      <c r="B12" s="182" t="str">
        <f>'Section 104'!B5</f>
        <v>Landscaping and Grassing</v>
      </c>
      <c r="C12" s="183">
        <f>'Section 104'!F50</f>
        <v>0</v>
      </c>
    </row>
    <row r="13" spans="1:6" ht="14.1" customHeight="1" x14ac:dyDescent="0.2">
      <c r="A13" s="181" t="s">
        <v>965</v>
      </c>
      <c r="B13" s="182" t="s">
        <v>241</v>
      </c>
      <c r="C13" s="183">
        <f>'Section B107'!F58</f>
        <v>0</v>
      </c>
    </row>
    <row r="14" spans="1:6" ht="14.1" customHeight="1" x14ac:dyDescent="0.2">
      <c r="A14" s="36"/>
      <c r="B14" s="6"/>
      <c r="C14" s="168"/>
    </row>
    <row r="15" spans="1:6" ht="14.1" customHeight="1" x14ac:dyDescent="0.2">
      <c r="A15" s="78" t="s">
        <v>602</v>
      </c>
      <c r="B15" s="79" t="s">
        <v>603</v>
      </c>
      <c r="C15" s="170"/>
    </row>
    <row r="16" spans="1:6" ht="14.1" customHeight="1" x14ac:dyDescent="0.2">
      <c r="A16" s="181" t="s">
        <v>604</v>
      </c>
      <c r="B16" s="182" t="s">
        <v>605</v>
      </c>
      <c r="C16" s="183">
        <f>'Section 201'!F28</f>
        <v>0</v>
      </c>
      <c r="D16" s="82"/>
    </row>
    <row r="17" spans="1:3" ht="14.1" customHeight="1" x14ac:dyDescent="0.2">
      <c r="A17" s="181" t="s">
        <v>528</v>
      </c>
      <c r="B17" s="182" t="s">
        <v>548</v>
      </c>
      <c r="C17" s="183">
        <f>'Section 202'!F94</f>
        <v>0</v>
      </c>
    </row>
    <row r="18" spans="1:3" ht="14.1" customHeight="1" x14ac:dyDescent="0.2">
      <c r="A18" s="181" t="s">
        <v>529</v>
      </c>
      <c r="B18" s="182" t="s">
        <v>549</v>
      </c>
      <c r="C18" s="183">
        <f>'Section 203'!F99</f>
        <v>0</v>
      </c>
    </row>
    <row r="19" spans="1:3" ht="14.1" customHeight="1" x14ac:dyDescent="0.2">
      <c r="A19" s="36"/>
      <c r="B19" s="6"/>
      <c r="C19" s="168"/>
    </row>
    <row r="20" spans="1:3" ht="14.1" customHeight="1" x14ac:dyDescent="0.2">
      <c r="A20" s="75" t="s">
        <v>608</v>
      </c>
      <c r="B20" s="80" t="s">
        <v>609</v>
      </c>
      <c r="C20" s="171"/>
    </row>
    <row r="21" spans="1:3" ht="14.1" customHeight="1" x14ac:dyDescent="0.2">
      <c r="A21" s="181" t="s">
        <v>530</v>
      </c>
      <c r="B21" s="182" t="s">
        <v>550</v>
      </c>
      <c r="C21" s="183">
        <f>'Section 501'!F36</f>
        <v>0</v>
      </c>
    </row>
    <row r="22" spans="1:3" ht="14.1" customHeight="1" x14ac:dyDescent="0.2">
      <c r="A22" s="181" t="s">
        <v>531</v>
      </c>
      <c r="B22" s="182" t="s">
        <v>551</v>
      </c>
      <c r="C22" s="183">
        <f>'Section 502'!F145</f>
        <v>0</v>
      </c>
    </row>
    <row r="23" spans="1:3" ht="14.1" customHeight="1" x14ac:dyDescent="0.2">
      <c r="A23" s="181" t="s">
        <v>532</v>
      </c>
      <c r="B23" s="182" t="s">
        <v>552</v>
      </c>
      <c r="C23" s="183">
        <f>'Section 503'!F29</f>
        <v>0</v>
      </c>
    </row>
    <row r="24" spans="1:3" ht="14.1" customHeight="1" x14ac:dyDescent="0.2">
      <c r="A24" s="181" t="s">
        <v>533</v>
      </c>
      <c r="B24" s="182" t="s">
        <v>553</v>
      </c>
      <c r="C24" s="183">
        <f>'Section 504'!F88</f>
        <v>0</v>
      </c>
    </row>
    <row r="25" spans="1:3" ht="14.1" customHeight="1" x14ac:dyDescent="0.2">
      <c r="A25" s="181" t="s">
        <v>534</v>
      </c>
      <c r="B25" s="182" t="s">
        <v>554</v>
      </c>
      <c r="C25" s="183">
        <f>'Section 505'!F64</f>
        <v>0</v>
      </c>
    </row>
    <row r="26" spans="1:3" ht="14.1" customHeight="1" x14ac:dyDescent="0.2">
      <c r="A26" s="36"/>
      <c r="B26" s="6"/>
      <c r="C26" s="168"/>
    </row>
    <row r="27" spans="1:3" ht="14.1" customHeight="1" x14ac:dyDescent="0.2">
      <c r="A27" s="178" t="s">
        <v>610</v>
      </c>
      <c r="B27" s="179" t="s">
        <v>611</v>
      </c>
      <c r="C27" s="180"/>
    </row>
    <row r="28" spans="1:3" ht="14.1" customHeight="1" x14ac:dyDescent="0.2">
      <c r="A28" s="181" t="s">
        <v>535</v>
      </c>
      <c r="B28" s="182" t="s">
        <v>555</v>
      </c>
      <c r="C28" s="183">
        <f>'Section 601'!F52</f>
        <v>0</v>
      </c>
    </row>
    <row r="29" spans="1:3" ht="14.1" customHeight="1" x14ac:dyDescent="0.2">
      <c r="A29" s="181" t="s">
        <v>536</v>
      </c>
      <c r="B29" s="182" t="s">
        <v>302</v>
      </c>
      <c r="C29" s="183">
        <f>'Section 602'!F37</f>
        <v>0</v>
      </c>
    </row>
    <row r="30" spans="1:3" ht="14.1" customHeight="1" x14ac:dyDescent="0.2">
      <c r="A30" s="181" t="s">
        <v>537</v>
      </c>
      <c r="B30" s="182" t="s">
        <v>556</v>
      </c>
      <c r="C30" s="183">
        <f>'Section 603'!F25</f>
        <v>0</v>
      </c>
    </row>
    <row r="31" spans="1:3" ht="14.1" customHeight="1" x14ac:dyDescent="0.2">
      <c r="A31" s="181" t="s">
        <v>538</v>
      </c>
      <c r="B31" s="182" t="s">
        <v>557</v>
      </c>
      <c r="C31" s="183">
        <f>'Section 604'!F22</f>
        <v>0</v>
      </c>
    </row>
    <row r="32" spans="1:3" ht="14.1" customHeight="1" x14ac:dyDescent="0.2">
      <c r="A32" s="181" t="s">
        <v>539</v>
      </c>
      <c r="B32" s="182" t="s">
        <v>558</v>
      </c>
      <c r="C32" s="183">
        <f>'Section 605'!F25</f>
        <v>0</v>
      </c>
    </row>
    <row r="33" spans="1:4" ht="14.1" customHeight="1" x14ac:dyDescent="0.2">
      <c r="A33" s="181" t="s">
        <v>540</v>
      </c>
      <c r="B33" s="182" t="s">
        <v>559</v>
      </c>
      <c r="C33" s="183">
        <f>'Section 606'!F50</f>
        <v>0</v>
      </c>
    </row>
    <row r="34" spans="1:4" ht="14.1" customHeight="1" x14ac:dyDescent="0.2">
      <c r="A34" s="181" t="s">
        <v>541</v>
      </c>
      <c r="B34" s="182" t="s">
        <v>561</v>
      </c>
      <c r="C34" s="183">
        <f>'Section 609'!F23</f>
        <v>0</v>
      </c>
    </row>
    <row r="35" spans="1:4" ht="14.1" customHeight="1" x14ac:dyDescent="0.2">
      <c r="A35" s="181" t="s">
        <v>542</v>
      </c>
      <c r="B35" s="182" t="s">
        <v>562</v>
      </c>
      <c r="C35" s="183">
        <f>'Section 612'!F36</f>
        <v>0</v>
      </c>
    </row>
    <row r="36" spans="1:4" ht="14.1" customHeight="1" x14ac:dyDescent="0.2">
      <c r="A36" s="181" t="s">
        <v>543</v>
      </c>
      <c r="B36" s="182" t="s">
        <v>563</v>
      </c>
      <c r="C36" s="183">
        <f>'Section 613'!F42</f>
        <v>0</v>
      </c>
    </row>
    <row r="37" spans="1:4" ht="14.1" customHeight="1" thickBot="1" x14ac:dyDescent="0.25">
      <c r="A37" s="15"/>
      <c r="B37" s="16"/>
      <c r="C37" s="172"/>
    </row>
    <row r="38" spans="1:4" ht="14.1" customHeight="1" x14ac:dyDescent="0.2">
      <c r="A38" s="92" t="s">
        <v>614</v>
      </c>
      <c r="B38" s="93" t="s">
        <v>693</v>
      </c>
      <c r="C38" s="174"/>
    </row>
    <row r="39" spans="1:4" ht="14.1" customHeight="1" x14ac:dyDescent="0.2">
      <c r="A39" s="181" t="s">
        <v>313</v>
      </c>
      <c r="B39" s="182" t="s">
        <v>564</v>
      </c>
      <c r="C39" s="183">
        <f>'Section 903'!F77</f>
        <v>0</v>
      </c>
    </row>
    <row r="40" spans="1:4" ht="14.1" customHeight="1" thickBot="1" x14ac:dyDescent="0.25">
      <c r="A40" s="36"/>
      <c r="B40" s="6"/>
      <c r="C40" s="168"/>
    </row>
    <row r="41" spans="1:4" ht="27.95" customHeight="1" thickBot="1" x14ac:dyDescent="0.25">
      <c r="A41" s="374" t="s">
        <v>615</v>
      </c>
      <c r="B41" s="376"/>
      <c r="C41" s="81">
        <f>SUM(C38:C40)</f>
        <v>0</v>
      </c>
    </row>
    <row r="42" spans="1:4" ht="14.1" customHeight="1" x14ac:dyDescent="0.2">
      <c r="A42" s="20"/>
      <c r="B42" s="20"/>
      <c r="C42" s="164"/>
    </row>
    <row r="43" spans="1:4" s="176" customFormat="1" ht="27.95" customHeight="1" x14ac:dyDescent="0.2">
      <c r="A43" s="380" t="str">
        <f>CONCATENATE("Add ",TEXT(D43,"0.00"),"% for contingencies")</f>
        <v>Add 10.00% for contingencies</v>
      </c>
      <c r="B43" s="381"/>
      <c r="C43" s="183"/>
      <c r="D43" s="250">
        <v>1000</v>
      </c>
    </row>
    <row r="44" spans="1:4" s="176" customFormat="1" ht="27.95" hidden="1" customHeight="1" x14ac:dyDescent="0.2">
      <c r="A44" s="382" t="s">
        <v>1254</v>
      </c>
      <c r="B44" s="383"/>
      <c r="C44" s="185"/>
    </row>
    <row r="45" spans="1:4" s="176" customFormat="1" ht="27.95" hidden="1" customHeight="1" x14ac:dyDescent="0.2">
      <c r="A45" s="380" t="str">
        <f>CONCATENATE("Add ",TEXT(D45,"0.00"),"% CPA")</f>
        <v>Add 0.06% CPA</v>
      </c>
      <c r="B45" s="381"/>
      <c r="C45" s="183"/>
      <c r="D45" s="177">
        <v>6</v>
      </c>
    </row>
    <row r="46" spans="1:4" s="176" customFormat="1" ht="27.95" customHeight="1" x14ac:dyDescent="0.2">
      <c r="A46" s="382" t="s">
        <v>1254</v>
      </c>
      <c r="B46" s="383"/>
      <c r="C46" s="185"/>
    </row>
    <row r="47" spans="1:4" s="176" customFormat="1" ht="27.95" customHeight="1" x14ac:dyDescent="0.2">
      <c r="A47" s="380" t="str">
        <f>CONCATENATE("Add ",TEXT(D47,"15"),"% VAT")</f>
        <v>Add 15% VAT</v>
      </c>
      <c r="B47" s="381"/>
      <c r="C47" s="186"/>
      <c r="D47" s="177"/>
    </row>
    <row r="48" spans="1:4" ht="27.95" customHeight="1" thickBot="1" x14ac:dyDescent="0.25">
      <c r="A48" s="382" t="s">
        <v>1255</v>
      </c>
      <c r="B48" s="383"/>
      <c r="C48" s="185"/>
      <c r="D48" s="176"/>
    </row>
    <row r="49" spans="1:3" ht="27.95" customHeight="1" thickBot="1" x14ac:dyDescent="0.25">
      <c r="A49" s="374" t="s">
        <v>612</v>
      </c>
      <c r="B49" s="375"/>
      <c r="C49" s="81"/>
    </row>
    <row r="50" spans="1:3" ht="14.1" customHeight="1" thickBot="1" x14ac:dyDescent="0.25"/>
    <row r="51" spans="1:3" ht="27.95" customHeight="1" x14ac:dyDescent="0.2">
      <c r="A51" s="386" t="s">
        <v>574</v>
      </c>
      <c r="B51" s="387"/>
      <c r="C51" s="165" t="s">
        <v>575</v>
      </c>
    </row>
    <row r="52" spans="1:3" ht="42" customHeight="1" thickBot="1" x14ac:dyDescent="0.25">
      <c r="A52" s="384"/>
      <c r="B52" s="385"/>
      <c r="C52" s="175"/>
    </row>
    <row r="53" spans="1:3" ht="9.9499999999999993" customHeight="1" x14ac:dyDescent="0.2"/>
  </sheetData>
  <mergeCells count="11">
    <mergeCell ref="A1:C1"/>
    <mergeCell ref="A41:B41"/>
    <mergeCell ref="A43:B43"/>
    <mergeCell ref="A44:B44"/>
    <mergeCell ref="A45:B45"/>
    <mergeCell ref="A52:B52"/>
    <mergeCell ref="A48:B48"/>
    <mergeCell ref="A49:B49"/>
    <mergeCell ref="A51:B51"/>
    <mergeCell ref="A47:B47"/>
    <mergeCell ref="A46:B46"/>
  </mergeCells>
  <phoneticPr fontId="1" type="noConversion"/>
  <printOptions horizontalCentered="1"/>
  <pageMargins left="0.78740157480314965" right="0.59055118110236227" top="0.98425196850393704" bottom="0.39370078740157483" header="0.39370078740157483" footer="0.19685039370078741"/>
  <pageSetup paperSize="9" scale="87" orientation="portrait" blackAndWhite="1" useFirstPageNumber="1" r:id="rId1"/>
  <headerFooter alignWithMargins="0">
    <oddHeader>&amp;L&amp;"-,Italic"&amp;8RTD01-2016/2017-TIDC32
&amp;"-,Regular"
Part C2.2: Pricing Schedule&amp;R&amp;"-,Regular"&amp;8
Summary: Page &amp;P of &amp;N</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0FB9-EF2C-41E9-9D09-90A0C64006FF}">
  <dimension ref="A1"/>
  <sheetViews>
    <sheetView workbookViewId="0"/>
  </sheetViews>
  <sheetFormatPr defaultRowHeight="12.75" x14ac:dyDescent="0.2"/>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416"/>
  <sheetViews>
    <sheetView showZeros="0" view="pageLayout" zoomScaleNormal="100" zoomScaleSheetLayoutView="150" workbookViewId="0">
      <selection activeCell="B4" sqref="B4"/>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24" customWidth="1"/>
    <col min="5" max="5" width="13.5703125" style="2" customWidth="1"/>
    <col min="6" max="6" width="15.5703125" style="2" customWidth="1"/>
    <col min="7" max="16384" width="9.140625" style="2"/>
  </cols>
  <sheetData>
    <row r="1" spans="1:6" ht="27.95" customHeight="1" thickBot="1" x14ac:dyDescent="0.25">
      <c r="A1" s="94" t="s">
        <v>567</v>
      </c>
      <c r="B1" s="95" t="s">
        <v>568</v>
      </c>
      <c r="C1" s="95" t="s">
        <v>569</v>
      </c>
      <c r="D1" s="96" t="s">
        <v>570</v>
      </c>
      <c r="E1" s="97" t="s">
        <v>571</v>
      </c>
      <c r="F1" s="98" t="s">
        <v>572</v>
      </c>
    </row>
    <row r="2" spans="1:6" ht="14.1" customHeight="1" x14ac:dyDescent="0.2">
      <c r="A2" s="8"/>
      <c r="B2" s="9"/>
      <c r="C2" s="10"/>
      <c r="D2" s="84"/>
      <c r="E2" s="11"/>
      <c r="F2" s="12"/>
    </row>
    <row r="3" spans="1:6" ht="14.1" customHeight="1" x14ac:dyDescent="0.2">
      <c r="A3" s="13" t="s">
        <v>968</v>
      </c>
      <c r="B3" s="14" t="s">
        <v>969</v>
      </c>
      <c r="C3" s="3"/>
      <c r="D3" s="83"/>
      <c r="E3" s="4"/>
      <c r="F3" s="1"/>
    </row>
    <row r="4" spans="1:6" ht="14.1" customHeight="1" x14ac:dyDescent="0.2">
      <c r="A4" s="5"/>
      <c r="B4" s="6"/>
      <c r="C4" s="3"/>
      <c r="D4" s="83"/>
      <c r="E4" s="4"/>
      <c r="F4" s="1"/>
    </row>
    <row r="5" spans="1:6" ht="14.1" customHeight="1" x14ac:dyDescent="0.2">
      <c r="A5" s="13" t="s">
        <v>983</v>
      </c>
      <c r="B5" s="14" t="s">
        <v>970</v>
      </c>
      <c r="C5" s="3"/>
      <c r="D5" s="83"/>
      <c r="E5" s="4"/>
      <c r="F5" s="1"/>
    </row>
    <row r="6" spans="1:6" ht="14.1" customHeight="1" x14ac:dyDescent="0.2">
      <c r="A6" s="5"/>
      <c r="B6" s="7"/>
      <c r="C6" s="3"/>
      <c r="D6" s="83"/>
      <c r="E6" s="4"/>
      <c r="F6" s="1"/>
    </row>
    <row r="7" spans="1:6" ht="14.1" customHeight="1" x14ac:dyDescent="0.2">
      <c r="A7" s="13"/>
      <c r="B7" s="14"/>
      <c r="C7" s="3"/>
      <c r="D7" s="83"/>
      <c r="E7" s="4"/>
      <c r="F7" s="1"/>
    </row>
    <row r="8" spans="1:6" ht="14.1" customHeight="1" x14ac:dyDescent="0.2">
      <c r="A8" s="5"/>
      <c r="B8" s="6"/>
      <c r="C8" s="3"/>
      <c r="D8" s="83"/>
      <c r="E8" s="4"/>
      <c r="F8" s="1"/>
    </row>
    <row r="9" spans="1:6" ht="14.1" customHeight="1" x14ac:dyDescent="0.2">
      <c r="A9" s="5"/>
      <c r="B9" s="6"/>
      <c r="C9" s="3"/>
      <c r="D9" s="88"/>
      <c r="E9" s="87"/>
      <c r="F9" s="86" t="str">
        <f>IF(TRIM(D9)="rate only","ro",IF(OR(ISBLANK(D9),ISBLANK(E9))," ",D9*E9))</f>
        <v xml:space="preserve"> </v>
      </c>
    </row>
    <row r="10" spans="1:6" ht="14.1" customHeight="1" x14ac:dyDescent="0.2">
      <c r="A10" s="5"/>
      <c r="B10" s="6"/>
      <c r="C10" s="3"/>
      <c r="D10" s="83"/>
      <c r="E10" s="4"/>
      <c r="F10" s="1"/>
    </row>
    <row r="11" spans="1:6" ht="14.1" customHeight="1" x14ac:dyDescent="0.2">
      <c r="A11" s="5"/>
      <c r="B11" s="6"/>
      <c r="C11" s="3"/>
      <c r="D11" s="83"/>
      <c r="E11" s="99"/>
      <c r="F11" s="1"/>
    </row>
    <row r="12" spans="1:6" ht="14.1" customHeight="1" x14ac:dyDescent="0.2">
      <c r="A12" s="5"/>
      <c r="B12" s="6"/>
      <c r="C12" s="3"/>
      <c r="D12" s="83"/>
      <c r="E12" s="4"/>
      <c r="F12" s="1"/>
    </row>
    <row r="13" spans="1:6" ht="14.1" customHeight="1" x14ac:dyDescent="0.2">
      <c r="A13" s="5"/>
      <c r="B13" s="6"/>
      <c r="C13" s="3"/>
      <c r="D13" s="83"/>
      <c r="E13" s="4"/>
      <c r="F13" s="1"/>
    </row>
    <row r="14" spans="1:6" ht="14.1" customHeight="1" x14ac:dyDescent="0.2">
      <c r="A14" s="13"/>
      <c r="B14" s="14"/>
      <c r="C14" s="3"/>
      <c r="D14" s="83"/>
      <c r="E14" s="99"/>
      <c r="F14" s="1"/>
    </row>
    <row r="15" spans="1:6" ht="14.1" customHeight="1" x14ac:dyDescent="0.2">
      <c r="A15" s="5"/>
      <c r="B15" s="6"/>
      <c r="C15" s="3"/>
      <c r="D15" s="83"/>
      <c r="E15" s="4"/>
      <c r="F15" s="1"/>
    </row>
    <row r="16" spans="1:6" ht="14.1" customHeight="1" x14ac:dyDescent="0.2">
      <c r="A16" s="5"/>
      <c r="B16" s="6"/>
      <c r="C16" s="3"/>
      <c r="D16" s="83"/>
      <c r="E16" s="4"/>
      <c r="F16" s="1"/>
    </row>
    <row r="17" spans="1:6" ht="14.1" customHeight="1" x14ac:dyDescent="0.2">
      <c r="A17" s="13"/>
      <c r="B17" s="14"/>
      <c r="C17" s="3"/>
      <c r="D17" s="83"/>
      <c r="E17" s="26"/>
      <c r="F17" s="1"/>
    </row>
    <row r="18" spans="1:6" ht="14.1" customHeight="1" x14ac:dyDescent="0.2">
      <c r="A18" s="13"/>
      <c r="B18" s="14"/>
      <c r="C18" s="3"/>
      <c r="D18" s="83"/>
      <c r="E18" s="99"/>
      <c r="F18" s="1"/>
    </row>
    <row r="19" spans="1:6" ht="14.1" customHeight="1" x14ac:dyDescent="0.2">
      <c r="A19" s="5"/>
      <c r="B19" s="6"/>
      <c r="C19" s="3"/>
      <c r="D19" s="83"/>
      <c r="E19" s="4"/>
      <c r="F19" s="1"/>
    </row>
    <row r="20" spans="1:6" ht="14.1" customHeight="1" x14ac:dyDescent="0.2">
      <c r="A20" s="5"/>
      <c r="B20" s="6"/>
      <c r="C20" s="3"/>
      <c r="D20" s="83"/>
      <c r="E20" s="4"/>
      <c r="F20" s="1"/>
    </row>
    <row r="21" spans="1:6" ht="14.1" customHeight="1" x14ac:dyDescent="0.2">
      <c r="A21" s="13"/>
      <c r="B21" s="14"/>
      <c r="C21" s="3"/>
      <c r="D21" s="83"/>
      <c r="E21" s="26"/>
      <c r="F21" s="1"/>
    </row>
    <row r="22" spans="1:6" ht="14.1" customHeight="1" x14ac:dyDescent="0.2">
      <c r="A22" s="13"/>
      <c r="B22" s="14"/>
      <c r="C22" s="3"/>
      <c r="D22" s="83"/>
      <c r="E22" s="26"/>
      <c r="F22" s="1"/>
    </row>
    <row r="23" spans="1:6" ht="14.1" customHeight="1" x14ac:dyDescent="0.2">
      <c r="A23" s="13"/>
      <c r="B23" s="14"/>
      <c r="C23" s="3"/>
      <c r="D23" s="83"/>
      <c r="E23" s="26"/>
      <c r="F23" s="1"/>
    </row>
    <row r="24" spans="1:6" ht="14.1" customHeight="1" x14ac:dyDescent="0.2">
      <c r="A24" s="5"/>
      <c r="B24" s="6"/>
      <c r="C24" s="3"/>
      <c r="D24" s="83"/>
      <c r="E24" s="26"/>
      <c r="F24" s="1"/>
    </row>
    <row r="25" spans="1:6" ht="14.1" customHeight="1" x14ac:dyDescent="0.2">
      <c r="A25" s="5"/>
      <c r="B25" s="6"/>
      <c r="C25" s="3"/>
      <c r="D25" s="83"/>
      <c r="E25" s="99"/>
      <c r="F25" s="1"/>
    </row>
    <row r="26" spans="1:6" ht="14.1" customHeight="1" x14ac:dyDescent="0.2">
      <c r="A26" s="5"/>
      <c r="B26" s="6"/>
      <c r="C26" s="3"/>
      <c r="D26" s="83"/>
      <c r="E26" s="26"/>
      <c r="F26" s="1"/>
    </row>
    <row r="27" spans="1:6" ht="14.1" customHeight="1" x14ac:dyDescent="0.2">
      <c r="A27" s="5"/>
      <c r="B27" s="6"/>
      <c r="C27" s="3"/>
      <c r="D27" s="83"/>
      <c r="E27" s="99"/>
      <c r="F27" s="1"/>
    </row>
    <row r="28" spans="1:6" ht="14.1" customHeight="1" x14ac:dyDescent="0.2">
      <c r="A28" s="5"/>
      <c r="B28" s="6"/>
      <c r="C28" s="3"/>
      <c r="D28" s="83"/>
      <c r="E28" s="26"/>
      <c r="F28" s="1"/>
    </row>
    <row r="29" spans="1:6" ht="14.1" customHeight="1" x14ac:dyDescent="0.2">
      <c r="A29" s="5"/>
      <c r="B29" s="6"/>
      <c r="C29" s="3"/>
      <c r="D29" s="83"/>
      <c r="E29" s="26"/>
      <c r="F29" s="1"/>
    </row>
    <row r="30" spans="1:6" ht="14.1" customHeight="1" x14ac:dyDescent="0.2">
      <c r="A30" s="5"/>
      <c r="B30" s="6"/>
      <c r="C30" s="3"/>
      <c r="D30" s="83"/>
      <c r="E30" s="26"/>
      <c r="F30" s="1"/>
    </row>
    <row r="31" spans="1:6" ht="14.1" customHeight="1" x14ac:dyDescent="0.2">
      <c r="A31" s="5"/>
      <c r="B31" s="6"/>
      <c r="C31" s="3"/>
      <c r="D31" s="83"/>
      <c r="E31" s="99"/>
      <c r="F31" s="1"/>
    </row>
    <row r="32" spans="1:6" ht="14.1" customHeight="1" x14ac:dyDescent="0.2">
      <c r="A32" s="5"/>
      <c r="B32" s="6"/>
      <c r="C32" s="3"/>
      <c r="D32" s="83"/>
      <c r="E32" s="26"/>
      <c r="F32" s="1"/>
    </row>
    <row r="33" spans="1:6" ht="14.1" customHeight="1" x14ac:dyDescent="0.2">
      <c r="A33" s="5"/>
      <c r="B33" s="6"/>
      <c r="C33" s="3"/>
      <c r="D33" s="83"/>
      <c r="E33" s="99"/>
      <c r="F33" s="1"/>
    </row>
    <row r="34" spans="1:6" ht="14.1" customHeight="1" x14ac:dyDescent="0.2">
      <c r="A34" s="5"/>
      <c r="B34" s="6"/>
      <c r="C34" s="3"/>
      <c r="D34" s="83"/>
      <c r="E34" s="26"/>
      <c r="F34" s="1"/>
    </row>
    <row r="35" spans="1:6" ht="14.1" customHeight="1" x14ac:dyDescent="0.2">
      <c r="A35" s="5"/>
      <c r="B35" s="6"/>
      <c r="C35" s="3"/>
      <c r="D35" s="83"/>
      <c r="E35" s="26"/>
      <c r="F35" s="1"/>
    </row>
    <row r="36" spans="1:6" ht="14.1" customHeight="1" x14ac:dyDescent="0.2">
      <c r="A36" s="5"/>
      <c r="B36" s="6"/>
      <c r="C36" s="3"/>
      <c r="D36" s="83"/>
      <c r="E36" s="4"/>
      <c r="F36" s="1"/>
    </row>
    <row r="37" spans="1:6" ht="14.1" customHeight="1" x14ac:dyDescent="0.2">
      <c r="A37" s="5"/>
      <c r="B37" s="6"/>
      <c r="C37" s="3"/>
      <c r="D37" s="83"/>
      <c r="E37" s="4"/>
      <c r="F37" s="1"/>
    </row>
    <row r="38" spans="1:6" ht="14.1" customHeight="1" x14ac:dyDescent="0.2">
      <c r="A38" s="5"/>
      <c r="B38" s="6"/>
      <c r="C38" s="3"/>
      <c r="D38" s="83"/>
      <c r="E38" s="99"/>
      <c r="F38" s="1"/>
    </row>
    <row r="39" spans="1:6" ht="14.1" customHeight="1" x14ac:dyDescent="0.2">
      <c r="A39" s="5"/>
      <c r="B39" s="6"/>
      <c r="C39" s="3"/>
      <c r="D39" s="83"/>
      <c r="E39" s="4"/>
      <c r="F39" s="1"/>
    </row>
    <row r="40" spans="1:6" ht="14.1" customHeight="1" x14ac:dyDescent="0.2">
      <c r="A40" s="5"/>
      <c r="B40" s="6"/>
      <c r="C40" s="3"/>
      <c r="D40" s="83"/>
      <c r="E40" s="99"/>
      <c r="F40" s="1"/>
    </row>
    <row r="41" spans="1:6" ht="14.1" customHeight="1" x14ac:dyDescent="0.2">
      <c r="A41" s="5"/>
      <c r="B41" s="6"/>
      <c r="C41" s="3"/>
      <c r="D41" s="83"/>
      <c r="E41" s="26"/>
      <c r="F41" s="1"/>
    </row>
    <row r="42" spans="1:6" ht="14.1" customHeight="1" x14ac:dyDescent="0.2">
      <c r="A42" s="5"/>
      <c r="B42" s="6"/>
      <c r="C42" s="3"/>
      <c r="D42" s="83"/>
      <c r="E42" s="26"/>
      <c r="F42" s="1"/>
    </row>
    <row r="43" spans="1:6" ht="14.1" customHeight="1" x14ac:dyDescent="0.2">
      <c r="A43" s="5"/>
      <c r="B43" s="6"/>
      <c r="C43" s="3"/>
      <c r="D43" s="83"/>
      <c r="E43" s="99"/>
      <c r="F43" s="1"/>
    </row>
    <row r="44" spans="1:6" ht="14.1" customHeight="1" x14ac:dyDescent="0.2">
      <c r="A44" s="5"/>
      <c r="B44" s="6"/>
      <c r="C44" s="3"/>
      <c r="D44" s="83"/>
      <c r="E44" s="4"/>
      <c r="F44" s="1"/>
    </row>
    <row r="45" spans="1:6" ht="14.1" customHeight="1" x14ac:dyDescent="0.2">
      <c r="A45" s="5"/>
      <c r="B45" s="6"/>
      <c r="C45" s="3"/>
      <c r="D45" s="83"/>
      <c r="E45" s="4"/>
      <c r="F45" s="1"/>
    </row>
    <row r="46" spans="1:6" ht="14.1" customHeight="1" x14ac:dyDescent="0.2">
      <c r="A46" s="5"/>
      <c r="B46" s="6"/>
      <c r="C46" s="3"/>
      <c r="D46" s="83"/>
      <c r="E46" s="4"/>
      <c r="F46" s="1"/>
    </row>
    <row r="47" spans="1:6" ht="14.1" customHeight="1" x14ac:dyDescent="0.2">
      <c r="A47" s="5"/>
      <c r="B47" s="6"/>
      <c r="C47" s="3"/>
      <c r="D47" s="83"/>
      <c r="E47" s="4"/>
      <c r="F47" s="1"/>
    </row>
    <row r="48" spans="1:6" ht="14.1" customHeight="1" thickBot="1" x14ac:dyDescent="0.25">
      <c r="A48" s="15"/>
      <c r="B48" s="16"/>
      <c r="C48" s="17"/>
      <c r="D48" s="85"/>
      <c r="E48" s="18"/>
      <c r="F48" s="19"/>
    </row>
    <row r="49" spans="1:6" ht="27.95" customHeight="1" thickBot="1" x14ac:dyDescent="0.25">
      <c r="A49" s="392" t="s">
        <v>576</v>
      </c>
      <c r="B49" s="393"/>
      <c r="C49" s="393"/>
      <c r="D49" s="393"/>
      <c r="E49" s="394"/>
      <c r="F49" s="100">
        <f>SUM(F2:F48)</f>
        <v>0</v>
      </c>
    </row>
    <row r="50" spans="1:6" ht="14.1" customHeight="1" thickBot="1" x14ac:dyDescent="0.25">
      <c r="A50" s="20"/>
      <c r="B50" s="20"/>
      <c r="C50" s="20"/>
      <c r="D50" s="21"/>
      <c r="E50" s="20"/>
      <c r="F50" s="22"/>
    </row>
    <row r="51" spans="1:6" ht="27.95" customHeight="1" x14ac:dyDescent="0.2">
      <c r="A51" s="308" t="s">
        <v>574</v>
      </c>
      <c r="B51" s="309"/>
      <c r="C51" s="309"/>
      <c r="D51" s="309"/>
      <c r="E51" s="324" t="s">
        <v>575</v>
      </c>
      <c r="F51" s="325"/>
    </row>
    <row r="52" spans="1:6" ht="42" customHeight="1" thickBot="1" x14ac:dyDescent="0.25">
      <c r="A52" s="312"/>
      <c r="B52" s="313"/>
      <c r="C52" s="313"/>
      <c r="D52" s="313"/>
      <c r="E52" s="322"/>
      <c r="F52" s="323"/>
    </row>
    <row r="53" spans="1:6" ht="9.9499999999999993" customHeight="1" thickBot="1" x14ac:dyDescent="0.25">
      <c r="A53" s="23"/>
      <c r="E53" s="25"/>
    </row>
    <row r="54" spans="1:6" ht="27.95" customHeight="1" thickBot="1" x14ac:dyDescent="0.25">
      <c r="A54" s="94" t="s">
        <v>567</v>
      </c>
      <c r="B54" s="95" t="s">
        <v>568</v>
      </c>
      <c r="C54" s="95" t="s">
        <v>569</v>
      </c>
      <c r="D54" s="96" t="s">
        <v>570</v>
      </c>
      <c r="E54" s="97" t="s">
        <v>571</v>
      </c>
      <c r="F54" s="98" t="s">
        <v>572</v>
      </c>
    </row>
    <row r="55" spans="1:6" ht="27.95" customHeight="1" x14ac:dyDescent="0.2">
      <c r="A55" s="389" t="s">
        <v>577</v>
      </c>
      <c r="B55" s="390"/>
      <c r="C55" s="390"/>
      <c r="D55" s="390"/>
      <c r="E55" s="391"/>
      <c r="F55" s="101">
        <f>F49</f>
        <v>0</v>
      </c>
    </row>
    <row r="56" spans="1:6" ht="14.1" customHeight="1" x14ac:dyDescent="0.2">
      <c r="A56" s="5"/>
      <c r="B56" s="6"/>
      <c r="C56" s="3"/>
      <c r="D56" s="83"/>
      <c r="E56" s="4"/>
      <c r="F56" s="1"/>
    </row>
    <row r="57" spans="1:6" ht="14.1" customHeight="1" x14ac:dyDescent="0.2">
      <c r="A57" s="5"/>
      <c r="B57" s="6"/>
      <c r="C57" s="3"/>
      <c r="D57" s="83"/>
      <c r="E57" s="34"/>
      <c r="F57" s="1"/>
    </row>
    <row r="58" spans="1:6" ht="14.1" customHeight="1" x14ac:dyDescent="0.2">
      <c r="A58" s="5"/>
      <c r="B58" s="6"/>
      <c r="C58" s="3"/>
      <c r="D58" s="83"/>
      <c r="E58" s="99"/>
      <c r="F58" s="1"/>
    </row>
    <row r="59" spans="1:6" ht="14.1" customHeight="1" x14ac:dyDescent="0.2">
      <c r="A59" s="5"/>
      <c r="B59" s="6"/>
      <c r="C59" s="3"/>
      <c r="D59" s="83"/>
      <c r="E59" s="4"/>
      <c r="F59" s="1"/>
    </row>
    <row r="60" spans="1:6" ht="14.1" customHeight="1" x14ac:dyDescent="0.2">
      <c r="A60" s="5"/>
      <c r="B60" s="6"/>
      <c r="C60" s="3"/>
      <c r="D60" s="83"/>
      <c r="E60" s="34"/>
      <c r="F60" s="1"/>
    </row>
    <row r="61" spans="1:6" ht="14.1" customHeight="1" x14ac:dyDescent="0.2">
      <c r="A61" s="5"/>
      <c r="B61" s="6"/>
      <c r="C61" s="3"/>
      <c r="D61" s="83"/>
      <c r="E61" s="99"/>
      <c r="F61" s="1"/>
    </row>
    <row r="62" spans="1:6" ht="14.1" customHeight="1" x14ac:dyDescent="0.2">
      <c r="A62" s="5"/>
      <c r="B62" s="6"/>
      <c r="C62" s="3"/>
      <c r="D62" s="83"/>
      <c r="E62" s="4"/>
      <c r="F62" s="1"/>
    </row>
    <row r="63" spans="1:6" ht="14.1" customHeight="1" x14ac:dyDescent="0.2">
      <c r="A63" s="5"/>
      <c r="B63" s="6"/>
      <c r="C63" s="3"/>
      <c r="D63" s="83"/>
      <c r="E63" s="4"/>
      <c r="F63" s="1"/>
    </row>
    <row r="64" spans="1:6" ht="14.1" customHeight="1" x14ac:dyDescent="0.2">
      <c r="A64" s="5"/>
      <c r="B64" s="6"/>
      <c r="C64" s="3"/>
      <c r="D64" s="83"/>
      <c r="E64" s="4"/>
      <c r="F64" s="1"/>
    </row>
    <row r="65" spans="1:6" ht="14.1" customHeight="1" x14ac:dyDescent="0.2">
      <c r="A65" s="5"/>
      <c r="B65" s="38"/>
      <c r="C65" s="3"/>
      <c r="D65" s="83"/>
      <c r="E65" s="99"/>
      <c r="F65" s="1"/>
    </row>
    <row r="66" spans="1:6" ht="14.1" customHeight="1" x14ac:dyDescent="0.2">
      <c r="A66" s="5"/>
      <c r="B66" s="6"/>
      <c r="C66" s="3"/>
      <c r="D66" s="83"/>
      <c r="E66" s="4"/>
      <c r="F66" s="1"/>
    </row>
    <row r="67" spans="1:6" ht="14.1" customHeight="1" x14ac:dyDescent="0.2">
      <c r="A67" s="5"/>
      <c r="B67" s="38"/>
      <c r="C67" s="3"/>
      <c r="D67" s="83"/>
      <c r="E67" s="99"/>
      <c r="F67" s="1"/>
    </row>
    <row r="68" spans="1:6" ht="14.1" customHeight="1" x14ac:dyDescent="0.2">
      <c r="A68" s="5"/>
      <c r="B68" s="6"/>
      <c r="C68" s="3"/>
      <c r="D68" s="83"/>
      <c r="E68" s="4"/>
      <c r="F68" s="1"/>
    </row>
    <row r="69" spans="1:6" ht="14.1" customHeight="1" x14ac:dyDescent="0.2">
      <c r="A69" s="5"/>
      <c r="B69" s="6"/>
      <c r="C69" s="3"/>
      <c r="D69" s="83"/>
      <c r="E69" s="4"/>
      <c r="F69" s="1"/>
    </row>
    <row r="70" spans="1:6" ht="14.1" customHeight="1" x14ac:dyDescent="0.2">
      <c r="A70" s="5"/>
      <c r="B70" s="6"/>
      <c r="C70" s="3"/>
      <c r="D70" s="83"/>
      <c r="E70" s="4"/>
      <c r="F70" s="1"/>
    </row>
    <row r="71" spans="1:6" ht="14.1" customHeight="1" x14ac:dyDescent="0.2">
      <c r="A71" s="5"/>
      <c r="B71" s="6"/>
      <c r="C71" s="3"/>
      <c r="D71" s="83"/>
      <c r="E71" s="4"/>
      <c r="F71" s="1"/>
    </row>
    <row r="72" spans="1:6" ht="14.1" customHeight="1" x14ac:dyDescent="0.2">
      <c r="A72" s="13"/>
      <c r="B72" s="14"/>
      <c r="C72" s="3"/>
      <c r="D72" s="83"/>
      <c r="E72" s="4"/>
      <c r="F72" s="1"/>
    </row>
    <row r="73" spans="1:6" ht="14.1" customHeight="1" x14ac:dyDescent="0.2">
      <c r="A73" s="5"/>
      <c r="B73" s="6"/>
      <c r="C73" s="3"/>
      <c r="D73" s="83"/>
      <c r="E73" s="4"/>
      <c r="F73" s="1"/>
    </row>
    <row r="74" spans="1:6" ht="14.1" customHeight="1" x14ac:dyDescent="0.2">
      <c r="A74" s="5"/>
      <c r="B74" s="6"/>
      <c r="C74" s="3"/>
      <c r="D74" s="83"/>
      <c r="E74" s="99"/>
      <c r="F74" s="1"/>
    </row>
    <row r="75" spans="1:6" ht="14.1" customHeight="1" x14ac:dyDescent="0.2">
      <c r="A75" s="5"/>
      <c r="B75" s="6"/>
      <c r="C75" s="3"/>
      <c r="D75" s="83"/>
      <c r="E75" s="4"/>
      <c r="F75" s="1"/>
    </row>
    <row r="76" spans="1:6" ht="14.1" customHeight="1" x14ac:dyDescent="0.2">
      <c r="A76" s="5"/>
      <c r="B76" s="6"/>
      <c r="C76" s="3"/>
      <c r="D76" s="83"/>
      <c r="E76" s="4"/>
      <c r="F76" s="1"/>
    </row>
    <row r="77" spans="1:6" ht="14.1" customHeight="1" x14ac:dyDescent="0.2">
      <c r="A77" s="5"/>
      <c r="B77" s="6"/>
      <c r="C77" s="3"/>
      <c r="D77" s="102"/>
      <c r="E77" s="103"/>
      <c r="F77" s="1"/>
    </row>
    <row r="78" spans="1:6" ht="14.1" customHeight="1" x14ac:dyDescent="0.2">
      <c r="A78" s="5"/>
      <c r="B78" s="6"/>
      <c r="C78" s="3"/>
      <c r="D78" s="83"/>
      <c r="E78" s="4"/>
      <c r="F78" s="1"/>
    </row>
    <row r="79" spans="1:6" ht="14.1" customHeight="1" x14ac:dyDescent="0.2">
      <c r="A79" s="5"/>
      <c r="B79" s="6"/>
      <c r="C79" s="3"/>
      <c r="D79" s="83"/>
      <c r="E79" s="4"/>
      <c r="F79" s="1"/>
    </row>
    <row r="80" spans="1:6" ht="14.1" customHeight="1" x14ac:dyDescent="0.2">
      <c r="A80" s="13"/>
      <c r="B80" s="14"/>
      <c r="C80" s="3"/>
      <c r="D80" s="83"/>
      <c r="E80" s="99"/>
      <c r="F80" s="1"/>
    </row>
    <row r="81" spans="1:6" ht="14.1" customHeight="1" x14ac:dyDescent="0.2">
      <c r="A81" s="5"/>
      <c r="B81" s="6"/>
      <c r="C81" s="3"/>
      <c r="D81" s="83"/>
      <c r="E81" s="4"/>
      <c r="F81" s="1"/>
    </row>
    <row r="82" spans="1:6" ht="14.1" customHeight="1" x14ac:dyDescent="0.2">
      <c r="A82" s="5"/>
      <c r="B82" s="6"/>
      <c r="C82" s="3"/>
      <c r="D82" s="83"/>
      <c r="E82" s="4"/>
      <c r="F82" s="1"/>
    </row>
    <row r="83" spans="1:6" ht="14.1" customHeight="1" x14ac:dyDescent="0.2">
      <c r="A83" s="5"/>
      <c r="B83" s="6"/>
      <c r="C83" s="3"/>
      <c r="D83" s="83"/>
      <c r="E83" s="4"/>
      <c r="F83" s="1"/>
    </row>
    <row r="84" spans="1:6" ht="14.1" customHeight="1" x14ac:dyDescent="0.2">
      <c r="A84" s="5"/>
      <c r="B84" s="6"/>
      <c r="C84" s="3"/>
      <c r="D84" s="83"/>
      <c r="E84" s="4"/>
      <c r="F84" s="1"/>
    </row>
    <row r="85" spans="1:6" ht="14.1" customHeight="1" x14ac:dyDescent="0.2">
      <c r="A85" s="5"/>
      <c r="B85" s="6"/>
      <c r="C85" s="3"/>
      <c r="D85" s="83"/>
      <c r="E85" s="4"/>
      <c r="F85" s="1"/>
    </row>
    <row r="86" spans="1:6" ht="14.1" customHeight="1" x14ac:dyDescent="0.2">
      <c r="A86" s="5"/>
      <c r="B86" s="6"/>
      <c r="C86" s="3"/>
      <c r="D86" s="83"/>
      <c r="E86" s="4"/>
      <c r="F86" s="1"/>
    </row>
    <row r="87" spans="1:6" ht="14.1" customHeight="1" x14ac:dyDescent="0.2">
      <c r="A87" s="5"/>
      <c r="B87" s="6"/>
      <c r="C87" s="3"/>
      <c r="D87" s="83"/>
      <c r="E87" s="4"/>
      <c r="F87" s="1"/>
    </row>
    <row r="88" spans="1:6" ht="14.1" customHeight="1" x14ac:dyDescent="0.2">
      <c r="A88" s="5"/>
      <c r="B88" s="6"/>
      <c r="C88" s="3"/>
      <c r="D88" s="83"/>
      <c r="E88" s="4"/>
      <c r="F88" s="1"/>
    </row>
    <row r="89" spans="1:6" ht="14.1" customHeight="1" x14ac:dyDescent="0.2">
      <c r="A89" s="5"/>
      <c r="B89" s="6"/>
      <c r="C89" s="3"/>
      <c r="D89" s="83"/>
      <c r="E89" s="4"/>
      <c r="F89" s="1"/>
    </row>
    <row r="90" spans="1:6" ht="14.1" customHeight="1" x14ac:dyDescent="0.2">
      <c r="A90" s="5"/>
      <c r="B90" s="6"/>
      <c r="C90" s="3"/>
      <c r="D90" s="83"/>
      <c r="E90" s="4"/>
      <c r="F90" s="1"/>
    </row>
    <row r="91" spans="1:6" ht="14.1" customHeight="1" x14ac:dyDescent="0.2">
      <c r="A91" s="5"/>
      <c r="B91" s="6"/>
      <c r="C91" s="3"/>
      <c r="D91" s="83"/>
      <c r="E91" s="4"/>
      <c r="F91" s="1"/>
    </row>
    <row r="92" spans="1:6" ht="14.1" customHeight="1" x14ac:dyDescent="0.2">
      <c r="A92" s="5"/>
      <c r="B92" s="6"/>
      <c r="C92" s="3"/>
      <c r="D92" s="83"/>
      <c r="E92" s="4"/>
      <c r="F92" s="1"/>
    </row>
    <row r="93" spans="1:6" ht="14.1" customHeight="1" x14ac:dyDescent="0.2">
      <c r="A93" s="5"/>
      <c r="B93" s="6"/>
      <c r="C93" s="3"/>
      <c r="D93" s="83"/>
      <c r="E93" s="4"/>
      <c r="F93" s="1"/>
    </row>
    <row r="94" spans="1:6" ht="14.1" customHeight="1" x14ac:dyDescent="0.2">
      <c r="A94" s="5"/>
      <c r="B94" s="6"/>
      <c r="C94" s="3"/>
      <c r="D94" s="83"/>
      <c r="E94" s="4"/>
      <c r="F94" s="1"/>
    </row>
    <row r="95" spans="1:6" ht="14.1" customHeight="1" x14ac:dyDescent="0.2">
      <c r="A95" s="5"/>
      <c r="B95" s="6"/>
      <c r="C95" s="3"/>
      <c r="D95" s="83"/>
      <c r="E95" s="4"/>
      <c r="F95" s="1"/>
    </row>
    <row r="96" spans="1:6" ht="14.1" customHeight="1" x14ac:dyDescent="0.2">
      <c r="A96" s="5"/>
      <c r="B96" s="6"/>
      <c r="C96" s="3"/>
      <c r="D96" s="83"/>
      <c r="E96" s="4"/>
      <c r="F96" s="1"/>
    </row>
    <row r="97" spans="1:6" ht="14.1" customHeight="1" x14ac:dyDescent="0.2">
      <c r="A97" s="5"/>
      <c r="B97" s="6"/>
      <c r="C97" s="3"/>
      <c r="D97" s="83"/>
      <c r="E97" s="4"/>
      <c r="F97" s="1"/>
    </row>
    <row r="98" spans="1:6" ht="14.1" customHeight="1" x14ac:dyDescent="0.2">
      <c r="A98" s="5"/>
      <c r="B98" s="6"/>
      <c r="C98" s="3"/>
      <c r="D98" s="83"/>
      <c r="E98" s="4"/>
      <c r="F98" s="1"/>
    </row>
    <row r="99" spans="1:6" ht="14.1" customHeight="1" x14ac:dyDescent="0.2">
      <c r="A99" s="5"/>
      <c r="B99" s="6"/>
      <c r="C99" s="3"/>
      <c r="D99" s="83"/>
      <c r="E99" s="4"/>
      <c r="F99" s="1"/>
    </row>
    <row r="100" spans="1:6" ht="14.1" customHeight="1" thickBot="1" x14ac:dyDescent="0.25">
      <c r="A100" s="15"/>
      <c r="B100" s="16"/>
      <c r="C100" s="17"/>
      <c r="D100" s="85"/>
      <c r="E100" s="18"/>
      <c r="F100" s="19"/>
    </row>
    <row r="101" spans="1:6" ht="27.95" customHeight="1" thickBot="1" x14ac:dyDescent="0.25">
      <c r="A101" s="392" t="s">
        <v>573</v>
      </c>
      <c r="B101" s="393"/>
      <c r="C101" s="393"/>
      <c r="D101" s="393"/>
      <c r="E101" s="394"/>
      <c r="F101" s="100">
        <f>SUM(F55:F100)</f>
        <v>0</v>
      </c>
    </row>
    <row r="102" spans="1:6" ht="14.1" customHeight="1" thickBot="1" x14ac:dyDescent="0.25">
      <c r="A102" s="27"/>
      <c r="B102" s="27"/>
      <c r="C102" s="27"/>
      <c r="D102" s="28"/>
      <c r="E102" s="27"/>
      <c r="F102" s="29"/>
    </row>
    <row r="103" spans="1:6" ht="27.95" customHeight="1" x14ac:dyDescent="0.2">
      <c r="A103" s="308" t="s">
        <v>574</v>
      </c>
      <c r="B103" s="309"/>
      <c r="C103" s="309"/>
      <c r="D103" s="309"/>
      <c r="E103" s="324" t="s">
        <v>575</v>
      </c>
      <c r="F103" s="325"/>
    </row>
    <row r="104" spans="1:6" ht="42" customHeight="1" thickBot="1" x14ac:dyDescent="0.25">
      <c r="A104" s="312"/>
      <c r="B104" s="313"/>
      <c r="C104" s="313"/>
      <c r="D104" s="313"/>
      <c r="E104" s="322"/>
      <c r="F104" s="323"/>
    </row>
    <row r="105" spans="1:6" ht="9.9499999999999993" customHeight="1" x14ac:dyDescent="0.2">
      <c r="A105" s="30"/>
      <c r="B105" s="31"/>
      <c r="C105" s="31"/>
      <c r="D105" s="32"/>
      <c r="E105" s="33"/>
      <c r="F105" s="31"/>
    </row>
    <row r="106" spans="1:6" ht="27.95" customHeight="1" x14ac:dyDescent="0.2"/>
    <row r="107" spans="1:6" ht="14.1" customHeight="1" x14ac:dyDescent="0.2"/>
    <row r="108" spans="1:6" ht="14.1" customHeight="1" x14ac:dyDescent="0.2"/>
    <row r="109" spans="1:6" ht="14.1" customHeight="1" x14ac:dyDescent="0.2"/>
    <row r="110" spans="1:6" ht="14.1" customHeight="1" x14ac:dyDescent="0.2"/>
    <row r="111" spans="1:6" ht="14.1" customHeight="1" x14ac:dyDescent="0.2"/>
    <row r="112" spans="1:6"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27.95" customHeight="1" x14ac:dyDescent="0.2"/>
    <row r="153" ht="14.1" customHeight="1" x14ac:dyDescent="0.2"/>
    <row r="154" ht="27.95" customHeight="1" x14ac:dyDescent="0.2"/>
    <row r="155" ht="42" customHeight="1" x14ac:dyDescent="0.2"/>
    <row r="156" ht="9.9499999999999993" customHeight="1" x14ac:dyDescent="0.2"/>
    <row r="157" ht="27.95" customHeight="1" x14ac:dyDescent="0.2"/>
    <row r="158" ht="27.95"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27.95" customHeight="1" x14ac:dyDescent="0.2"/>
    <row r="205" ht="14.1" customHeight="1" x14ac:dyDescent="0.2"/>
    <row r="206" ht="27.95" customHeight="1" x14ac:dyDescent="0.2"/>
    <row r="207" ht="42" customHeight="1" x14ac:dyDescent="0.2"/>
    <row r="208" ht="9.9499999999999993" customHeight="1" x14ac:dyDescent="0.2"/>
    <row r="209" ht="27.95" customHeight="1" x14ac:dyDescent="0.2"/>
    <row r="210" ht="27.95"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27.95" customHeight="1" x14ac:dyDescent="0.2"/>
    <row r="257" ht="14.1" customHeight="1" x14ac:dyDescent="0.2"/>
    <row r="258" ht="27.95" customHeight="1" x14ac:dyDescent="0.2"/>
    <row r="259" ht="42" customHeight="1" x14ac:dyDescent="0.2"/>
    <row r="260" ht="9.9499999999999993" customHeight="1" x14ac:dyDescent="0.2"/>
    <row r="261" ht="27.95" customHeight="1" x14ac:dyDescent="0.2"/>
    <row r="262" ht="27.95"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27.95" customHeight="1" x14ac:dyDescent="0.2"/>
    <row r="309" ht="14.1" customHeight="1" x14ac:dyDescent="0.2"/>
    <row r="310" ht="27.95" customHeight="1" x14ac:dyDescent="0.2"/>
    <row r="311" ht="42" customHeight="1" x14ac:dyDescent="0.2"/>
    <row r="312" ht="9.9499999999999993" customHeight="1" x14ac:dyDescent="0.2"/>
    <row r="313" ht="27.95" customHeight="1" x14ac:dyDescent="0.2"/>
    <row r="314" ht="27.95"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27.95" customHeight="1" x14ac:dyDescent="0.2"/>
    <row r="361" ht="14.1" customHeight="1" x14ac:dyDescent="0.2"/>
    <row r="362" ht="27.95" customHeight="1" x14ac:dyDescent="0.2"/>
    <row r="363" ht="42" customHeight="1" x14ac:dyDescent="0.2"/>
    <row r="364" ht="9.9499999999999993" customHeight="1" x14ac:dyDescent="0.2"/>
    <row r="365" ht="27.95" customHeight="1" x14ac:dyDescent="0.2"/>
    <row r="366" ht="27.95"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27.95" customHeight="1" x14ac:dyDescent="0.2"/>
    <row r="413" ht="14.1" customHeight="1" x14ac:dyDescent="0.2"/>
    <row r="414" ht="27.95" customHeight="1" x14ac:dyDescent="0.2"/>
    <row r="415" ht="42" customHeight="1" x14ac:dyDescent="0.2"/>
    <row r="416" ht="9.9499999999999993" customHeight="1" x14ac:dyDescent="0.2"/>
  </sheetData>
  <sheetProtection selectLockedCells="1"/>
  <mergeCells count="11">
    <mergeCell ref="A101:E101"/>
    <mergeCell ref="A103:D103"/>
    <mergeCell ref="E103:F103"/>
    <mergeCell ref="A104:D104"/>
    <mergeCell ref="E104:F104"/>
    <mergeCell ref="A55:E55"/>
    <mergeCell ref="A49:E49"/>
    <mergeCell ref="A51:D51"/>
    <mergeCell ref="E51:F51"/>
    <mergeCell ref="A52:D52"/>
    <mergeCell ref="E52:F52"/>
  </mergeCells>
  <conditionalFormatting sqref="D9">
    <cfRule type="cellIs" dxfId="3" priority="1" operator="greaterThan">
      <formula>0</formula>
    </cfRule>
  </conditionalFormatting>
  <conditionalFormatting sqref="E9">
    <cfRule type="cellIs" dxfId="2" priority="2" operator="greaterThan">
      <formula>0</formula>
    </cfRule>
  </conditionalFormatting>
  <conditionalFormatting sqref="F9">
    <cfRule type="cellIs" dxfId="1" priority="3" stopIfTrue="1" operator="equal">
      <formula>"ro"</formula>
    </cfRule>
    <cfRule type="cellIs" dxfId="0" priority="4"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4" orientation="portrait" blackAndWhite="1" useFirstPageNumber="1" r:id="rId1"/>
  <headerFooter alignWithMargins="0">
    <oddHeader>&amp;L&amp;"-,Italic"&amp;8RTD01-2016/2017-TIDC32&amp;"-,Regular"
Part C2.2: Pricing Schedule&amp;R
&amp;"-,Regular"&amp;8Section ###: Page &amp;P of &amp;N</oddHeader>
  </headerFooter>
  <rowBreaks count="1" manualBreakCount="1">
    <brk id="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
  <sheetViews>
    <sheetView workbookViewId="0">
      <selection activeCell="D14" sqref="D14"/>
    </sheetView>
  </sheetViews>
  <sheetFormatPr defaultColWidth="8.85546875" defaultRowHeight="12.75" x14ac:dyDescent="0.2"/>
  <cols>
    <col min="1" max="1" width="34.42578125" customWidth="1"/>
    <col min="2" max="3" width="15.5703125" customWidth="1"/>
    <col min="4" max="4" width="14.42578125" customWidth="1"/>
    <col min="5" max="5" width="20.85546875" customWidth="1"/>
  </cols>
  <sheetData>
    <row r="1" spans="1:5" ht="15" x14ac:dyDescent="0.2">
      <c r="A1" s="121" t="s">
        <v>1002</v>
      </c>
      <c r="B1" s="121" t="s">
        <v>1003</v>
      </c>
      <c r="C1" s="121" t="s">
        <v>1004</v>
      </c>
      <c r="D1" s="121" t="s">
        <v>1005</v>
      </c>
      <c r="E1" s="121" t="s">
        <v>1006</v>
      </c>
    </row>
    <row r="2" spans="1:5" x14ac:dyDescent="0.2">
      <c r="A2" s="110" t="s">
        <v>1007</v>
      </c>
      <c r="B2" s="110">
        <v>17006.616999999998</v>
      </c>
      <c r="C2" s="110">
        <v>0.01</v>
      </c>
      <c r="D2" s="110">
        <v>2549.7440000000001</v>
      </c>
      <c r="E2" s="110">
        <v>1.304</v>
      </c>
    </row>
    <row r="3" spans="1:5" x14ac:dyDescent="0.2">
      <c r="A3" s="110" t="s">
        <v>1008</v>
      </c>
      <c r="B3" s="110">
        <v>16171.99</v>
      </c>
      <c r="C3" s="110">
        <v>30.378</v>
      </c>
      <c r="D3" s="110">
        <v>2393.395</v>
      </c>
      <c r="E3" s="110">
        <v>37.430999999999997</v>
      </c>
    </row>
    <row r="4" spans="1:5" x14ac:dyDescent="0.2">
      <c r="A4" s="122" t="s">
        <v>1009</v>
      </c>
      <c r="B4" s="110">
        <v>17808.464</v>
      </c>
      <c r="C4" s="110">
        <v>0</v>
      </c>
      <c r="D4" s="110">
        <v>2671.27</v>
      </c>
      <c r="E4" s="110">
        <v>0</v>
      </c>
    </row>
    <row r="5" spans="1:5" x14ac:dyDescent="0.2">
      <c r="A5" s="110" t="s">
        <v>1010</v>
      </c>
      <c r="B5" s="110">
        <v>15304.014999999999</v>
      </c>
      <c r="C5" s="110">
        <v>910.32299999999998</v>
      </c>
      <c r="D5" s="110">
        <v>449.45499999999998</v>
      </c>
      <c r="E5" s="110">
        <v>37.68</v>
      </c>
    </row>
    <row r="6" spans="1:5" x14ac:dyDescent="0.2">
      <c r="A6" s="110" t="s">
        <v>987</v>
      </c>
      <c r="B6" s="110">
        <v>66291.085999999996</v>
      </c>
      <c r="C6" s="110">
        <v>940.71100000000001</v>
      </c>
      <c r="D6" s="110">
        <v>8063.8639999999996</v>
      </c>
      <c r="E6" s="110">
        <v>76.415000000000006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
  <sheetViews>
    <sheetView workbookViewId="0">
      <selection activeCell="B13" sqref="B13"/>
    </sheetView>
  </sheetViews>
  <sheetFormatPr defaultColWidth="8.85546875" defaultRowHeight="12.75" x14ac:dyDescent="0.2"/>
  <cols>
    <col min="1" max="1" width="21.140625" customWidth="1"/>
    <col min="2" max="2" width="14.42578125" customWidth="1"/>
  </cols>
  <sheetData>
    <row r="1" spans="1:5" x14ac:dyDescent="0.2">
      <c r="A1" s="289" t="s">
        <v>1020</v>
      </c>
      <c r="B1" s="290"/>
      <c r="C1" s="290"/>
    </row>
    <row r="2" spans="1:5" x14ac:dyDescent="0.2">
      <c r="A2" s="124" t="s">
        <v>1021</v>
      </c>
    </row>
    <row r="3" spans="1:5" x14ac:dyDescent="0.2">
      <c r="A3" s="124" t="s">
        <v>1022</v>
      </c>
    </row>
    <row r="4" spans="1:5" x14ac:dyDescent="0.2">
      <c r="A4" s="124" t="s">
        <v>1023</v>
      </c>
    </row>
    <row r="8" spans="1:5" x14ac:dyDescent="0.2">
      <c r="A8" s="124" t="s">
        <v>1033</v>
      </c>
    </row>
    <row r="9" spans="1:5" x14ac:dyDescent="0.2">
      <c r="A9" s="129" t="s">
        <v>1024</v>
      </c>
      <c r="B9" s="129" t="s">
        <v>990</v>
      </c>
      <c r="D9" s="130" t="s">
        <v>1031</v>
      </c>
      <c r="E9" s="130" t="s">
        <v>1030</v>
      </c>
    </row>
    <row r="10" spans="1:5" x14ac:dyDescent="0.2">
      <c r="A10" s="125" t="s">
        <v>1025</v>
      </c>
      <c r="B10" s="126">
        <v>186.23</v>
      </c>
      <c r="D10" s="130" t="s">
        <v>1029</v>
      </c>
      <c r="E10" s="130">
        <v>47</v>
      </c>
    </row>
    <row r="11" spans="1:5" x14ac:dyDescent="0.2">
      <c r="A11" s="125" t="s">
        <v>1026</v>
      </c>
      <c r="B11" s="126">
        <v>223.83</v>
      </c>
      <c r="D11" s="130" t="s">
        <v>1032</v>
      </c>
      <c r="E11" s="110">
        <v>13</v>
      </c>
    </row>
    <row r="12" spans="1:5" x14ac:dyDescent="0.2">
      <c r="A12" s="125" t="s">
        <v>1027</v>
      </c>
      <c r="B12" s="126">
        <v>1450</v>
      </c>
      <c r="E12">
        <f>E10+E11</f>
        <v>60</v>
      </c>
    </row>
    <row r="13" spans="1:5" x14ac:dyDescent="0.2">
      <c r="A13" s="127" t="s">
        <v>1028</v>
      </c>
      <c r="B13" s="128">
        <v>1230</v>
      </c>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379"/>
  <sheetViews>
    <sheetView showZeros="0" view="pageBreakPreview" topLeftCell="A49" zoomScaleNormal="100" zoomScaleSheetLayoutView="100" workbookViewId="0">
      <selection activeCell="B59" sqref="B59"/>
    </sheetView>
  </sheetViews>
  <sheetFormatPr defaultColWidth="9.140625" defaultRowHeight="12" customHeight="1" x14ac:dyDescent="0.2"/>
  <cols>
    <col min="1" max="1" width="12.5703125" style="2" customWidth="1"/>
    <col min="2" max="2" width="32.85546875" style="2" customWidth="1"/>
    <col min="3" max="3" width="10.28515625" style="2" customWidth="1"/>
    <col min="4" max="4" width="12.5703125" style="148" customWidth="1"/>
    <col min="5" max="5" width="13.5703125" style="35" customWidth="1"/>
    <col min="6" max="6" width="15.5703125" style="35" customWidth="1"/>
    <col min="7" max="7" width="9.140625" style="2"/>
    <col min="8" max="8" width="13.140625" style="238" bestFit="1" customWidth="1"/>
    <col min="9" max="16384" width="9.140625" style="2"/>
  </cols>
  <sheetData>
    <row r="1" spans="1:6" ht="27.95" customHeight="1" thickBot="1" x14ac:dyDescent="0.25">
      <c r="A1" s="251" t="s">
        <v>567</v>
      </c>
      <c r="B1" s="252" t="s">
        <v>568</v>
      </c>
      <c r="C1" s="252" t="s">
        <v>569</v>
      </c>
      <c r="D1" s="253" t="s">
        <v>570</v>
      </c>
      <c r="E1" s="254" t="s">
        <v>571</v>
      </c>
      <c r="F1" s="255" t="s">
        <v>572</v>
      </c>
    </row>
    <row r="2" spans="1:6" ht="14.1" customHeight="1" x14ac:dyDescent="0.2">
      <c r="A2" s="256"/>
      <c r="B2" s="257"/>
      <c r="C2" s="258"/>
      <c r="D2" s="259"/>
      <c r="E2" s="260"/>
      <c r="F2" s="261"/>
    </row>
    <row r="3" spans="1:6" ht="14.1" customHeight="1" x14ac:dyDescent="0.2">
      <c r="A3" s="262" t="s">
        <v>565</v>
      </c>
      <c r="B3" s="263" t="s">
        <v>566</v>
      </c>
      <c r="C3" s="264"/>
      <c r="D3" s="241"/>
      <c r="E3" s="265"/>
      <c r="F3" s="266"/>
    </row>
    <row r="4" spans="1:6" ht="14.1" customHeight="1" x14ac:dyDescent="0.2">
      <c r="A4" s="267"/>
      <c r="B4" s="268"/>
      <c r="C4" s="264"/>
      <c r="D4" s="241"/>
      <c r="E4" s="265"/>
      <c r="F4" s="266"/>
    </row>
    <row r="5" spans="1:6" ht="14.1" customHeight="1" x14ac:dyDescent="0.2">
      <c r="A5" s="262" t="s">
        <v>579</v>
      </c>
      <c r="B5" s="263" t="s">
        <v>544</v>
      </c>
      <c r="C5" s="264"/>
      <c r="D5" s="241"/>
      <c r="E5" s="265"/>
      <c r="F5" s="266"/>
    </row>
    <row r="6" spans="1:6" ht="14.1" customHeight="1" x14ac:dyDescent="0.2">
      <c r="A6" s="267"/>
      <c r="B6" s="269"/>
      <c r="C6" s="264"/>
      <c r="D6" s="241"/>
      <c r="E6" s="265"/>
      <c r="F6" s="266"/>
    </row>
    <row r="7" spans="1:6" ht="14.1" customHeight="1" x14ac:dyDescent="0.2">
      <c r="A7" s="262" t="s">
        <v>707</v>
      </c>
      <c r="B7" s="263" t="s">
        <v>708</v>
      </c>
      <c r="C7" s="264"/>
      <c r="D7" s="241"/>
      <c r="E7" s="265"/>
      <c r="F7" s="266"/>
    </row>
    <row r="8" spans="1:6" ht="14.1" customHeight="1" x14ac:dyDescent="0.2">
      <c r="A8" s="267"/>
      <c r="B8" s="268"/>
      <c r="C8" s="264"/>
      <c r="D8" s="241"/>
      <c r="E8" s="265"/>
      <c r="F8" s="266"/>
    </row>
    <row r="9" spans="1:6" ht="14.1" customHeight="1" x14ac:dyDescent="0.2">
      <c r="A9" s="267" t="s">
        <v>709</v>
      </c>
      <c r="B9" s="268" t="s">
        <v>710</v>
      </c>
      <c r="C9" s="264" t="s">
        <v>711</v>
      </c>
      <c r="D9" s="241">
        <v>1</v>
      </c>
      <c r="E9" s="270"/>
      <c r="F9" s="266" t="str">
        <f>IF(TRIM(D9)="rate only","ro",IF(OR(ISBLANK(D9),ISBLANK(E9))," ",D9*E9))</f>
        <v xml:space="preserve"> </v>
      </c>
    </row>
    <row r="10" spans="1:6" ht="14.1" customHeight="1" x14ac:dyDescent="0.2">
      <c r="A10" s="267"/>
      <c r="B10" s="268"/>
      <c r="C10" s="264"/>
      <c r="D10" s="241"/>
      <c r="E10" s="265"/>
      <c r="F10" s="266"/>
    </row>
    <row r="11" spans="1:6" ht="14.1" customHeight="1" x14ac:dyDescent="0.2">
      <c r="A11" s="267" t="s">
        <v>712</v>
      </c>
      <c r="B11" s="268" t="s">
        <v>713</v>
      </c>
      <c r="C11" s="264" t="s">
        <v>1019</v>
      </c>
      <c r="D11" s="241">
        <v>12</v>
      </c>
      <c r="E11" s="270"/>
      <c r="F11" s="266" t="str">
        <f>IF(TRIM(D11)="rate only","ro",IF(OR(ISBLANK(D11),ISBLANK(E11))," ",D11*E11))</f>
        <v xml:space="preserve"> </v>
      </c>
    </row>
    <row r="12" spans="1:6" ht="14.1" customHeight="1" x14ac:dyDescent="0.2">
      <c r="A12" s="267"/>
      <c r="B12" s="268"/>
      <c r="C12" s="264"/>
      <c r="D12" s="241"/>
      <c r="E12" s="265"/>
      <c r="F12" s="266"/>
    </row>
    <row r="13" spans="1:6" ht="14.1" customHeight="1" x14ac:dyDescent="0.2">
      <c r="A13" s="262" t="s">
        <v>714</v>
      </c>
      <c r="B13" s="263" t="s">
        <v>715</v>
      </c>
      <c r="C13" s="264" t="s">
        <v>711</v>
      </c>
      <c r="D13" s="241">
        <v>1</v>
      </c>
      <c r="E13" s="270"/>
      <c r="F13" s="266" t="str">
        <f>IF(TRIM(D13)="rate only","ro",IF(OR(ISBLANK(D13),ISBLANK(E13))," ",D13*E13))</f>
        <v xml:space="preserve"> </v>
      </c>
    </row>
    <row r="14" spans="1:6" ht="14.1" customHeight="1" x14ac:dyDescent="0.2">
      <c r="A14" s="267"/>
      <c r="B14" s="268"/>
      <c r="C14" s="264"/>
      <c r="D14" s="241"/>
      <c r="E14" s="265"/>
      <c r="F14" s="266"/>
    </row>
    <row r="15" spans="1:6" ht="14.1" customHeight="1" x14ac:dyDescent="0.2">
      <c r="A15" s="267" t="s">
        <v>1225</v>
      </c>
      <c r="B15" s="263" t="s">
        <v>580</v>
      </c>
      <c r="C15" s="264"/>
      <c r="D15" s="241"/>
      <c r="E15" s="271"/>
      <c r="F15" s="266"/>
    </row>
    <row r="16" spans="1:6" ht="14.1" customHeight="1" x14ac:dyDescent="0.2">
      <c r="A16" s="262"/>
      <c r="B16" s="263" t="s">
        <v>581</v>
      </c>
      <c r="C16" s="264" t="s">
        <v>582</v>
      </c>
      <c r="D16" s="241">
        <f>762.82/2</f>
        <v>381.41</v>
      </c>
      <c r="E16" s="270"/>
      <c r="F16" s="266" t="str">
        <f>IF(TRIM(D16)="rate only","ro",IF(OR(ISBLANK(D16),ISBLANK(E16))," ",D16*E16))</f>
        <v xml:space="preserve"> </v>
      </c>
    </row>
    <row r="17" spans="1:6" ht="14.1" customHeight="1" x14ac:dyDescent="0.2">
      <c r="A17" s="267"/>
      <c r="B17" s="268"/>
      <c r="C17" s="264"/>
      <c r="D17" s="241"/>
      <c r="E17" s="265"/>
      <c r="F17" s="266"/>
    </row>
    <row r="18" spans="1:6" ht="14.1" customHeight="1" x14ac:dyDescent="0.2">
      <c r="A18" s="267" t="s">
        <v>1082</v>
      </c>
      <c r="B18" s="263" t="s">
        <v>1083</v>
      </c>
      <c r="C18" s="264" t="s">
        <v>711</v>
      </c>
      <c r="D18" s="241">
        <v>1</v>
      </c>
      <c r="E18" s="270"/>
      <c r="F18" s="266" t="str">
        <f>IF(TRIM(D18)="rate only","ro",IF(OR(ISBLANK(D18),ISBLANK(E18))," ",D18*E18))</f>
        <v xml:space="preserve"> </v>
      </c>
    </row>
    <row r="19" spans="1:6" ht="14.1" customHeight="1" x14ac:dyDescent="0.2">
      <c r="A19" s="262"/>
      <c r="B19" s="263"/>
      <c r="C19" s="264"/>
      <c r="D19" s="241"/>
      <c r="E19" s="265"/>
      <c r="F19" s="266"/>
    </row>
    <row r="20" spans="1:6" ht="14.1" customHeight="1" x14ac:dyDescent="0.2">
      <c r="A20" s="262" t="s">
        <v>716</v>
      </c>
      <c r="B20" s="263" t="s">
        <v>583</v>
      </c>
      <c r="C20" s="264"/>
      <c r="D20" s="241"/>
      <c r="E20" s="271"/>
      <c r="F20" s="266"/>
    </row>
    <row r="21" spans="1:6" ht="14.1" customHeight="1" x14ac:dyDescent="0.2">
      <c r="A21" s="262"/>
      <c r="B21" s="263" t="s">
        <v>584</v>
      </c>
      <c r="C21" s="264"/>
      <c r="D21" s="241"/>
      <c r="E21" s="271"/>
      <c r="F21" s="266"/>
    </row>
    <row r="22" spans="1:6" ht="14.1" customHeight="1" x14ac:dyDescent="0.2">
      <c r="A22" s="262"/>
      <c r="B22" s="263" t="s">
        <v>585</v>
      </c>
      <c r="C22" s="264"/>
      <c r="D22" s="241"/>
      <c r="E22" s="271"/>
      <c r="F22" s="266"/>
    </row>
    <row r="23" spans="1:6" ht="14.1" customHeight="1" x14ac:dyDescent="0.2">
      <c r="A23" s="267"/>
      <c r="B23" s="268"/>
      <c r="C23" s="264"/>
      <c r="D23" s="241"/>
      <c r="E23" s="271"/>
      <c r="F23" s="266"/>
    </row>
    <row r="24" spans="1:6" ht="14.1" customHeight="1" x14ac:dyDescent="0.2">
      <c r="A24" s="267" t="s">
        <v>717</v>
      </c>
      <c r="B24" s="268" t="s">
        <v>586</v>
      </c>
      <c r="C24" s="264" t="s">
        <v>711</v>
      </c>
      <c r="D24" s="241">
        <v>1</v>
      </c>
      <c r="E24" s="270"/>
      <c r="F24" s="266" t="str">
        <f>IF(TRIM(D24)="rate only","ro",IF(OR(ISBLANK(D24),ISBLANK(E24))," ",D24*E24))</f>
        <v xml:space="preserve"> </v>
      </c>
    </row>
    <row r="25" spans="1:6" ht="14.1" customHeight="1" x14ac:dyDescent="0.2">
      <c r="A25" s="267"/>
      <c r="B25" s="268"/>
      <c r="C25" s="264"/>
      <c r="D25" s="241"/>
      <c r="E25" s="271"/>
      <c r="F25" s="266"/>
    </row>
    <row r="26" spans="1:6" ht="14.1" customHeight="1" x14ac:dyDescent="0.2">
      <c r="A26" s="267" t="s">
        <v>718</v>
      </c>
      <c r="B26" s="268" t="s">
        <v>587</v>
      </c>
      <c r="C26" s="264" t="s">
        <v>711</v>
      </c>
      <c r="D26" s="241">
        <v>1</v>
      </c>
      <c r="E26" s="270"/>
      <c r="F26" s="266" t="str">
        <f>IF(TRIM(D26)="rate only","ro",IF(OR(ISBLANK(D26),ISBLANK(E26))," ",D26*E26))</f>
        <v xml:space="preserve"> </v>
      </c>
    </row>
    <row r="27" spans="1:6" ht="14.1" customHeight="1" x14ac:dyDescent="0.2">
      <c r="A27" s="267"/>
      <c r="B27" s="268"/>
      <c r="C27" s="264"/>
      <c r="D27" s="241"/>
      <c r="E27" s="271"/>
      <c r="F27" s="266"/>
    </row>
    <row r="28" spans="1:6" ht="14.1" customHeight="1" x14ac:dyDescent="0.2">
      <c r="A28" s="267" t="s">
        <v>719</v>
      </c>
      <c r="B28" s="268" t="s">
        <v>589</v>
      </c>
      <c r="C28" s="264"/>
      <c r="D28" s="241"/>
      <c r="E28" s="265"/>
      <c r="F28" s="266"/>
    </row>
    <row r="29" spans="1:6" ht="14.1" customHeight="1" x14ac:dyDescent="0.2">
      <c r="A29" s="267"/>
      <c r="B29" s="268"/>
      <c r="C29" s="264"/>
      <c r="D29" s="241"/>
      <c r="E29" s="265"/>
      <c r="F29" s="266"/>
    </row>
    <row r="30" spans="1:6" ht="14.1" customHeight="1" x14ac:dyDescent="0.2">
      <c r="A30" s="267" t="s">
        <v>720</v>
      </c>
      <c r="B30" s="268" t="s">
        <v>588</v>
      </c>
      <c r="C30" s="264" t="s">
        <v>1</v>
      </c>
      <c r="D30" s="241">
        <v>12</v>
      </c>
      <c r="E30" s="270"/>
      <c r="F30" s="266" t="str">
        <f>IF(TRIM(D30)="rate only","ro",IF(OR(ISBLANK(D30),ISBLANK(E30))," ",D30*E30))</f>
        <v xml:space="preserve"> </v>
      </c>
    </row>
    <row r="31" spans="1:6" ht="14.1" customHeight="1" x14ac:dyDescent="0.2">
      <c r="A31" s="267"/>
      <c r="B31" s="268"/>
      <c r="C31" s="264"/>
      <c r="D31" s="241"/>
      <c r="E31" s="271"/>
      <c r="F31" s="266"/>
    </row>
    <row r="32" spans="1:6" ht="14.1" customHeight="1" x14ac:dyDescent="0.2">
      <c r="A32" s="267" t="s">
        <v>721</v>
      </c>
      <c r="B32" s="268" t="s">
        <v>2</v>
      </c>
      <c r="C32" s="264" t="s">
        <v>711</v>
      </c>
      <c r="D32" s="241">
        <v>1</v>
      </c>
      <c r="E32" s="270"/>
      <c r="F32" s="266">
        <f>E32*D32</f>
        <v>0</v>
      </c>
    </row>
    <row r="33" spans="1:8" ht="14.1" customHeight="1" x14ac:dyDescent="0.2">
      <c r="A33" s="267"/>
      <c r="B33" s="268"/>
      <c r="C33" s="264"/>
      <c r="D33" s="241"/>
      <c r="E33" s="265"/>
      <c r="F33" s="266"/>
    </row>
    <row r="34" spans="1:8" s="246" customFormat="1" ht="14.1" customHeight="1" x14ac:dyDescent="0.2">
      <c r="A34" s="262" t="s">
        <v>1093</v>
      </c>
      <c r="B34" s="263" t="s">
        <v>1094</v>
      </c>
      <c r="C34" s="272"/>
      <c r="D34" s="273"/>
      <c r="E34" s="274"/>
      <c r="F34" s="275"/>
      <c r="H34" s="247"/>
    </row>
    <row r="35" spans="1:8" ht="14.1" customHeight="1" x14ac:dyDescent="0.2">
      <c r="A35" s="267"/>
      <c r="B35" s="268"/>
      <c r="C35" s="264"/>
      <c r="D35" s="241"/>
      <c r="E35" s="265"/>
      <c r="F35" s="266"/>
    </row>
    <row r="36" spans="1:8" ht="14.1" customHeight="1" x14ac:dyDescent="0.2">
      <c r="A36" s="267" t="s">
        <v>1242</v>
      </c>
      <c r="B36" s="268" t="s">
        <v>1243</v>
      </c>
      <c r="C36" s="264" t="s">
        <v>1239</v>
      </c>
      <c r="D36" s="241">
        <v>1</v>
      </c>
      <c r="E36" s="270">
        <v>200000</v>
      </c>
      <c r="F36" s="266">
        <f>E36*D36</f>
        <v>200000</v>
      </c>
    </row>
    <row r="37" spans="1:8" ht="13.5" customHeight="1" x14ac:dyDescent="0.2">
      <c r="A37" s="267"/>
      <c r="B37" s="268"/>
      <c r="C37" s="264"/>
      <c r="D37" s="241"/>
      <c r="E37" s="265"/>
      <c r="F37" s="266"/>
    </row>
    <row r="38" spans="1:8" ht="13.5" customHeight="1" x14ac:dyDescent="0.2">
      <c r="A38" s="267" t="s">
        <v>1241</v>
      </c>
      <c r="B38" s="268" t="s">
        <v>1240</v>
      </c>
      <c r="C38" s="241" t="s">
        <v>522</v>
      </c>
      <c r="D38" s="276">
        <f>F36</f>
        <v>200000</v>
      </c>
      <c r="E38" s="265"/>
      <c r="F38" s="266"/>
    </row>
    <row r="39" spans="1:8" ht="14.1" customHeight="1" thickBot="1" x14ac:dyDescent="0.25">
      <c r="A39" s="277"/>
      <c r="B39" s="278"/>
      <c r="C39" s="279"/>
      <c r="D39" s="280"/>
      <c r="E39" s="281"/>
      <c r="F39" s="282"/>
    </row>
    <row r="40" spans="1:8" ht="27.95" customHeight="1" thickBot="1" x14ac:dyDescent="0.25">
      <c r="A40" s="291" t="s">
        <v>576</v>
      </c>
      <c r="B40" s="292"/>
      <c r="C40" s="292"/>
      <c r="D40" s="292"/>
      <c r="E40" s="293"/>
      <c r="F40" s="255"/>
    </row>
    <row r="41" spans="1:8" ht="42" customHeight="1" thickBot="1" x14ac:dyDescent="0.25">
      <c r="A41" s="283"/>
      <c r="B41" s="283"/>
      <c r="C41" s="283"/>
      <c r="D41" s="284"/>
      <c r="E41" s="285"/>
      <c r="F41" s="286"/>
    </row>
    <row r="42" spans="1:8" ht="9.9499999999999993" customHeight="1" x14ac:dyDescent="0.2">
      <c r="A42" s="294" t="s">
        <v>574</v>
      </c>
      <c r="B42" s="295"/>
      <c r="C42" s="295"/>
      <c r="D42" s="295"/>
      <c r="E42" s="296" t="s">
        <v>575</v>
      </c>
      <c r="F42" s="297"/>
    </row>
    <row r="43" spans="1:8" ht="27.95" customHeight="1" thickBot="1" x14ac:dyDescent="0.25">
      <c r="A43" s="298"/>
      <c r="B43" s="299"/>
      <c r="C43" s="299"/>
      <c r="D43" s="299"/>
      <c r="E43" s="300"/>
      <c r="F43" s="301"/>
    </row>
    <row r="44" spans="1:8" ht="27.95" customHeight="1" thickBot="1" x14ac:dyDescent="0.25">
      <c r="A44" s="23"/>
      <c r="E44" s="149"/>
    </row>
    <row r="45" spans="1:8" ht="14.1" customHeight="1" thickBot="1" x14ac:dyDescent="0.25">
      <c r="A45" s="41" t="s">
        <v>567</v>
      </c>
      <c r="B45" s="42" t="s">
        <v>568</v>
      </c>
      <c r="C45" s="42" t="s">
        <v>569</v>
      </c>
      <c r="D45" s="43" t="s">
        <v>570</v>
      </c>
      <c r="E45" s="44" t="s">
        <v>571</v>
      </c>
      <c r="F45" s="45" t="s">
        <v>572</v>
      </c>
    </row>
    <row r="46" spans="1:8" ht="14.1" customHeight="1" x14ac:dyDescent="0.2">
      <c r="A46" s="302" t="s">
        <v>577</v>
      </c>
      <c r="B46" s="303"/>
      <c r="C46" s="303"/>
      <c r="D46" s="303"/>
      <c r="E46" s="304"/>
      <c r="F46" s="151">
        <f>F40</f>
        <v>0</v>
      </c>
    </row>
    <row r="47" spans="1:8" ht="14.1" customHeight="1" x14ac:dyDescent="0.2">
      <c r="A47" s="5"/>
      <c r="B47" s="6"/>
      <c r="C47" s="3"/>
      <c r="D47" s="136"/>
      <c r="E47" s="137"/>
      <c r="F47" s="138"/>
    </row>
    <row r="48" spans="1:8" ht="14.1" customHeight="1" x14ac:dyDescent="0.2">
      <c r="A48" s="5" t="s">
        <v>722</v>
      </c>
      <c r="B48" s="6" t="s">
        <v>3</v>
      </c>
      <c r="C48" s="3"/>
      <c r="D48" s="136"/>
      <c r="E48" s="271"/>
      <c r="F48" s="138"/>
    </row>
    <row r="49" spans="1:6" ht="14.1" customHeight="1" x14ac:dyDescent="0.2">
      <c r="A49" s="5"/>
      <c r="B49" s="6" t="s">
        <v>4</v>
      </c>
      <c r="C49" s="3" t="s">
        <v>711</v>
      </c>
      <c r="D49" s="139">
        <v>1</v>
      </c>
      <c r="E49" s="271"/>
      <c r="F49" s="271">
        <f>E49*D49</f>
        <v>0</v>
      </c>
    </row>
    <row r="50" spans="1:6" ht="14.1" customHeight="1" x14ac:dyDescent="0.2">
      <c r="A50" s="5"/>
      <c r="B50" s="6"/>
      <c r="C50" s="3"/>
      <c r="D50" s="136"/>
      <c r="E50" s="271"/>
      <c r="F50" s="271"/>
    </row>
    <row r="51" spans="1:6" ht="14.1" customHeight="1" x14ac:dyDescent="0.2">
      <c r="A51" s="5" t="s">
        <v>723</v>
      </c>
      <c r="B51" s="6" t="s">
        <v>5</v>
      </c>
      <c r="C51" s="3"/>
      <c r="D51" s="136"/>
      <c r="E51" s="271"/>
      <c r="F51" s="271"/>
    </row>
    <row r="52" spans="1:6" ht="14.1" customHeight="1" x14ac:dyDescent="0.2">
      <c r="A52" s="5"/>
      <c r="B52" s="6" t="s">
        <v>6</v>
      </c>
      <c r="C52" s="3" t="s">
        <v>711</v>
      </c>
      <c r="D52" s="139">
        <v>1</v>
      </c>
      <c r="E52" s="271"/>
      <c r="F52" s="271">
        <f>E52*D52</f>
        <v>0</v>
      </c>
    </row>
    <row r="53" spans="1:6" ht="14.1" customHeight="1" x14ac:dyDescent="0.2">
      <c r="A53" s="5"/>
      <c r="B53" s="6"/>
      <c r="C53" s="3"/>
      <c r="D53" s="136"/>
      <c r="E53" s="271"/>
      <c r="F53" s="271"/>
    </row>
    <row r="54" spans="1:6" ht="14.1" customHeight="1" x14ac:dyDescent="0.2">
      <c r="A54" s="13" t="s">
        <v>590</v>
      </c>
      <c r="B54" s="14" t="s">
        <v>513</v>
      </c>
      <c r="C54" s="3"/>
      <c r="D54" s="136"/>
      <c r="E54" s="271"/>
      <c r="F54" s="271"/>
    </row>
    <row r="55" spans="1:6" ht="14.1" customHeight="1" x14ac:dyDescent="0.2">
      <c r="A55" s="5"/>
      <c r="B55" s="6"/>
      <c r="C55" s="3"/>
      <c r="D55" s="136"/>
      <c r="E55" s="271"/>
      <c r="F55" s="271"/>
    </row>
    <row r="56" spans="1:6" ht="14.1" customHeight="1" x14ac:dyDescent="0.2">
      <c r="A56" s="5" t="s">
        <v>591</v>
      </c>
      <c r="B56" s="6" t="s">
        <v>592</v>
      </c>
      <c r="C56" s="3" t="s">
        <v>0</v>
      </c>
      <c r="D56" s="139">
        <v>12</v>
      </c>
      <c r="E56" s="271">
        <v>16928</v>
      </c>
      <c r="F56" s="271">
        <f>E56*D56</f>
        <v>203136</v>
      </c>
    </row>
    <row r="57" spans="1:6" ht="14.1" customHeight="1" x14ac:dyDescent="0.2">
      <c r="A57" s="5"/>
      <c r="B57" s="6"/>
      <c r="C57" s="3"/>
      <c r="D57" s="136"/>
      <c r="E57" s="271"/>
      <c r="F57" s="271"/>
    </row>
    <row r="58" spans="1:6" ht="14.1" customHeight="1" x14ac:dyDescent="0.2">
      <c r="A58" s="5" t="s">
        <v>514</v>
      </c>
      <c r="B58" s="6" t="s">
        <v>593</v>
      </c>
      <c r="C58" s="3"/>
      <c r="D58" s="136"/>
      <c r="E58" s="271"/>
      <c r="F58" s="271"/>
    </row>
    <row r="59" spans="1:6" ht="14.1" customHeight="1" x14ac:dyDescent="0.2">
      <c r="A59" s="5"/>
      <c r="B59" s="6" t="s">
        <v>594</v>
      </c>
      <c r="C59" s="3" t="s">
        <v>522</v>
      </c>
      <c r="D59" s="248">
        <f>F56</f>
        <v>203136</v>
      </c>
      <c r="E59" s="271"/>
      <c r="F59" s="271" t="str">
        <f>IF(TRIM(D59)="rate only","ro",IF(OR(ISBLANK(D59),ISBLANK(E59))," ",D59*E59))</f>
        <v xml:space="preserve"> </v>
      </c>
    </row>
    <row r="60" spans="1:6" ht="14.1" customHeight="1" x14ac:dyDescent="0.2">
      <c r="A60" s="5"/>
      <c r="B60" s="6"/>
      <c r="C60" s="3"/>
      <c r="D60" s="136"/>
      <c r="E60" s="271"/>
      <c r="F60" s="271"/>
    </row>
    <row r="61" spans="1:6" ht="14.1" customHeight="1" x14ac:dyDescent="0.2">
      <c r="A61" s="5"/>
      <c r="B61" s="6"/>
      <c r="C61" s="3"/>
      <c r="D61" s="136"/>
      <c r="E61" s="271"/>
      <c r="F61" s="271"/>
    </row>
    <row r="62" spans="1:6" ht="14.1" customHeight="1" x14ac:dyDescent="0.2">
      <c r="A62" s="13" t="s">
        <v>493</v>
      </c>
      <c r="B62" s="14" t="s">
        <v>494</v>
      </c>
      <c r="C62" s="3" t="s">
        <v>626</v>
      </c>
      <c r="D62" s="139">
        <v>2</v>
      </c>
      <c r="E62" s="271"/>
      <c r="F62" s="271" t="str">
        <f>IF(TRIM(D62)="rate only","ro",IF(OR(ISBLANK(D62),ISBLANK(E62))," ",D62*E62))</f>
        <v xml:space="preserve"> </v>
      </c>
    </row>
    <row r="63" spans="1:6" ht="14.1" customHeight="1" x14ac:dyDescent="0.2">
      <c r="A63" s="5"/>
      <c r="B63" s="6" t="s">
        <v>385</v>
      </c>
      <c r="C63" s="3"/>
      <c r="D63" s="136"/>
      <c r="E63" s="271"/>
      <c r="F63" s="271"/>
    </row>
    <row r="64" spans="1:6" ht="14.1" customHeight="1" x14ac:dyDescent="0.2">
      <c r="A64" s="5"/>
      <c r="B64" s="6"/>
      <c r="C64" s="3"/>
      <c r="D64" s="136"/>
      <c r="E64" s="271"/>
      <c r="F64" s="271"/>
    </row>
    <row r="65" spans="1:6" ht="14.1" customHeight="1" thickBot="1" x14ac:dyDescent="0.25">
      <c r="A65" s="15"/>
      <c r="B65" s="16"/>
      <c r="C65" s="17"/>
      <c r="D65" s="142"/>
      <c r="E65" s="271"/>
      <c r="F65" s="271"/>
    </row>
    <row r="66" spans="1:6" ht="27.95" customHeight="1" thickBot="1" x14ac:dyDescent="0.25">
      <c r="A66" s="305" t="s">
        <v>573</v>
      </c>
      <c r="B66" s="306"/>
      <c r="C66" s="306"/>
      <c r="D66" s="306"/>
      <c r="E66" s="307"/>
      <c r="F66" s="45"/>
    </row>
    <row r="67" spans="1:6" ht="12.75" customHeight="1" thickBot="1" x14ac:dyDescent="0.25">
      <c r="A67" s="27"/>
      <c r="B67" s="27"/>
      <c r="C67" s="27"/>
      <c r="D67" s="152"/>
      <c r="E67" s="153"/>
      <c r="F67" s="154"/>
    </row>
    <row r="68" spans="1:6" ht="16.5" customHeight="1" x14ac:dyDescent="0.2">
      <c r="A68" s="308" t="s">
        <v>574</v>
      </c>
      <c r="B68" s="309"/>
      <c r="C68" s="309"/>
      <c r="D68" s="309"/>
      <c r="E68" s="310" t="s">
        <v>575</v>
      </c>
      <c r="F68" s="311"/>
    </row>
    <row r="69" spans="1:6" ht="27.95" customHeight="1" thickBot="1" x14ac:dyDescent="0.25">
      <c r="A69" s="312"/>
      <c r="B69" s="313"/>
      <c r="C69" s="313"/>
      <c r="D69" s="313"/>
      <c r="E69" s="314"/>
      <c r="F69" s="315"/>
    </row>
    <row r="70" spans="1:6" ht="14.1" customHeight="1" x14ac:dyDescent="0.2">
      <c r="A70" s="30"/>
      <c r="B70" s="31"/>
      <c r="C70" s="31"/>
      <c r="D70" s="155"/>
      <c r="E70" s="156"/>
      <c r="F70" s="157"/>
    </row>
    <row r="71" spans="1:6" ht="14.1" customHeight="1" x14ac:dyDescent="0.2"/>
    <row r="72" spans="1:6" ht="14.1" customHeight="1" x14ac:dyDescent="0.2"/>
    <row r="73" spans="1:6" ht="14.1" customHeight="1" x14ac:dyDescent="0.2"/>
    <row r="74" spans="1:6" ht="14.1" customHeight="1" x14ac:dyDescent="0.2"/>
    <row r="75" spans="1:6" ht="14.1" customHeight="1" x14ac:dyDescent="0.2"/>
    <row r="76" spans="1:6" ht="14.1" customHeight="1" x14ac:dyDescent="0.2"/>
    <row r="77" spans="1:6" ht="14.1" customHeight="1" x14ac:dyDescent="0.2"/>
    <row r="78" spans="1:6" ht="14.1" customHeight="1" x14ac:dyDescent="0.2"/>
    <row r="79" spans="1:6" ht="14.1" customHeight="1" x14ac:dyDescent="0.2"/>
    <row r="80" spans="1:6"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27.95" customHeight="1" x14ac:dyDescent="0.2"/>
    <row r="116" ht="14.1" customHeight="1" x14ac:dyDescent="0.2"/>
    <row r="117" ht="27.95" customHeight="1" x14ac:dyDescent="0.2"/>
    <row r="118" ht="42" customHeight="1" x14ac:dyDescent="0.2"/>
    <row r="119" ht="9.9499999999999993" customHeight="1" x14ac:dyDescent="0.2"/>
    <row r="120" ht="27.95" customHeight="1" x14ac:dyDescent="0.2"/>
    <row r="121" ht="27.95"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27.95" customHeight="1" x14ac:dyDescent="0.2"/>
    <row r="168" ht="14.1" customHeight="1" x14ac:dyDescent="0.2"/>
    <row r="169" ht="27.95" customHeight="1" x14ac:dyDescent="0.2"/>
    <row r="170" ht="42" customHeight="1" x14ac:dyDescent="0.2"/>
    <row r="171" ht="9.9499999999999993" customHeight="1" x14ac:dyDescent="0.2"/>
    <row r="172" ht="27.95" customHeight="1" x14ac:dyDescent="0.2"/>
    <row r="173" ht="27.95"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27.95" customHeight="1" x14ac:dyDescent="0.2"/>
    <row r="220" ht="14.1" customHeight="1" x14ac:dyDescent="0.2"/>
    <row r="221" ht="27.95" customHeight="1" x14ac:dyDescent="0.2"/>
    <row r="222" ht="42" customHeight="1" x14ac:dyDescent="0.2"/>
    <row r="223" ht="9.9499999999999993" customHeight="1" x14ac:dyDescent="0.2"/>
    <row r="224" ht="27.95" customHeight="1" x14ac:dyDescent="0.2"/>
    <row r="225" ht="27.95"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27.95" customHeight="1" x14ac:dyDescent="0.2"/>
    <row r="272" ht="14.1" customHeight="1" x14ac:dyDescent="0.2"/>
    <row r="273" ht="27.95" customHeight="1" x14ac:dyDescent="0.2"/>
    <row r="274" ht="42" customHeight="1" x14ac:dyDescent="0.2"/>
    <row r="275" ht="9.9499999999999993" customHeight="1" x14ac:dyDescent="0.2"/>
    <row r="276" ht="27.95" customHeight="1" x14ac:dyDescent="0.2"/>
    <row r="277" ht="27.95"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27.95" customHeight="1" x14ac:dyDescent="0.2"/>
    <row r="324" ht="14.1" customHeight="1" x14ac:dyDescent="0.2"/>
    <row r="325" ht="27.95" customHeight="1" x14ac:dyDescent="0.2"/>
    <row r="326" ht="42" customHeight="1" x14ac:dyDescent="0.2"/>
    <row r="327" ht="9.9499999999999993" customHeight="1" x14ac:dyDescent="0.2"/>
    <row r="328" ht="27.95" customHeight="1" x14ac:dyDescent="0.2"/>
    <row r="329" ht="27.95"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27.95" customHeight="1" x14ac:dyDescent="0.2"/>
    <row r="376" ht="14.1" customHeight="1" x14ac:dyDescent="0.2"/>
    <row r="377" ht="27.95" customHeight="1" x14ac:dyDescent="0.2"/>
    <row r="378" ht="42" customHeight="1" x14ac:dyDescent="0.2"/>
    <row r="379" ht="9.9499999999999993" customHeight="1" x14ac:dyDescent="0.2"/>
  </sheetData>
  <sheetProtection selectLockedCells="1"/>
  <mergeCells count="11">
    <mergeCell ref="A46:E46"/>
    <mergeCell ref="A66:E66"/>
    <mergeCell ref="A68:D68"/>
    <mergeCell ref="E68:F68"/>
    <mergeCell ref="A69:D69"/>
    <mergeCell ref="E69:F69"/>
    <mergeCell ref="A40:E40"/>
    <mergeCell ref="A42:D42"/>
    <mergeCell ref="E42:F42"/>
    <mergeCell ref="A43:D43"/>
    <mergeCell ref="E43:F43"/>
  </mergeCells>
  <phoneticPr fontId="1" type="noConversion"/>
  <conditionalFormatting sqref="D9 D11 D13 D16 D24 D26 D30 D32 D49 D52 D56 D59 D62">
    <cfRule type="cellIs" dxfId="249" priority="15" operator="greaterThan">
      <formula>0</formula>
    </cfRule>
  </conditionalFormatting>
  <conditionalFormatting sqref="D18">
    <cfRule type="cellIs" dxfId="248" priority="11" operator="greaterThan">
      <formula>0</formula>
    </cfRule>
  </conditionalFormatting>
  <conditionalFormatting sqref="D36">
    <cfRule type="cellIs" dxfId="247" priority="7" operator="greaterThan">
      <formula>0</formula>
    </cfRule>
  </conditionalFormatting>
  <conditionalFormatting sqref="E9 E11 E13 E16 E24 E26 E30 E32">
    <cfRule type="cellIs" dxfId="246" priority="16" operator="greaterThan">
      <formula>0</formula>
    </cfRule>
  </conditionalFormatting>
  <conditionalFormatting sqref="E18">
    <cfRule type="cellIs" dxfId="245" priority="12" operator="greaterThan">
      <formula>0</formula>
    </cfRule>
  </conditionalFormatting>
  <conditionalFormatting sqref="E36">
    <cfRule type="cellIs" dxfId="244" priority="8" operator="greaterThan">
      <formula>0</formula>
    </cfRule>
  </conditionalFormatting>
  <conditionalFormatting sqref="F32">
    <cfRule type="cellIs" dxfId="243" priority="38" stopIfTrue="1" operator="equal">
      <formula>"ro"</formula>
    </cfRule>
    <cfRule type="cellIs" dxfId="242" priority="39" stopIfTrue="1" operator="equal">
      <formula>" "</formula>
    </cfRule>
  </conditionalFormatting>
  <conditionalFormatting sqref="F36">
    <cfRule type="cellIs" dxfId="241" priority="9" stopIfTrue="1" operator="equal">
      <formula>"ro"</formula>
    </cfRule>
    <cfRule type="cellIs" dxfId="240" priority="10" stopIfTrue="1" operator="equal">
      <formula>" "</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001: Page &amp;P of &amp;N</oddHeader>
  </headerFooter>
  <rowBreaks count="1" manualBreakCount="1">
    <brk id="4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444"/>
  <sheetViews>
    <sheetView showZeros="0" view="pageBreakPreview" topLeftCell="A16" zoomScale="120" zoomScaleNormal="100" zoomScaleSheetLayoutView="120" workbookViewId="0">
      <selection activeCell="B9" sqref="B9"/>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41" t="s">
        <v>567</v>
      </c>
      <c r="B1" s="42" t="s">
        <v>568</v>
      </c>
      <c r="C1" s="42" t="s">
        <v>569</v>
      </c>
      <c r="D1" s="43" t="s">
        <v>570</v>
      </c>
      <c r="E1" s="44" t="s">
        <v>571</v>
      </c>
      <c r="F1" s="45" t="s">
        <v>572</v>
      </c>
    </row>
    <row r="2" spans="1:6" ht="14.1" customHeight="1" x14ac:dyDescent="0.2">
      <c r="A2" s="8"/>
      <c r="B2" s="9"/>
      <c r="C2" s="10"/>
      <c r="D2" s="133"/>
      <c r="E2" s="260"/>
      <c r="F2" s="261"/>
    </row>
    <row r="3" spans="1:6" ht="14.1" customHeight="1" x14ac:dyDescent="0.2">
      <c r="A3" s="13" t="s">
        <v>565</v>
      </c>
      <c r="B3" s="14" t="s">
        <v>566</v>
      </c>
      <c r="C3" s="3"/>
      <c r="D3" s="136"/>
      <c r="E3" s="265"/>
      <c r="F3" s="266"/>
    </row>
    <row r="4" spans="1:6" ht="14.1" customHeight="1" x14ac:dyDescent="0.2">
      <c r="A4" s="13"/>
      <c r="B4" s="14"/>
      <c r="C4" s="3"/>
      <c r="D4" s="136"/>
      <c r="E4" s="265"/>
      <c r="F4" s="266"/>
    </row>
    <row r="5" spans="1:6" ht="14.1" customHeight="1" x14ac:dyDescent="0.2">
      <c r="A5" s="13" t="s">
        <v>595</v>
      </c>
      <c r="B5" s="14" t="s">
        <v>596</v>
      </c>
      <c r="C5" s="3"/>
      <c r="D5" s="136"/>
      <c r="E5" s="265"/>
      <c r="F5" s="266"/>
    </row>
    <row r="6" spans="1:6" ht="14.1" customHeight="1" x14ac:dyDescent="0.2">
      <c r="A6" s="5"/>
      <c r="B6" s="7"/>
      <c r="C6" s="3"/>
      <c r="D6" s="136"/>
      <c r="E6" s="265"/>
      <c r="F6" s="266"/>
    </row>
    <row r="7" spans="1:6" ht="14.1" customHeight="1" x14ac:dyDescent="0.2">
      <c r="A7" s="13" t="s">
        <v>724</v>
      </c>
      <c r="B7" s="14" t="s">
        <v>597</v>
      </c>
      <c r="C7" s="3"/>
      <c r="D7" s="136"/>
      <c r="E7" s="265"/>
      <c r="F7" s="266"/>
    </row>
    <row r="8" spans="1:6" ht="14.1" customHeight="1" x14ac:dyDescent="0.2">
      <c r="A8" s="5"/>
      <c r="B8" s="6"/>
      <c r="C8" s="3"/>
      <c r="D8" s="136"/>
      <c r="E8" s="265"/>
      <c r="F8" s="266"/>
    </row>
    <row r="9" spans="1:6" ht="14.1" customHeight="1" x14ac:dyDescent="0.2">
      <c r="A9" s="5" t="s">
        <v>725</v>
      </c>
      <c r="B9" s="6" t="s">
        <v>598</v>
      </c>
      <c r="C9" s="3" t="s">
        <v>711</v>
      </c>
      <c r="D9" s="139">
        <v>1</v>
      </c>
      <c r="E9" s="270"/>
      <c r="F9" s="266" t="str">
        <f>IF(TRIM(D9)="rate only","ro",IF(OR(ISBLANK(D9),ISBLANK(E9))," ",D9*E9))</f>
        <v xml:space="preserve"> </v>
      </c>
    </row>
    <row r="10" spans="1:6" ht="14.1" customHeight="1" x14ac:dyDescent="0.2">
      <c r="A10" s="5"/>
      <c r="B10" s="6"/>
      <c r="C10" s="3"/>
      <c r="D10" s="136"/>
      <c r="E10" s="265"/>
      <c r="F10" s="266"/>
    </row>
    <row r="11" spans="1:6" ht="14.1" customHeight="1" x14ac:dyDescent="0.2">
      <c r="A11" s="5" t="s">
        <v>1126</v>
      </c>
      <c r="B11" s="6" t="s">
        <v>1127</v>
      </c>
      <c r="C11" s="3" t="s">
        <v>711</v>
      </c>
      <c r="D11" s="139">
        <v>1</v>
      </c>
      <c r="E11" s="265"/>
      <c r="F11" s="266" t="str">
        <f>IF(TRIM(D11)="rate only","ro",IF(OR(ISBLANK(D11),ISBLANK(E11))," ",D11*E11))</f>
        <v xml:space="preserve"> </v>
      </c>
    </row>
    <row r="12" spans="1:6" ht="14.1" customHeight="1" x14ac:dyDescent="0.2">
      <c r="A12" s="5"/>
      <c r="B12" s="6" t="s">
        <v>1280</v>
      </c>
      <c r="C12" s="3"/>
      <c r="D12" s="136"/>
      <c r="E12" s="265"/>
      <c r="F12" s="266"/>
    </row>
    <row r="13" spans="1:6" ht="14.1" customHeight="1" x14ac:dyDescent="0.2">
      <c r="A13" s="5"/>
      <c r="B13" s="6" t="s">
        <v>1128</v>
      </c>
      <c r="C13" s="3"/>
      <c r="D13" s="136"/>
      <c r="E13" s="265"/>
      <c r="F13" s="266"/>
    </row>
    <row r="14" spans="1:6" ht="14.1" customHeight="1" x14ac:dyDescent="0.2">
      <c r="A14" s="5"/>
      <c r="B14" s="6"/>
      <c r="C14" s="3"/>
      <c r="D14" s="136"/>
      <c r="E14" s="265"/>
      <c r="F14" s="266"/>
    </row>
    <row r="15" spans="1:6" ht="14.1" customHeight="1" x14ac:dyDescent="0.2">
      <c r="A15" s="5" t="s">
        <v>967</v>
      </c>
      <c r="B15" s="14" t="s">
        <v>28</v>
      </c>
      <c r="C15" s="3"/>
      <c r="D15" s="136"/>
      <c r="E15" s="265"/>
      <c r="F15" s="266"/>
    </row>
    <row r="16" spans="1:6" ht="14.1" customHeight="1" x14ac:dyDescent="0.2">
      <c r="A16" s="13"/>
      <c r="B16" s="14" t="s">
        <v>1279</v>
      </c>
      <c r="C16" s="3" t="s">
        <v>711</v>
      </c>
      <c r="D16" s="139">
        <v>1</v>
      </c>
      <c r="E16" s="265"/>
      <c r="F16" s="266" t="str">
        <f>IF(TRIM(D16)="rate only","ro",IF(OR(ISBLANK(D16),ISBLANK(E16))," ",D16*E16))</f>
        <v xml:space="preserve"> </v>
      </c>
    </row>
    <row r="17" spans="1:6" ht="14.1" customHeight="1" x14ac:dyDescent="0.2">
      <c r="A17" s="5"/>
      <c r="B17" s="6"/>
      <c r="C17" s="3"/>
      <c r="D17" s="136"/>
      <c r="E17" s="265"/>
      <c r="F17" s="266"/>
    </row>
    <row r="18" spans="1:6" ht="14.1" customHeight="1" x14ac:dyDescent="0.2">
      <c r="A18" s="13" t="s">
        <v>726</v>
      </c>
      <c r="B18" s="14" t="s">
        <v>517</v>
      </c>
      <c r="C18" s="3" t="s">
        <v>711</v>
      </c>
      <c r="D18" s="139">
        <v>1</v>
      </c>
      <c r="E18" s="265"/>
      <c r="F18" s="266" t="str">
        <f>IF(TRIM(D18)="rate only","ro",IF(OR(ISBLANK(D18),ISBLANK(E18))," ",D18*E18))</f>
        <v xml:space="preserve"> </v>
      </c>
    </row>
    <row r="19" spans="1:6" ht="14.1" customHeight="1" x14ac:dyDescent="0.2">
      <c r="A19" s="5"/>
      <c r="B19" s="6"/>
      <c r="C19" s="3"/>
      <c r="D19" s="136"/>
      <c r="E19" s="265"/>
      <c r="F19" s="266"/>
    </row>
    <row r="20" spans="1:6" ht="14.1" customHeight="1" x14ac:dyDescent="0.2">
      <c r="A20" s="13" t="s">
        <v>727</v>
      </c>
      <c r="B20" s="14" t="s">
        <v>599</v>
      </c>
      <c r="C20" s="3"/>
      <c r="D20" s="136"/>
      <c r="E20" s="265"/>
      <c r="F20" s="266"/>
    </row>
    <row r="21" spans="1:6" ht="14.1" customHeight="1" x14ac:dyDescent="0.2">
      <c r="A21" s="13"/>
      <c r="B21" s="14" t="s">
        <v>600</v>
      </c>
      <c r="C21" s="3" t="s">
        <v>711</v>
      </c>
      <c r="D21" s="139">
        <v>1</v>
      </c>
      <c r="E21" s="265"/>
      <c r="F21" s="266" t="str">
        <f>IF(TRIM(D21)="rate only","ro",IF(OR(ISBLANK(D21),ISBLANK(E21))," ",D21*E21))</f>
        <v xml:space="preserve"> </v>
      </c>
    </row>
    <row r="22" spans="1:6" ht="14.1" customHeight="1" x14ac:dyDescent="0.2">
      <c r="A22" s="5"/>
      <c r="B22" s="6"/>
      <c r="C22" s="3"/>
      <c r="D22" s="136"/>
      <c r="E22" s="265"/>
      <c r="F22" s="266"/>
    </row>
    <row r="23" spans="1:6" ht="14.1" customHeight="1" thickBot="1" x14ac:dyDescent="0.25">
      <c r="A23" s="15"/>
      <c r="B23" s="16"/>
      <c r="C23" s="17"/>
      <c r="D23" s="142"/>
      <c r="E23" s="265"/>
      <c r="F23" s="266"/>
    </row>
    <row r="24" spans="1:6" ht="27.95" customHeight="1" thickBot="1" x14ac:dyDescent="0.25">
      <c r="A24" s="305" t="s">
        <v>573</v>
      </c>
      <c r="B24" s="306"/>
      <c r="C24" s="306"/>
      <c r="D24" s="306"/>
      <c r="E24" s="307"/>
      <c r="F24" s="45">
        <f>SUM(F2:F23)</f>
        <v>0</v>
      </c>
    </row>
    <row r="25" spans="1:6" ht="14.1" customHeight="1" thickBot="1" x14ac:dyDescent="0.25">
      <c r="A25" s="20"/>
      <c r="B25" s="20"/>
      <c r="C25" s="20"/>
      <c r="D25" s="145"/>
      <c r="E25" s="146"/>
      <c r="F25" s="147"/>
    </row>
    <row r="26" spans="1:6" ht="27.95" customHeight="1" x14ac:dyDescent="0.2">
      <c r="A26" s="308" t="s">
        <v>574</v>
      </c>
      <c r="B26" s="309"/>
      <c r="C26" s="309"/>
      <c r="D26" s="309"/>
      <c r="E26" s="310" t="s">
        <v>575</v>
      </c>
      <c r="F26" s="311"/>
    </row>
    <row r="27" spans="1:6" ht="42" customHeight="1" thickBot="1" x14ac:dyDescent="0.25">
      <c r="A27" s="312"/>
      <c r="B27" s="313"/>
      <c r="C27" s="313"/>
      <c r="D27" s="313"/>
      <c r="E27" s="314"/>
      <c r="F27" s="315"/>
    </row>
    <row r="28" spans="1:6" ht="9.9499999999999993" customHeight="1" x14ac:dyDescent="0.2"/>
    <row r="29" spans="1:6" ht="27.95" customHeight="1" x14ac:dyDescent="0.2"/>
    <row r="30" spans="1:6" ht="27.95" customHeight="1" x14ac:dyDescent="0.2"/>
    <row r="31" spans="1:6" ht="14.1" customHeight="1" x14ac:dyDescent="0.2"/>
    <row r="32" spans="1:6"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27.95" customHeight="1" x14ac:dyDescent="0.2"/>
    <row r="77" ht="14.1" customHeight="1" x14ac:dyDescent="0.2"/>
    <row r="78" ht="27.95" customHeight="1" x14ac:dyDescent="0.2"/>
    <row r="79" ht="42" customHeight="1" x14ac:dyDescent="0.2"/>
    <row r="80" ht="9.9499999999999993" customHeight="1" x14ac:dyDescent="0.2"/>
    <row r="81" ht="27.95" customHeight="1" x14ac:dyDescent="0.2"/>
    <row r="82" ht="27.95"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27.95" customHeight="1" x14ac:dyDescent="0.2"/>
    <row r="129" ht="14.1" customHeight="1" x14ac:dyDescent="0.2"/>
    <row r="130" ht="27.95" customHeight="1" x14ac:dyDescent="0.2"/>
    <row r="131" ht="42" customHeight="1" x14ac:dyDescent="0.2"/>
    <row r="132" ht="9.9499999999999993" customHeight="1" x14ac:dyDescent="0.2"/>
    <row r="133" ht="27.95" customHeight="1" x14ac:dyDescent="0.2"/>
    <row r="134" ht="27.95"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27.95" customHeight="1" x14ac:dyDescent="0.2"/>
    <row r="181" ht="14.1" customHeight="1" x14ac:dyDescent="0.2"/>
    <row r="182" ht="27.95" customHeight="1" x14ac:dyDescent="0.2"/>
    <row r="183" ht="42" customHeight="1" x14ac:dyDescent="0.2"/>
    <row r="184" ht="9.9499999999999993" customHeight="1" x14ac:dyDescent="0.2"/>
    <row r="185" ht="27.95" customHeight="1" x14ac:dyDescent="0.2"/>
    <row r="186" ht="27.95"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27.95" customHeight="1" x14ac:dyDescent="0.2"/>
    <row r="233" ht="14.1" customHeight="1" x14ac:dyDescent="0.2"/>
    <row r="234" ht="27.95" customHeight="1" x14ac:dyDescent="0.2"/>
    <row r="235" ht="42" customHeight="1" x14ac:dyDescent="0.2"/>
    <row r="236" ht="9.9499999999999993" customHeight="1" x14ac:dyDescent="0.2"/>
    <row r="237" ht="27.95" customHeight="1" x14ac:dyDescent="0.2"/>
    <row r="238" ht="27.95"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27.95" customHeight="1" x14ac:dyDescent="0.2"/>
    <row r="285" ht="14.1" customHeight="1" x14ac:dyDescent="0.2"/>
    <row r="286" ht="27.95" customHeight="1" x14ac:dyDescent="0.2"/>
    <row r="287" ht="42" customHeight="1" x14ac:dyDescent="0.2"/>
    <row r="288" ht="9.9499999999999993" customHeight="1" x14ac:dyDescent="0.2"/>
    <row r="289" ht="27.95" customHeight="1" x14ac:dyDescent="0.2"/>
    <row r="290" ht="27.95"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27.95" customHeight="1" x14ac:dyDescent="0.2"/>
    <row r="337" ht="14.1" customHeight="1" x14ac:dyDescent="0.2"/>
    <row r="338" ht="27.95" customHeight="1" x14ac:dyDescent="0.2"/>
    <row r="339" ht="42" customHeight="1" x14ac:dyDescent="0.2"/>
    <row r="340" ht="9.9499999999999993" customHeight="1" x14ac:dyDescent="0.2"/>
    <row r="341" ht="27.95" customHeight="1" x14ac:dyDescent="0.2"/>
    <row r="342" ht="27.95"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27.95" customHeight="1" x14ac:dyDescent="0.2"/>
    <row r="389" ht="14.1" customHeight="1" x14ac:dyDescent="0.2"/>
    <row r="390" ht="27.95" customHeight="1" x14ac:dyDescent="0.2"/>
    <row r="391" ht="42" customHeight="1" x14ac:dyDescent="0.2"/>
    <row r="392" ht="9.9499999999999993" customHeight="1" x14ac:dyDescent="0.2"/>
    <row r="393" ht="27.95" customHeight="1" x14ac:dyDescent="0.2"/>
    <row r="394" ht="27.95"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27.95" customHeight="1" x14ac:dyDescent="0.2"/>
    <row r="441" ht="14.1" customHeight="1" x14ac:dyDescent="0.2"/>
    <row r="442" ht="27.95" customHeight="1" x14ac:dyDescent="0.2"/>
    <row r="443" ht="42" customHeight="1" x14ac:dyDescent="0.2"/>
    <row r="444" ht="9.9499999999999993" customHeight="1" x14ac:dyDescent="0.2"/>
  </sheetData>
  <mergeCells count="5">
    <mergeCell ref="A24:E24"/>
    <mergeCell ref="A26:D26"/>
    <mergeCell ref="E26:F26"/>
    <mergeCell ref="A27:D27"/>
    <mergeCell ref="E27:F27"/>
  </mergeCells>
  <phoneticPr fontId="1" type="noConversion"/>
  <conditionalFormatting sqref="D9 D16 D18 D21">
    <cfRule type="cellIs" dxfId="239" priority="5" operator="greaterThan">
      <formula>0</formula>
    </cfRule>
  </conditionalFormatting>
  <conditionalFormatting sqref="D11">
    <cfRule type="cellIs" dxfId="238" priority="1" operator="greaterThan">
      <formula>0</formula>
    </cfRule>
  </conditionalFormatting>
  <conditionalFormatting sqref="E9">
    <cfRule type="cellIs" dxfId="237" priority="6" operator="greaterThan">
      <formula>0</formula>
    </cfRule>
  </conditionalFormatting>
  <printOptions horizontalCentered="1"/>
  <pageMargins left="0.78740157480314965" right="0.59055118110236227" top="0.98425196850393704" bottom="0.39370078740157483" header="0.39370078740157483" footer="0.19685039370078741"/>
  <pageSetup paperSize="9" scale="93" orientation="portrait" blackAndWhite="1" useFirstPageNumber="1" r:id="rId1"/>
  <headerFooter alignWithMargins="0">
    <oddHeader>&amp;L&amp;"-,Italic"&amp;8RTD01-2016/2017-TIDC51&amp;"-,Regular"
Part C2.2: Pricing Schedule&amp;R
&amp;"-,Regular"&amp;8Section 002: Page &amp;P of &amp;N</oddHeader>
  </headerFooter>
  <rowBreaks count="1" manualBreakCount="1">
    <brk id="27" max="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50"/>
  </sheetPr>
  <dimension ref="A1:F425"/>
  <sheetViews>
    <sheetView showZeros="0" view="pageBreakPreview" topLeftCell="A48" zoomScale="130" zoomScaleNormal="100" zoomScaleSheetLayoutView="130" workbookViewId="0">
      <selection activeCell="A31" sqref="A31:F60"/>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1.85546875" style="35" customWidth="1"/>
    <col min="6" max="6" width="15.5703125" style="35" customWidth="1"/>
    <col min="7" max="16384" width="9.140625" style="2"/>
  </cols>
  <sheetData>
    <row r="1" spans="1:6" ht="27.95" customHeight="1" thickBot="1" x14ac:dyDescent="0.25">
      <c r="A1" s="46" t="s">
        <v>567</v>
      </c>
      <c r="B1" s="47" t="s">
        <v>568</v>
      </c>
      <c r="C1" s="47" t="s">
        <v>569</v>
      </c>
      <c r="D1" s="48" t="s">
        <v>570</v>
      </c>
      <c r="E1" s="49" t="s">
        <v>571</v>
      </c>
      <c r="F1" s="50" t="s">
        <v>572</v>
      </c>
    </row>
    <row r="2" spans="1:6" ht="14.1" customHeight="1" x14ac:dyDescent="0.2">
      <c r="A2" s="8"/>
      <c r="B2" s="9"/>
      <c r="C2" s="10"/>
      <c r="D2" s="133"/>
      <c r="E2" s="260"/>
      <c r="F2" s="261"/>
    </row>
    <row r="3" spans="1:6" ht="14.1" customHeight="1" x14ac:dyDescent="0.2">
      <c r="A3" s="13" t="s">
        <v>616</v>
      </c>
      <c r="B3" s="14" t="s">
        <v>601</v>
      </c>
      <c r="C3" s="3"/>
      <c r="D3" s="136"/>
      <c r="E3" s="265"/>
      <c r="F3" s="266"/>
    </row>
    <row r="4" spans="1:6" ht="14.1" customHeight="1" x14ac:dyDescent="0.2">
      <c r="A4" s="5"/>
      <c r="B4" s="6"/>
      <c r="C4" s="3"/>
      <c r="D4" s="136"/>
      <c r="E4" s="265"/>
      <c r="F4" s="266"/>
    </row>
    <row r="5" spans="1:6" ht="14.1" customHeight="1" x14ac:dyDescent="0.2">
      <c r="A5" s="13" t="s">
        <v>617</v>
      </c>
      <c r="B5" s="14" t="s">
        <v>545</v>
      </c>
      <c r="C5" s="3"/>
      <c r="D5" s="136"/>
      <c r="E5" s="265"/>
      <c r="F5" s="266"/>
    </row>
    <row r="6" spans="1:6" ht="14.1" customHeight="1" x14ac:dyDescent="0.2">
      <c r="A6" s="5"/>
      <c r="B6" s="7"/>
      <c r="C6" s="3"/>
      <c r="D6" s="136"/>
      <c r="E6" s="265"/>
      <c r="F6" s="266"/>
    </row>
    <row r="7" spans="1:6" ht="14.1" customHeight="1" x14ac:dyDescent="0.2">
      <c r="A7" s="13" t="s">
        <v>618</v>
      </c>
      <c r="B7" s="14" t="s">
        <v>619</v>
      </c>
      <c r="C7" s="3"/>
      <c r="D7" s="136"/>
      <c r="E7" s="265"/>
      <c r="F7" s="266"/>
    </row>
    <row r="8" spans="1:6" ht="14.1" customHeight="1" x14ac:dyDescent="0.2">
      <c r="A8" s="5"/>
      <c r="B8" s="6"/>
      <c r="C8" s="3"/>
      <c r="D8" s="136"/>
      <c r="E8" s="265"/>
      <c r="F8" s="266"/>
    </row>
    <row r="9" spans="1:6" ht="14.1" customHeight="1" x14ac:dyDescent="0.2">
      <c r="A9" s="5" t="s">
        <v>620</v>
      </c>
      <c r="B9" s="6" t="s">
        <v>1085</v>
      </c>
      <c r="C9" s="3"/>
      <c r="D9" s="136"/>
      <c r="E9" s="265"/>
      <c r="F9" s="266"/>
    </row>
    <row r="10" spans="1:6" ht="14.1" customHeight="1" x14ac:dyDescent="0.2">
      <c r="A10" s="5"/>
      <c r="B10" s="6"/>
      <c r="C10" s="3"/>
      <c r="D10" s="136"/>
      <c r="E10" s="265"/>
      <c r="F10" s="266"/>
    </row>
    <row r="11" spans="1:6" ht="14.1" customHeight="1" x14ac:dyDescent="0.2">
      <c r="A11" s="104" t="s">
        <v>972</v>
      </c>
      <c r="B11" s="38" t="s">
        <v>1084</v>
      </c>
      <c r="C11" s="3" t="s">
        <v>621</v>
      </c>
      <c r="D11" s="139">
        <f>1435*10</f>
        <v>14350</v>
      </c>
      <c r="E11" s="265"/>
      <c r="F11" s="266" t="str">
        <f>IF(TRIM(D11)="rate only","ro",IF(OR(ISBLANK(D11),ISBLANK(E11))," ",D11*E11))</f>
        <v xml:space="preserve"> </v>
      </c>
    </row>
    <row r="12" spans="1:6" ht="14.1" customHeight="1" x14ac:dyDescent="0.2">
      <c r="A12" s="5"/>
      <c r="B12" s="6"/>
      <c r="C12" s="3"/>
      <c r="D12" s="136"/>
      <c r="E12" s="265"/>
      <c r="F12" s="266"/>
    </row>
    <row r="13" spans="1:6" ht="14.1" customHeight="1" x14ac:dyDescent="0.2">
      <c r="A13" s="13" t="s">
        <v>622</v>
      </c>
      <c r="B13" s="14" t="s">
        <v>623</v>
      </c>
      <c r="C13" s="3"/>
      <c r="D13" s="136"/>
      <c r="E13" s="265"/>
      <c r="F13" s="266"/>
    </row>
    <row r="14" spans="1:6" ht="14.1" customHeight="1" x14ac:dyDescent="0.2">
      <c r="A14" s="13"/>
      <c r="B14" s="14" t="s">
        <v>624</v>
      </c>
      <c r="C14" s="3"/>
      <c r="D14" s="136"/>
      <c r="E14" s="265"/>
      <c r="F14" s="266"/>
    </row>
    <row r="15" spans="1:6" ht="14.1" customHeight="1" x14ac:dyDescent="0.2">
      <c r="A15" s="5"/>
      <c r="B15" s="6"/>
      <c r="C15" s="3"/>
      <c r="D15" s="136"/>
      <c r="E15" s="265"/>
      <c r="F15" s="266"/>
    </row>
    <row r="16" spans="1:6" ht="14.1" customHeight="1" x14ac:dyDescent="0.2">
      <c r="A16" s="104" t="s">
        <v>971</v>
      </c>
      <c r="B16" s="6" t="s">
        <v>518</v>
      </c>
      <c r="C16" s="3" t="s">
        <v>626</v>
      </c>
      <c r="D16" s="139">
        <v>1</v>
      </c>
      <c r="E16" s="265"/>
      <c r="F16" s="266" t="str">
        <f>IF(TRIM(D16)="rate only","ro",IF(OR(ISBLANK(D16),ISBLANK(E16))," ",D16*E16))</f>
        <v xml:space="preserve"> </v>
      </c>
    </row>
    <row r="17" spans="1:6" ht="14.1" customHeight="1" x14ac:dyDescent="0.2">
      <c r="A17" s="5"/>
      <c r="B17" s="6" t="s">
        <v>625</v>
      </c>
      <c r="C17" s="3"/>
      <c r="D17" s="136"/>
      <c r="E17" s="265"/>
      <c r="F17" s="266"/>
    </row>
    <row r="18" spans="1:6" ht="14.1" customHeight="1" x14ac:dyDescent="0.2">
      <c r="A18" s="5"/>
      <c r="B18" s="6"/>
      <c r="C18" s="3"/>
      <c r="D18" s="136"/>
      <c r="E18" s="265"/>
      <c r="F18" s="266"/>
    </row>
    <row r="19" spans="1:6" ht="14.1" customHeight="1" x14ac:dyDescent="0.2">
      <c r="A19" s="13" t="s">
        <v>627</v>
      </c>
      <c r="B19" s="14" t="s">
        <v>628</v>
      </c>
      <c r="C19" s="3"/>
      <c r="D19" s="136"/>
      <c r="E19" s="265"/>
      <c r="F19" s="266"/>
    </row>
    <row r="20" spans="1:6" ht="14.1" customHeight="1" x14ac:dyDescent="0.2">
      <c r="A20" s="13"/>
      <c r="B20" s="14" t="s">
        <v>629</v>
      </c>
      <c r="C20" s="3"/>
      <c r="D20" s="136"/>
      <c r="E20" s="265"/>
      <c r="F20" s="266"/>
    </row>
    <row r="21" spans="1:6" ht="14.1" customHeight="1" x14ac:dyDescent="0.2">
      <c r="A21" s="13"/>
      <c r="B21" s="14" t="s">
        <v>630</v>
      </c>
      <c r="C21" s="3"/>
      <c r="D21" s="136"/>
      <c r="E21" s="265"/>
      <c r="F21" s="266"/>
    </row>
    <row r="22" spans="1:6" ht="14.1" customHeight="1" x14ac:dyDescent="0.2">
      <c r="A22" s="5"/>
      <c r="B22" s="6"/>
      <c r="C22" s="3"/>
      <c r="D22" s="136"/>
      <c r="E22" s="265"/>
      <c r="F22" s="266"/>
    </row>
    <row r="23" spans="1:6" ht="14.1" customHeight="1" x14ac:dyDescent="0.2">
      <c r="A23" s="104" t="s">
        <v>973</v>
      </c>
      <c r="B23" s="6" t="s">
        <v>518</v>
      </c>
      <c r="C23" s="3" t="s">
        <v>626</v>
      </c>
      <c r="D23" s="139">
        <v>1</v>
      </c>
      <c r="E23" s="265"/>
      <c r="F23" s="266" t="str">
        <f>IF(TRIM(D23)="rate only","ro",IF(OR(ISBLANK(D23),ISBLANK(E23))," ",D23*E23))</f>
        <v xml:space="preserve"> </v>
      </c>
    </row>
    <row r="24" spans="1:6" ht="14.1" customHeight="1" x14ac:dyDescent="0.2">
      <c r="A24" s="5"/>
      <c r="B24" s="6" t="s">
        <v>625</v>
      </c>
      <c r="C24" s="3"/>
      <c r="D24" s="136"/>
      <c r="E24" s="265"/>
      <c r="F24" s="266"/>
    </row>
    <row r="25" spans="1:6" ht="14.1" customHeight="1" thickBot="1" x14ac:dyDescent="0.25">
      <c r="A25" s="15"/>
      <c r="B25" s="16"/>
      <c r="C25" s="17"/>
      <c r="D25" s="142"/>
      <c r="E25" s="265"/>
      <c r="F25" s="266"/>
    </row>
    <row r="26" spans="1:6" ht="27.95" customHeight="1" thickBot="1" x14ac:dyDescent="0.25">
      <c r="A26" s="316" t="s">
        <v>576</v>
      </c>
      <c r="B26" s="317"/>
      <c r="C26" s="317"/>
      <c r="D26" s="317"/>
      <c r="E26" s="318"/>
      <c r="F26" s="50">
        <f>SUM(F2:F25)</f>
        <v>0</v>
      </c>
    </row>
    <row r="27" spans="1:6" ht="14.1" customHeight="1" thickBot="1" x14ac:dyDescent="0.25">
      <c r="A27" s="20"/>
      <c r="B27" s="20"/>
      <c r="C27" s="20"/>
      <c r="D27" s="145"/>
      <c r="E27" s="146"/>
      <c r="F27" s="147"/>
    </row>
    <row r="28" spans="1:6" ht="27.95" customHeight="1" x14ac:dyDescent="0.2">
      <c r="A28" s="308" t="s">
        <v>574</v>
      </c>
      <c r="B28" s="309"/>
      <c r="C28" s="309"/>
      <c r="D28" s="309"/>
      <c r="E28" s="310" t="s">
        <v>575</v>
      </c>
      <c r="F28" s="311"/>
    </row>
    <row r="29" spans="1:6" ht="42" customHeight="1" thickBot="1" x14ac:dyDescent="0.25">
      <c r="A29" s="312"/>
      <c r="B29" s="313"/>
      <c r="C29" s="313"/>
      <c r="D29" s="313"/>
      <c r="E29" s="314"/>
      <c r="F29" s="315"/>
    </row>
    <row r="30" spans="1:6" ht="9.9499999999999993" customHeight="1" thickBot="1" x14ac:dyDescent="0.25">
      <c r="A30" s="23"/>
      <c r="E30" s="149"/>
    </row>
    <row r="31" spans="1:6" ht="27.95" customHeight="1" thickBot="1" x14ac:dyDescent="0.25">
      <c r="A31" s="46" t="s">
        <v>567</v>
      </c>
      <c r="B31" s="47" t="s">
        <v>568</v>
      </c>
      <c r="C31" s="47" t="s">
        <v>569</v>
      </c>
      <c r="D31" s="48" t="s">
        <v>570</v>
      </c>
      <c r="E31" s="49" t="s">
        <v>571</v>
      </c>
      <c r="F31" s="50" t="s">
        <v>572</v>
      </c>
    </row>
    <row r="32" spans="1:6" ht="27.95" customHeight="1" x14ac:dyDescent="0.2">
      <c r="A32" s="319" t="s">
        <v>577</v>
      </c>
      <c r="B32" s="320"/>
      <c r="C32" s="320"/>
      <c r="D32" s="320"/>
      <c r="E32" s="321"/>
      <c r="F32" s="150">
        <f>F26</f>
        <v>0</v>
      </c>
    </row>
    <row r="33" spans="1:6" ht="15" customHeight="1" x14ac:dyDescent="0.2">
      <c r="A33" s="5"/>
      <c r="B33" s="6"/>
      <c r="C33" s="3"/>
      <c r="D33" s="136"/>
      <c r="E33" s="265"/>
      <c r="F33" s="266"/>
    </row>
    <row r="34" spans="1:6" ht="14.1" hidden="1" customHeight="1" x14ac:dyDescent="0.2">
      <c r="A34" s="13" t="s">
        <v>631</v>
      </c>
      <c r="B34" s="14" t="s">
        <v>632</v>
      </c>
      <c r="C34" s="3"/>
      <c r="D34" s="136"/>
      <c r="E34" s="265"/>
      <c r="F34" s="266"/>
    </row>
    <row r="35" spans="1:6" ht="14.1" hidden="1" customHeight="1" x14ac:dyDescent="0.2">
      <c r="A35" s="13"/>
      <c r="B35" s="14" t="s">
        <v>633</v>
      </c>
      <c r="C35" s="3"/>
      <c r="D35" s="136"/>
      <c r="E35" s="265"/>
      <c r="F35" s="266"/>
    </row>
    <row r="36" spans="1:6" ht="14.1" hidden="1" customHeight="1" x14ac:dyDescent="0.2">
      <c r="A36" s="5"/>
      <c r="B36" s="6"/>
      <c r="C36" s="3"/>
      <c r="D36" s="136"/>
      <c r="E36" s="265"/>
      <c r="F36" s="266"/>
    </row>
    <row r="37" spans="1:6" ht="14.1" hidden="1" customHeight="1" x14ac:dyDescent="0.2">
      <c r="A37" s="5" t="s">
        <v>731</v>
      </c>
      <c r="B37" s="6" t="s">
        <v>728</v>
      </c>
      <c r="C37" s="3"/>
      <c r="D37" s="136"/>
      <c r="E37" s="265"/>
      <c r="F37" s="266"/>
    </row>
    <row r="38" spans="1:6" ht="14.1" hidden="1" customHeight="1" x14ac:dyDescent="0.2">
      <c r="A38" s="5"/>
      <c r="B38" s="6"/>
      <c r="C38" s="3"/>
      <c r="D38" s="136"/>
      <c r="E38" s="265"/>
      <c r="F38" s="266"/>
    </row>
    <row r="39" spans="1:6" ht="14.1" hidden="1" customHeight="1" x14ac:dyDescent="0.2">
      <c r="A39" s="104" t="s">
        <v>1040</v>
      </c>
      <c r="B39" s="38" t="s">
        <v>729</v>
      </c>
      <c r="C39" s="3" t="s">
        <v>638</v>
      </c>
      <c r="D39" s="139">
        <v>0</v>
      </c>
      <c r="E39" s="265"/>
      <c r="F39" s="266" t="str">
        <f>IF(TRIM(D39)="rate only","ro",IF(OR(ISBLANK(D39),ISBLANK(E39))," ",D39*E39))</f>
        <v xml:space="preserve"> </v>
      </c>
    </row>
    <row r="40" spans="1:6" ht="14.1" hidden="1" customHeight="1" x14ac:dyDescent="0.2">
      <c r="A40" s="5"/>
      <c r="B40" s="6"/>
      <c r="C40" s="3"/>
      <c r="D40" s="136"/>
      <c r="E40" s="265"/>
      <c r="F40" s="266"/>
    </row>
    <row r="41" spans="1:6" ht="14.1" hidden="1" customHeight="1" x14ac:dyDescent="0.2">
      <c r="A41" s="39" t="s">
        <v>732</v>
      </c>
      <c r="B41" s="38" t="s">
        <v>730</v>
      </c>
      <c r="C41" s="40" t="s">
        <v>638</v>
      </c>
      <c r="D41" s="139" t="s">
        <v>1039</v>
      </c>
      <c r="E41" s="265"/>
      <c r="F41" s="266" t="str">
        <f>IF(TRIM(D41)="rate only","ro",IF(OR(ISBLANK(D41),ISBLANK(E41))," ",D41*E41))</f>
        <v>ro</v>
      </c>
    </row>
    <row r="42" spans="1:6" ht="14.1" hidden="1" customHeight="1" x14ac:dyDescent="0.2">
      <c r="A42" s="5"/>
      <c r="B42" s="6"/>
      <c r="C42" s="3"/>
      <c r="D42" s="136"/>
      <c r="E42" s="265"/>
      <c r="F42" s="266"/>
    </row>
    <row r="43" spans="1:6" ht="14.1" hidden="1" customHeight="1" x14ac:dyDescent="0.2">
      <c r="A43" s="5"/>
      <c r="B43" s="6"/>
      <c r="C43" s="3"/>
      <c r="D43" s="136"/>
      <c r="E43" s="265"/>
      <c r="F43" s="266"/>
    </row>
    <row r="44" spans="1:6" ht="14.1" hidden="1" customHeight="1" x14ac:dyDescent="0.2">
      <c r="A44" s="104" t="s">
        <v>1041</v>
      </c>
      <c r="B44" s="6" t="s">
        <v>634</v>
      </c>
      <c r="C44" s="3" t="s">
        <v>621</v>
      </c>
      <c r="D44" s="139" t="s">
        <v>1039</v>
      </c>
      <c r="E44" s="265"/>
      <c r="F44" s="266" t="str">
        <f>IF(TRIM(D44)="rate only","ro",IF(OR(ISBLANK(D44),ISBLANK(E44))," ",D44*E44))</f>
        <v>ro</v>
      </c>
    </row>
    <row r="45" spans="1:6" ht="14.1" hidden="1" customHeight="1" x14ac:dyDescent="0.2">
      <c r="A45" s="5"/>
      <c r="B45" s="6"/>
      <c r="C45" s="3"/>
      <c r="D45" s="136"/>
      <c r="E45" s="265"/>
      <c r="F45" s="266"/>
    </row>
    <row r="46" spans="1:6" ht="14.1" customHeight="1" x14ac:dyDescent="0.2">
      <c r="A46" s="5"/>
      <c r="B46" s="6"/>
      <c r="C46" s="3"/>
      <c r="D46" s="136"/>
      <c r="E46" s="265"/>
      <c r="F46" s="266"/>
    </row>
    <row r="47" spans="1:6" ht="14.1" customHeight="1" x14ac:dyDescent="0.2">
      <c r="A47" s="13" t="s">
        <v>635</v>
      </c>
      <c r="B47" s="14" t="s">
        <v>636</v>
      </c>
      <c r="C47" s="3"/>
      <c r="D47" s="136"/>
      <c r="E47" s="265"/>
      <c r="F47" s="266"/>
    </row>
    <row r="48" spans="1:6" ht="21.95" customHeight="1" x14ac:dyDescent="0.2">
      <c r="A48" s="13"/>
      <c r="B48" s="37" t="s">
        <v>637</v>
      </c>
      <c r="C48" s="3"/>
      <c r="D48" s="136"/>
      <c r="E48" s="265"/>
      <c r="F48" s="266"/>
    </row>
    <row r="49" spans="1:6" ht="14.1" customHeight="1" x14ac:dyDescent="0.2">
      <c r="A49" s="5"/>
      <c r="B49" s="6"/>
      <c r="C49" s="3"/>
      <c r="D49" s="136"/>
      <c r="E49" s="265"/>
      <c r="F49" s="266"/>
    </row>
    <row r="50" spans="1:6" ht="14.1" customHeight="1" x14ac:dyDescent="0.2">
      <c r="A50" s="5" t="s">
        <v>641</v>
      </c>
      <c r="B50" s="6" t="s">
        <v>510</v>
      </c>
      <c r="C50" s="3" t="s">
        <v>582</v>
      </c>
      <c r="D50" s="139">
        <v>5</v>
      </c>
      <c r="E50" s="265"/>
      <c r="F50" s="266" t="str">
        <f>IF(TRIM(D50)="rate only","ro",IF(OR(ISBLANK(D50),ISBLANK(E50))," ",D50*E50))</f>
        <v xml:space="preserve"> </v>
      </c>
    </row>
    <row r="51" spans="1:6" ht="14.1" customHeight="1" x14ac:dyDescent="0.2">
      <c r="A51" s="5"/>
      <c r="B51" s="6"/>
      <c r="C51" s="3"/>
      <c r="D51" s="136"/>
      <c r="E51" s="265"/>
      <c r="F51" s="266"/>
    </row>
    <row r="52" spans="1:6" ht="14.1" customHeight="1" x14ac:dyDescent="0.2">
      <c r="A52" s="5" t="s">
        <v>512</v>
      </c>
      <c r="B52" s="6" t="s">
        <v>511</v>
      </c>
      <c r="C52" s="3" t="s">
        <v>582</v>
      </c>
      <c r="D52" s="139">
        <v>50</v>
      </c>
      <c r="E52" s="265"/>
      <c r="F52" s="266" t="str">
        <f>IF(TRIM(D52)="rate only","ro",IF(OR(ISBLANK(D52),ISBLANK(E52))," ",D52*E52))</f>
        <v xml:space="preserve"> </v>
      </c>
    </row>
    <row r="53" spans="1:6" ht="14.1" customHeight="1" x14ac:dyDescent="0.2">
      <c r="A53" s="5"/>
      <c r="B53" s="6"/>
      <c r="C53" s="3"/>
      <c r="D53" s="136"/>
      <c r="E53" s="265"/>
      <c r="F53" s="266"/>
    </row>
    <row r="54" spans="1:6" ht="14.1" customHeight="1" x14ac:dyDescent="0.2">
      <c r="A54" s="5"/>
      <c r="B54" s="6"/>
      <c r="C54" s="3"/>
      <c r="D54" s="136"/>
      <c r="E54" s="265"/>
      <c r="F54" s="266"/>
    </row>
    <row r="55" spans="1:6" ht="14.1" customHeight="1" x14ac:dyDescent="0.2">
      <c r="A55" s="5" t="s">
        <v>640</v>
      </c>
      <c r="B55" s="6" t="s">
        <v>639</v>
      </c>
      <c r="C55" s="3" t="s">
        <v>621</v>
      </c>
      <c r="D55" s="139">
        <f>(1435*8)</f>
        <v>11480</v>
      </c>
      <c r="E55" s="265"/>
      <c r="F55" s="266" t="str">
        <f>IF(TRIM(D55)="rate only","ro",IF(OR(ISBLANK(D55),ISBLANK(E55))," ",D55*E55))</f>
        <v xml:space="preserve"> </v>
      </c>
    </row>
    <row r="56" spans="1:6" ht="14.1" customHeight="1" thickBot="1" x14ac:dyDescent="0.25">
      <c r="A56" s="15"/>
      <c r="B56" s="16"/>
      <c r="C56" s="17"/>
      <c r="D56" s="142"/>
      <c r="E56" s="265"/>
      <c r="F56" s="266"/>
    </row>
    <row r="57" spans="1:6" ht="27.95" customHeight="1" thickBot="1" x14ac:dyDescent="0.25">
      <c r="A57" s="316" t="s">
        <v>573</v>
      </c>
      <c r="B57" s="317"/>
      <c r="C57" s="317"/>
      <c r="D57" s="317"/>
      <c r="E57" s="318"/>
      <c r="F57" s="50">
        <f>SUM(F32:F56)</f>
        <v>0</v>
      </c>
    </row>
    <row r="58" spans="1:6" ht="14.1" customHeight="1" thickBot="1" x14ac:dyDescent="0.25">
      <c r="A58" s="23"/>
      <c r="C58" s="35"/>
      <c r="E58" s="149"/>
      <c r="F58" s="149"/>
    </row>
    <row r="59" spans="1:6" ht="27.95" customHeight="1" x14ac:dyDescent="0.2">
      <c r="A59" s="308" t="s">
        <v>574</v>
      </c>
      <c r="B59" s="309"/>
      <c r="C59" s="309"/>
      <c r="D59" s="309"/>
      <c r="E59" s="310" t="s">
        <v>575</v>
      </c>
      <c r="F59" s="311"/>
    </row>
    <row r="60" spans="1:6" ht="42" customHeight="1" thickBot="1" x14ac:dyDescent="0.25">
      <c r="A60" s="312"/>
      <c r="B60" s="313"/>
      <c r="C60" s="313"/>
      <c r="D60" s="313"/>
      <c r="E60" s="314"/>
      <c r="F60" s="315"/>
    </row>
    <row r="61" spans="1:6" ht="9.9499999999999993" customHeight="1" x14ac:dyDescent="0.2"/>
    <row r="62" spans="1:6" ht="27.95" customHeight="1" x14ac:dyDescent="0.2"/>
    <row r="63" spans="1:6" ht="27.95" customHeight="1" x14ac:dyDescent="0.2"/>
    <row r="64" spans="1:6"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27.95" customHeight="1" x14ac:dyDescent="0.2"/>
    <row r="110" ht="14.1" customHeight="1" x14ac:dyDescent="0.2"/>
    <row r="111" ht="27.95" customHeight="1" x14ac:dyDescent="0.2"/>
    <row r="112" ht="42" customHeight="1" x14ac:dyDescent="0.2"/>
    <row r="113" ht="9.9499999999999993" customHeight="1" x14ac:dyDescent="0.2"/>
    <row r="114" ht="27.95" customHeight="1" x14ac:dyDescent="0.2"/>
    <row r="115" ht="27.95"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27.95" customHeight="1" x14ac:dyDescent="0.2"/>
    <row r="162" ht="14.1" customHeight="1" x14ac:dyDescent="0.2"/>
    <row r="163" ht="27.95" customHeight="1" x14ac:dyDescent="0.2"/>
    <row r="164" ht="42" customHeight="1" x14ac:dyDescent="0.2"/>
    <row r="165" ht="9.9499999999999993" customHeight="1" x14ac:dyDescent="0.2"/>
    <row r="166" ht="27.95" customHeight="1" x14ac:dyDescent="0.2"/>
    <row r="167" ht="27.95"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27.95" customHeight="1" x14ac:dyDescent="0.2"/>
    <row r="214" ht="14.1" customHeight="1" x14ac:dyDescent="0.2"/>
    <row r="215" ht="27.95" customHeight="1" x14ac:dyDescent="0.2"/>
    <row r="216" ht="42" customHeight="1" x14ac:dyDescent="0.2"/>
    <row r="217" ht="9.9499999999999993" customHeight="1" x14ac:dyDescent="0.2"/>
    <row r="218" ht="27.95" customHeight="1" x14ac:dyDescent="0.2"/>
    <row r="219" ht="27.95"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14.1" customHeight="1" x14ac:dyDescent="0.2"/>
    <row r="227" ht="14.1" customHeight="1" x14ac:dyDescent="0.2"/>
    <row r="228" ht="14.1" customHeight="1" x14ac:dyDescent="0.2"/>
    <row r="229" ht="14.1" customHeight="1" x14ac:dyDescent="0.2"/>
    <row r="230" ht="14.1" customHeight="1" x14ac:dyDescent="0.2"/>
    <row r="231" ht="14.1" customHeight="1" x14ac:dyDescent="0.2"/>
    <row r="232" ht="14.1"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27.95" customHeight="1" x14ac:dyDescent="0.2"/>
    <row r="266" ht="14.1" customHeight="1" x14ac:dyDescent="0.2"/>
    <row r="267" ht="27.95" customHeight="1" x14ac:dyDescent="0.2"/>
    <row r="268" ht="42" customHeight="1" x14ac:dyDescent="0.2"/>
    <row r="269" ht="9.9499999999999993" customHeight="1" x14ac:dyDescent="0.2"/>
    <row r="270" ht="27.95" customHeight="1" x14ac:dyDescent="0.2"/>
    <row r="271" ht="27.95"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27.95" customHeight="1" x14ac:dyDescent="0.2"/>
    <row r="318" ht="14.1" customHeight="1" x14ac:dyDescent="0.2"/>
    <row r="319" ht="27.95" customHeight="1" x14ac:dyDescent="0.2"/>
    <row r="320" ht="42" customHeight="1" x14ac:dyDescent="0.2"/>
    <row r="321" ht="9.9499999999999993" customHeight="1" x14ac:dyDescent="0.2"/>
    <row r="322" ht="27.95" customHeight="1" x14ac:dyDescent="0.2"/>
    <row r="323" ht="27.95"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27.95" customHeight="1" x14ac:dyDescent="0.2"/>
    <row r="370" ht="14.1" customHeight="1" x14ac:dyDescent="0.2"/>
    <row r="371" ht="27.95" customHeight="1" x14ac:dyDescent="0.2"/>
    <row r="372" ht="42" customHeight="1" x14ac:dyDescent="0.2"/>
    <row r="373" ht="9.9499999999999993" customHeight="1" x14ac:dyDescent="0.2"/>
    <row r="374" ht="27.95" customHeight="1" x14ac:dyDescent="0.2"/>
    <row r="375" ht="27.95"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27.95" customHeight="1" x14ac:dyDescent="0.2"/>
    <row r="422" ht="14.1" customHeight="1" x14ac:dyDescent="0.2"/>
    <row r="423" ht="27.95" customHeight="1" x14ac:dyDescent="0.2"/>
    <row r="424" ht="42" customHeight="1" x14ac:dyDescent="0.2"/>
    <row r="425" ht="9.9499999999999993" customHeight="1" x14ac:dyDescent="0.2"/>
  </sheetData>
  <mergeCells count="11">
    <mergeCell ref="A60:D60"/>
    <mergeCell ref="E60:F60"/>
    <mergeCell ref="A32:E32"/>
    <mergeCell ref="A57:E57"/>
    <mergeCell ref="A59:D59"/>
    <mergeCell ref="E59:F59"/>
    <mergeCell ref="A26:E26"/>
    <mergeCell ref="A28:D28"/>
    <mergeCell ref="E28:F28"/>
    <mergeCell ref="A29:D29"/>
    <mergeCell ref="E29:F29"/>
  </mergeCells>
  <phoneticPr fontId="1" type="noConversion"/>
  <conditionalFormatting sqref="D11 D16 D23 D39 D41 D44 D50 D52 D55">
    <cfRule type="cellIs" dxfId="236" priority="1" operator="greaterThan">
      <formula>0</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&amp;L&amp;"-,Italic"&amp;8RTD01-2016/2017-TIDC32&amp;"-,Regular"
Part C2.2: Pricing Schedule&amp;R
&amp;"-,Regular"&amp;8Section 101: Page &amp;P of &amp;N</oddHeader>
  </headerFooter>
  <rowBreaks count="2" manualBreakCount="2">
    <brk id="29" max="5" man="1"/>
    <brk id="60" max="5"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50"/>
  </sheetPr>
  <dimension ref="A1:F386"/>
  <sheetViews>
    <sheetView showZeros="0" showWhiteSpace="0" view="pageBreakPreview" topLeftCell="A59" zoomScale="120" zoomScaleNormal="100" zoomScaleSheetLayoutView="120" workbookViewId="0">
      <selection activeCell="A46" sqref="A46:F73"/>
    </sheetView>
  </sheetViews>
  <sheetFormatPr defaultColWidth="9.140625" defaultRowHeight="12" customHeight="1" x14ac:dyDescent="0.2"/>
  <cols>
    <col min="1" max="1" width="12.5703125" style="2" customWidth="1"/>
    <col min="2" max="2" width="28.5703125" style="2" customWidth="1"/>
    <col min="3" max="3" width="10.5703125" style="2" customWidth="1"/>
    <col min="4" max="4" width="12.5703125" style="148" customWidth="1"/>
    <col min="5" max="5" width="13.5703125" style="35" customWidth="1"/>
    <col min="6" max="6" width="15.5703125" style="35" customWidth="1"/>
    <col min="7" max="16384" width="9.140625" style="2"/>
  </cols>
  <sheetData>
    <row r="1" spans="1:6" ht="27.95" customHeight="1" thickBot="1" x14ac:dyDescent="0.25">
      <c r="A1" s="46" t="s">
        <v>567</v>
      </c>
      <c r="B1" s="47" t="s">
        <v>568</v>
      </c>
      <c r="C1" s="47" t="s">
        <v>569</v>
      </c>
      <c r="D1" s="48" t="s">
        <v>570</v>
      </c>
      <c r="E1" s="49" t="s">
        <v>571</v>
      </c>
      <c r="F1" s="50" t="s">
        <v>572</v>
      </c>
    </row>
    <row r="2" spans="1:6" ht="14.1" customHeight="1" x14ac:dyDescent="0.2">
      <c r="A2" s="8"/>
      <c r="B2" s="9"/>
      <c r="C2" s="10"/>
      <c r="D2" s="133"/>
      <c r="E2" s="260"/>
      <c r="F2" s="261"/>
    </row>
    <row r="3" spans="1:6" ht="14.1" customHeight="1" x14ac:dyDescent="0.2">
      <c r="A3" s="13" t="s">
        <v>616</v>
      </c>
      <c r="B3" s="14" t="s">
        <v>601</v>
      </c>
      <c r="C3" s="3"/>
      <c r="D3" s="136"/>
      <c r="E3" s="265"/>
      <c r="F3" s="266"/>
    </row>
    <row r="4" spans="1:6" ht="14.1" customHeight="1" x14ac:dyDescent="0.2">
      <c r="A4" s="5"/>
      <c r="B4" s="6"/>
      <c r="C4" s="3"/>
      <c r="D4" s="136"/>
      <c r="E4" s="265"/>
      <c r="F4" s="266"/>
    </row>
    <row r="5" spans="1:6" ht="14.1" customHeight="1" x14ac:dyDescent="0.2">
      <c r="A5" s="13" t="s">
        <v>642</v>
      </c>
      <c r="B5" s="14" t="s">
        <v>643</v>
      </c>
      <c r="C5" s="3"/>
      <c r="D5" s="136"/>
      <c r="E5" s="265"/>
      <c r="F5" s="266"/>
    </row>
    <row r="6" spans="1:6" ht="14.1" customHeight="1" x14ac:dyDescent="0.2">
      <c r="A6" s="5"/>
      <c r="B6" s="7"/>
      <c r="C6" s="3"/>
      <c r="D6" s="136"/>
      <c r="E6" s="265"/>
      <c r="F6" s="266"/>
    </row>
    <row r="7" spans="1:6" ht="14.1" customHeight="1" x14ac:dyDescent="0.2">
      <c r="A7" s="5" t="s">
        <v>1248</v>
      </c>
      <c r="B7" s="7" t="s">
        <v>1249</v>
      </c>
      <c r="C7" s="3" t="s">
        <v>621</v>
      </c>
      <c r="D7" s="136">
        <f>1300*7.4</f>
        <v>9620</v>
      </c>
      <c r="E7" s="270"/>
      <c r="F7" s="270"/>
    </row>
    <row r="8" spans="1:6" ht="14.1" customHeight="1" x14ac:dyDescent="0.2">
      <c r="A8" s="5"/>
      <c r="B8" s="7" t="s">
        <v>1250</v>
      </c>
      <c r="C8" s="3"/>
      <c r="D8" s="136"/>
      <c r="E8" s="265"/>
      <c r="F8" s="266"/>
    </row>
    <row r="9" spans="1:6" ht="14.1" customHeight="1" x14ac:dyDescent="0.2">
      <c r="A9" s="5"/>
      <c r="B9" s="7"/>
      <c r="C9" s="3"/>
      <c r="D9" s="136"/>
      <c r="E9" s="265"/>
      <c r="F9" s="266"/>
    </row>
    <row r="10" spans="1:6" ht="14.1" customHeight="1" x14ac:dyDescent="0.2">
      <c r="A10" s="13" t="s">
        <v>1247</v>
      </c>
      <c r="B10" s="14" t="s">
        <v>1129</v>
      </c>
      <c r="C10" s="3" t="s">
        <v>621</v>
      </c>
      <c r="D10" s="139">
        <f>D7</f>
        <v>9620</v>
      </c>
      <c r="E10" s="270"/>
      <c r="F10" s="266" t="str">
        <f>IF(TRIM(D10)="rate only","ro",IF(OR(ISBLANK(D10),ISBLANK(E10))," ",D10*E10))</f>
        <v xml:space="preserve"> </v>
      </c>
    </row>
    <row r="11" spans="1:6" ht="14.1" customHeight="1" thickBot="1" x14ac:dyDescent="0.25">
      <c r="A11" s="13"/>
      <c r="B11" s="14"/>
      <c r="C11" s="3"/>
      <c r="D11" s="136"/>
      <c r="E11" s="265"/>
      <c r="F11" s="266"/>
    </row>
    <row r="12" spans="1:6" ht="27.95" customHeight="1" thickBot="1" x14ac:dyDescent="0.25">
      <c r="A12" s="316" t="s">
        <v>576</v>
      </c>
      <c r="B12" s="317"/>
      <c r="C12" s="317"/>
      <c r="D12" s="317"/>
      <c r="E12" s="318"/>
      <c r="F12" s="50">
        <f>SUM(F5:F11)</f>
        <v>0</v>
      </c>
    </row>
    <row r="13" spans="1:6" ht="14.1" customHeight="1" thickBot="1" x14ac:dyDescent="0.25">
      <c r="A13" s="20"/>
      <c r="B13" s="20"/>
      <c r="C13" s="20"/>
      <c r="D13" s="145"/>
      <c r="E13" s="146"/>
      <c r="F13" s="147"/>
    </row>
    <row r="14" spans="1:6" ht="27.95" customHeight="1" x14ac:dyDescent="0.2">
      <c r="A14" s="308" t="s">
        <v>574</v>
      </c>
      <c r="B14" s="309"/>
      <c r="C14" s="309"/>
      <c r="D14" s="309"/>
      <c r="E14" s="310" t="s">
        <v>575</v>
      </c>
      <c r="F14" s="311"/>
    </row>
    <row r="15" spans="1:6" ht="42" customHeight="1" thickBot="1" x14ac:dyDescent="0.25">
      <c r="A15" s="312"/>
      <c r="B15" s="313"/>
      <c r="C15" s="313"/>
      <c r="D15" s="313"/>
      <c r="E15" s="314"/>
      <c r="F15" s="315"/>
    </row>
    <row r="16" spans="1:6" ht="9.9499999999999993" customHeight="1" thickBot="1" x14ac:dyDescent="0.25">
      <c r="A16" s="23"/>
      <c r="E16" s="149"/>
    </row>
    <row r="17" spans="1:6" ht="27.95" customHeight="1" thickBot="1" x14ac:dyDescent="0.25">
      <c r="A17" s="46" t="s">
        <v>567</v>
      </c>
      <c r="B17" s="47" t="s">
        <v>568</v>
      </c>
      <c r="C17" s="47" t="s">
        <v>569</v>
      </c>
      <c r="D17" s="48" t="s">
        <v>570</v>
      </c>
      <c r="E17" s="49" t="s">
        <v>571</v>
      </c>
      <c r="F17" s="50" t="s">
        <v>572</v>
      </c>
    </row>
    <row r="18" spans="1:6" ht="27.95" customHeight="1" x14ac:dyDescent="0.2">
      <c r="A18" s="319" t="s">
        <v>577</v>
      </c>
      <c r="B18" s="320"/>
      <c r="C18" s="320"/>
      <c r="D18" s="320"/>
      <c r="E18" s="321"/>
      <c r="F18" s="150">
        <f>F12</f>
        <v>0</v>
      </c>
    </row>
    <row r="19" spans="1:6" ht="14.1" customHeight="1" x14ac:dyDescent="0.2">
      <c r="A19" s="5"/>
      <c r="B19" s="6"/>
      <c r="C19" s="3"/>
      <c r="D19" s="136"/>
      <c r="E19" s="266"/>
      <c r="F19" s="266"/>
    </row>
    <row r="20" spans="1:6" ht="14.1" customHeight="1" x14ac:dyDescent="0.2">
      <c r="A20" s="13" t="s">
        <v>644</v>
      </c>
      <c r="B20" s="14" t="s">
        <v>645</v>
      </c>
      <c r="C20" s="3"/>
      <c r="D20" s="136"/>
      <c r="E20" s="266"/>
      <c r="F20" s="266"/>
    </row>
    <row r="21" spans="1:6" ht="14.1" customHeight="1" x14ac:dyDescent="0.2">
      <c r="A21" s="5"/>
      <c r="B21" s="7"/>
      <c r="C21" s="3"/>
      <c r="D21" s="136"/>
      <c r="E21" s="266"/>
      <c r="F21" s="266"/>
    </row>
    <row r="22" spans="1:6" ht="14.1" customHeight="1" x14ac:dyDescent="0.2">
      <c r="A22" s="104" t="s">
        <v>974</v>
      </c>
      <c r="B22" s="6" t="s">
        <v>646</v>
      </c>
      <c r="C22" s="3" t="s">
        <v>1251</v>
      </c>
      <c r="D22" s="139">
        <v>1</v>
      </c>
      <c r="E22" s="266"/>
      <c r="F22" s="266" t="str">
        <f>IF(TRIM(D22)="rate only","ro",IF(OR(ISBLANK(D22),ISBLANK(E22))," ",D22*E22))</f>
        <v xml:space="preserve"> </v>
      </c>
    </row>
    <row r="23" spans="1:6" ht="14.1" customHeight="1" x14ac:dyDescent="0.2">
      <c r="A23" s="5"/>
      <c r="B23" s="6"/>
      <c r="C23" s="3"/>
      <c r="D23" s="136"/>
      <c r="E23" s="266"/>
      <c r="F23" s="266"/>
    </row>
    <row r="24" spans="1:6" ht="14.1" customHeight="1" x14ac:dyDescent="0.2">
      <c r="A24" s="5" t="s">
        <v>655</v>
      </c>
      <c r="B24" s="6" t="s">
        <v>647</v>
      </c>
      <c r="C24" s="3" t="s">
        <v>626</v>
      </c>
      <c r="D24" s="139">
        <v>2</v>
      </c>
      <c r="E24" s="266"/>
      <c r="F24" s="266" t="str">
        <f>IF(TRIM(D24)="rate only","ro",IF(OR(ISBLANK(D24),ISBLANK(E24))," ",D24*E24))</f>
        <v xml:space="preserve"> </v>
      </c>
    </row>
    <row r="25" spans="1:6" ht="14.1" customHeight="1" x14ac:dyDescent="0.2">
      <c r="A25" s="5"/>
      <c r="B25" s="6"/>
      <c r="C25" s="3"/>
      <c r="D25" s="136"/>
      <c r="E25" s="266"/>
      <c r="F25" s="266"/>
    </row>
    <row r="26" spans="1:6" ht="14.1" customHeight="1" x14ac:dyDescent="0.2">
      <c r="A26" s="5" t="s">
        <v>656</v>
      </c>
      <c r="B26" s="6" t="s">
        <v>648</v>
      </c>
      <c r="C26" s="3" t="s">
        <v>626</v>
      </c>
      <c r="D26" s="139">
        <v>2</v>
      </c>
      <c r="E26" s="266"/>
      <c r="F26" s="266" t="str">
        <f>IF(TRIM(D26)="rate only","ro",IF(OR(ISBLANK(D26),ISBLANK(E26))," ",D26*E26))</f>
        <v xml:space="preserve"> </v>
      </c>
    </row>
    <row r="27" spans="1:6" ht="14.1" customHeight="1" x14ac:dyDescent="0.2">
      <c r="A27" s="5"/>
      <c r="B27" s="6"/>
      <c r="C27" s="3"/>
      <c r="D27" s="136"/>
      <c r="E27" s="266"/>
      <c r="F27" s="266"/>
    </row>
    <row r="28" spans="1:6" ht="14.1" customHeight="1" x14ac:dyDescent="0.2">
      <c r="A28" s="5" t="s">
        <v>657</v>
      </c>
      <c r="B28" s="6" t="s">
        <v>649</v>
      </c>
      <c r="C28" s="3"/>
      <c r="D28" s="136"/>
      <c r="E28" s="266"/>
      <c r="F28" s="266"/>
    </row>
    <row r="29" spans="1:6" ht="14.1" customHeight="1" x14ac:dyDescent="0.2">
      <c r="A29" s="5"/>
      <c r="B29" s="6" t="s">
        <v>667</v>
      </c>
      <c r="C29" s="3"/>
      <c r="D29" s="136"/>
      <c r="E29" s="266"/>
      <c r="F29" s="266"/>
    </row>
    <row r="30" spans="1:6" ht="14.1" customHeight="1" x14ac:dyDescent="0.2">
      <c r="A30" s="5"/>
      <c r="B30" s="6" t="s">
        <v>668</v>
      </c>
      <c r="C30" s="3" t="s">
        <v>626</v>
      </c>
      <c r="D30" s="139">
        <v>15</v>
      </c>
      <c r="E30" s="266"/>
      <c r="F30" s="266" t="str">
        <f>IF(TRIM(D30)="rate only","ro",IF(OR(ISBLANK(D30),ISBLANK(E30))," ",D30*E30))</f>
        <v xml:space="preserve"> </v>
      </c>
    </row>
    <row r="31" spans="1:6" ht="14.1" customHeight="1" x14ac:dyDescent="0.2">
      <c r="A31" s="5"/>
      <c r="B31" s="6"/>
      <c r="C31" s="3"/>
      <c r="D31" s="136"/>
      <c r="E31" s="266"/>
      <c r="F31" s="266"/>
    </row>
    <row r="32" spans="1:6" ht="14.1" customHeight="1" x14ac:dyDescent="0.2">
      <c r="A32" s="5" t="s">
        <v>658</v>
      </c>
      <c r="B32" s="6" t="s">
        <v>650</v>
      </c>
      <c r="C32" s="3"/>
      <c r="D32" s="136"/>
      <c r="E32" s="266"/>
      <c r="F32" s="266"/>
    </row>
    <row r="33" spans="1:6" ht="14.1" customHeight="1" x14ac:dyDescent="0.2">
      <c r="A33" s="5"/>
      <c r="B33" s="6" t="s">
        <v>651</v>
      </c>
      <c r="C33" s="3" t="s">
        <v>626</v>
      </c>
      <c r="D33" s="139">
        <v>15</v>
      </c>
      <c r="E33" s="266"/>
      <c r="F33" s="266" t="str">
        <f>IF(TRIM(D33)="rate only","ro",IF(OR(ISBLANK(D33),ISBLANK(E33))," ",D33*E33))</f>
        <v xml:space="preserve"> </v>
      </c>
    </row>
    <row r="34" spans="1:6" ht="14.1" customHeight="1" x14ac:dyDescent="0.2">
      <c r="A34" s="5"/>
      <c r="B34" s="6"/>
      <c r="C34" s="3"/>
      <c r="D34" s="136"/>
      <c r="E34" s="266"/>
      <c r="F34" s="266"/>
    </row>
    <row r="35" spans="1:6" ht="14.1" customHeight="1" x14ac:dyDescent="0.2">
      <c r="A35" s="5" t="s">
        <v>659</v>
      </c>
      <c r="B35" s="6" t="s">
        <v>652</v>
      </c>
      <c r="C35" s="3" t="s">
        <v>621</v>
      </c>
      <c r="D35" s="139">
        <v>15</v>
      </c>
      <c r="E35" s="266"/>
      <c r="F35" s="266" t="str">
        <f>IF(TRIM(D35)="rate only","ro",IF(OR(ISBLANK(D35),ISBLANK(E35))," ",D35*E35))</f>
        <v xml:space="preserve"> </v>
      </c>
    </row>
    <row r="36" spans="1:6" ht="14.1" customHeight="1" x14ac:dyDescent="0.2">
      <c r="A36" s="5"/>
      <c r="B36" s="6"/>
      <c r="C36" s="3"/>
      <c r="D36" s="136"/>
      <c r="E36" s="137"/>
      <c r="F36" s="138"/>
    </row>
    <row r="37" spans="1:6" ht="14.1" customHeight="1" x14ac:dyDescent="0.2">
      <c r="A37" s="5" t="s">
        <v>660</v>
      </c>
      <c r="B37" s="6" t="s">
        <v>653</v>
      </c>
      <c r="C37" s="3" t="s">
        <v>626</v>
      </c>
      <c r="D37" s="139">
        <f>1435/20</f>
        <v>71.75</v>
      </c>
      <c r="E37" s="266"/>
      <c r="F37" s="266" t="str">
        <f>IF(TRIM(D37)="rate only","ro",IF(OR(ISBLANK(D37),ISBLANK(E37))," ",D37*E37))</f>
        <v xml:space="preserve"> </v>
      </c>
    </row>
    <row r="38" spans="1:6" ht="14.1" customHeight="1" x14ac:dyDescent="0.2">
      <c r="A38" s="5"/>
      <c r="B38" s="6"/>
      <c r="C38" s="3"/>
      <c r="D38" s="136"/>
      <c r="E38" s="266"/>
      <c r="F38" s="266"/>
    </row>
    <row r="39" spans="1:6" ht="14.1" customHeight="1" x14ac:dyDescent="0.2">
      <c r="A39" s="5"/>
      <c r="B39" s="6"/>
      <c r="C39" s="3"/>
      <c r="D39" s="136"/>
      <c r="E39" s="266"/>
      <c r="F39" s="266"/>
    </row>
    <row r="40" spans="1:6" ht="14.1" customHeight="1" thickBot="1" x14ac:dyDescent="0.25">
      <c r="A40" s="15"/>
      <c r="B40" s="16"/>
      <c r="C40" s="17"/>
      <c r="D40" s="142"/>
      <c r="E40" s="266"/>
      <c r="F40" s="266"/>
    </row>
    <row r="41" spans="1:6" ht="27.95" customHeight="1" thickBot="1" x14ac:dyDescent="0.25">
      <c r="A41" s="316" t="s">
        <v>576</v>
      </c>
      <c r="B41" s="317"/>
      <c r="C41" s="317"/>
      <c r="D41" s="317"/>
      <c r="E41" s="318"/>
      <c r="F41" s="50">
        <f>SUM(F17:F40)</f>
        <v>0</v>
      </c>
    </row>
    <row r="42" spans="1:6" ht="14.1" customHeight="1" thickBot="1" x14ac:dyDescent="0.25">
      <c r="A42" s="23"/>
      <c r="C42" s="35"/>
      <c r="E42" s="149"/>
      <c r="F42" s="149"/>
    </row>
    <row r="43" spans="1:6" ht="27.95" customHeight="1" x14ac:dyDescent="0.2">
      <c r="A43" s="308" t="s">
        <v>574</v>
      </c>
      <c r="B43" s="309"/>
      <c r="C43" s="309"/>
      <c r="D43" s="309"/>
      <c r="E43" s="310" t="s">
        <v>575</v>
      </c>
      <c r="F43" s="311"/>
    </row>
    <row r="44" spans="1:6" ht="42" customHeight="1" thickBot="1" x14ac:dyDescent="0.25">
      <c r="A44" s="312"/>
      <c r="B44" s="313"/>
      <c r="C44" s="313"/>
      <c r="D44" s="313"/>
      <c r="E44" s="314"/>
      <c r="F44" s="315"/>
    </row>
    <row r="45" spans="1:6" ht="9.9499999999999993" customHeight="1" thickBot="1" x14ac:dyDescent="0.25">
      <c r="A45" s="23"/>
      <c r="E45" s="149"/>
    </row>
    <row r="46" spans="1:6" ht="27.95" customHeight="1" thickBot="1" x14ac:dyDescent="0.25">
      <c r="A46" s="46" t="s">
        <v>567</v>
      </c>
      <c r="B46" s="47" t="s">
        <v>568</v>
      </c>
      <c r="C46" s="47" t="s">
        <v>569</v>
      </c>
      <c r="D46" s="48" t="s">
        <v>570</v>
      </c>
      <c r="E46" s="49" t="s">
        <v>571</v>
      </c>
      <c r="F46" s="50" t="s">
        <v>572</v>
      </c>
    </row>
    <row r="47" spans="1:6" ht="27.95" customHeight="1" x14ac:dyDescent="0.2">
      <c r="A47" s="319" t="s">
        <v>577</v>
      </c>
      <c r="B47" s="320"/>
      <c r="C47" s="320"/>
      <c r="D47" s="320"/>
      <c r="E47" s="321"/>
      <c r="F47" s="150">
        <f>F41</f>
        <v>0</v>
      </c>
    </row>
    <row r="48" spans="1:6" ht="14.1" customHeight="1" x14ac:dyDescent="0.2">
      <c r="A48" s="5"/>
      <c r="B48" s="6"/>
      <c r="C48" s="3"/>
      <c r="D48" s="136"/>
      <c r="E48" s="137"/>
      <c r="F48" s="138"/>
    </row>
    <row r="49" spans="1:6" ht="14.1" customHeight="1" x14ac:dyDescent="0.2">
      <c r="A49" s="5" t="s">
        <v>661</v>
      </c>
      <c r="B49" s="6" t="s">
        <v>519</v>
      </c>
      <c r="C49" s="3"/>
      <c r="D49" s="136"/>
      <c r="E49" s="137"/>
      <c r="F49" s="138"/>
    </row>
    <row r="50" spans="1:6" ht="14.1" customHeight="1" x14ac:dyDescent="0.2">
      <c r="A50" s="5"/>
      <c r="B50" s="6" t="s">
        <v>654</v>
      </c>
      <c r="C50" s="3" t="s">
        <v>626</v>
      </c>
      <c r="D50" s="139">
        <v>5</v>
      </c>
      <c r="E50" s="266"/>
      <c r="F50" s="266" t="str">
        <f>IF(TRIM(D50)="rate only","ro",IF(OR(ISBLANK(D50),ISBLANK(E50))," ",D50*E50))</f>
        <v xml:space="preserve"> </v>
      </c>
    </row>
    <row r="51" spans="1:6" ht="14.1" customHeight="1" x14ac:dyDescent="0.2">
      <c r="A51" s="5"/>
      <c r="B51" s="6"/>
      <c r="C51" s="3"/>
      <c r="D51" s="136"/>
      <c r="E51" s="266"/>
      <c r="F51" s="266"/>
    </row>
    <row r="52" spans="1:6" ht="14.1" customHeight="1" x14ac:dyDescent="0.2">
      <c r="A52" s="5" t="s">
        <v>734</v>
      </c>
      <c r="B52" s="6" t="s">
        <v>665</v>
      </c>
      <c r="C52" s="3" t="s">
        <v>711</v>
      </c>
      <c r="D52" s="139">
        <v>1</v>
      </c>
      <c r="E52" s="266"/>
      <c r="F52" s="266" t="str">
        <f>IF(TRIM(D52)="rate only","ro",IF(OR(ISBLANK(D52),ISBLANK(E52))," ",D52*E52))</f>
        <v xml:space="preserve"> </v>
      </c>
    </row>
    <row r="53" spans="1:6" ht="14.1" customHeight="1" x14ac:dyDescent="0.2">
      <c r="A53" s="5"/>
      <c r="B53" s="6"/>
      <c r="C53" s="3"/>
      <c r="D53" s="136"/>
      <c r="E53" s="266"/>
      <c r="F53" s="266"/>
    </row>
    <row r="54" spans="1:6" ht="14.1" customHeight="1" x14ac:dyDescent="0.2">
      <c r="A54" s="5" t="s">
        <v>666</v>
      </c>
      <c r="B54" s="6" t="s">
        <v>671</v>
      </c>
      <c r="C54" s="3" t="s">
        <v>626</v>
      </c>
      <c r="D54" s="139">
        <f>1435/30</f>
        <v>47.833333333333336</v>
      </c>
      <c r="E54" s="266"/>
      <c r="F54" s="266" t="str">
        <f>IF(TRIM(D54)="rate only","ro",IF(OR(ISBLANK(D54),ISBLANK(E54))," ",D54*E54))</f>
        <v xml:space="preserve"> </v>
      </c>
    </row>
    <row r="55" spans="1:6" ht="14.1" customHeight="1" x14ac:dyDescent="0.2">
      <c r="A55" s="5"/>
      <c r="B55" s="6"/>
      <c r="C55" s="3"/>
      <c r="D55" s="136"/>
      <c r="E55" s="266"/>
      <c r="F55" s="266"/>
    </row>
    <row r="56" spans="1:6" ht="14.1" customHeight="1" x14ac:dyDescent="0.2">
      <c r="A56" s="13" t="s">
        <v>662</v>
      </c>
      <c r="B56" s="14" t="s">
        <v>663</v>
      </c>
      <c r="C56" s="3"/>
      <c r="D56" s="136"/>
      <c r="E56" s="266"/>
      <c r="F56" s="266"/>
    </row>
    <row r="57" spans="1:6" ht="14.1" customHeight="1" x14ac:dyDescent="0.2">
      <c r="A57" s="5"/>
      <c r="B57" s="14" t="s">
        <v>664</v>
      </c>
      <c r="C57" s="3"/>
      <c r="D57" s="136"/>
      <c r="E57" s="266"/>
      <c r="F57" s="266"/>
    </row>
    <row r="58" spans="1:6" ht="14.1" customHeight="1" x14ac:dyDescent="0.2">
      <c r="A58" s="5"/>
      <c r="B58" s="6"/>
      <c r="C58" s="3"/>
      <c r="D58" s="136"/>
      <c r="E58" s="266"/>
      <c r="F58" s="266"/>
    </row>
    <row r="59" spans="1:6" ht="14.1" customHeight="1" x14ac:dyDescent="0.2">
      <c r="A59" s="5" t="s">
        <v>672</v>
      </c>
      <c r="B59" s="6" t="s">
        <v>669</v>
      </c>
      <c r="C59" s="3" t="s">
        <v>626</v>
      </c>
      <c r="D59" s="139">
        <f>D26</f>
        <v>2</v>
      </c>
      <c r="E59" s="266"/>
      <c r="F59" s="266" t="str">
        <f>IF(TRIM(D59)="rate only","ro",IF(OR(ISBLANK(D59),ISBLANK(E59))," ",D59*E59))</f>
        <v xml:space="preserve"> </v>
      </c>
    </row>
    <row r="60" spans="1:6" ht="14.1" customHeight="1" x14ac:dyDescent="0.2">
      <c r="A60" s="5"/>
      <c r="B60" s="6"/>
      <c r="C60" s="3"/>
      <c r="D60" s="136"/>
      <c r="E60" s="266"/>
      <c r="F60" s="266"/>
    </row>
    <row r="61" spans="1:6" ht="14.1" customHeight="1" x14ac:dyDescent="0.2">
      <c r="A61" s="5" t="s">
        <v>673</v>
      </c>
      <c r="B61" s="6" t="s">
        <v>670</v>
      </c>
      <c r="C61" s="3" t="s">
        <v>626</v>
      </c>
      <c r="D61" s="139">
        <v>15</v>
      </c>
      <c r="E61" s="266"/>
      <c r="F61" s="266" t="str">
        <f>IF(TRIM(D61)="rate only","ro",IF(OR(ISBLANK(D61),ISBLANK(E61))," ",D61*E61))</f>
        <v xml:space="preserve"> </v>
      </c>
    </row>
    <row r="62" spans="1:6" ht="14.1" customHeight="1" x14ac:dyDescent="0.2">
      <c r="A62" s="5"/>
      <c r="B62" s="6"/>
      <c r="C62" s="3"/>
      <c r="D62" s="136"/>
      <c r="E62" s="266"/>
      <c r="F62" s="266"/>
    </row>
    <row r="63" spans="1:6" ht="14.1" customHeight="1" x14ac:dyDescent="0.2">
      <c r="A63" s="5" t="s">
        <v>674</v>
      </c>
      <c r="B63" s="6" t="s">
        <v>652</v>
      </c>
      <c r="C63" s="3" t="s">
        <v>626</v>
      </c>
      <c r="D63" s="139">
        <v>15</v>
      </c>
      <c r="E63" s="266"/>
      <c r="F63" s="266" t="str">
        <f>IF(TRIM(D63)="rate only","ro",IF(OR(ISBLANK(D63),ISBLANK(E63))," ",D63*E63))</f>
        <v xml:space="preserve"> </v>
      </c>
    </row>
    <row r="64" spans="1:6" ht="14.1" customHeight="1" x14ac:dyDescent="0.2">
      <c r="A64" s="5"/>
      <c r="B64" s="6"/>
      <c r="C64" s="3"/>
      <c r="D64" s="136"/>
      <c r="E64" s="266"/>
      <c r="F64" s="266"/>
    </row>
    <row r="65" spans="1:6" ht="14.1" customHeight="1" x14ac:dyDescent="0.2">
      <c r="A65" s="5" t="s">
        <v>675</v>
      </c>
      <c r="B65" s="6" t="s">
        <v>653</v>
      </c>
      <c r="C65" s="3" t="s">
        <v>626</v>
      </c>
      <c r="D65" s="139">
        <f>1435/20</f>
        <v>71.75</v>
      </c>
      <c r="E65" s="266"/>
      <c r="F65" s="266" t="str">
        <f>IF(TRIM(D65)="rate only","ro",IF(OR(ISBLANK(D65),ISBLANK(E65))," ",D65*E65))</f>
        <v xml:space="preserve"> </v>
      </c>
    </row>
    <row r="66" spans="1:6" ht="14.1" customHeight="1" x14ac:dyDescent="0.2">
      <c r="A66" s="5"/>
      <c r="B66" s="6"/>
      <c r="C66" s="3"/>
      <c r="D66" s="136"/>
      <c r="E66" s="266"/>
      <c r="F66" s="266"/>
    </row>
    <row r="67" spans="1:6" ht="14.1" customHeight="1" x14ac:dyDescent="0.2">
      <c r="A67" s="5" t="s">
        <v>676</v>
      </c>
      <c r="B67" s="6" t="s">
        <v>671</v>
      </c>
      <c r="C67" s="3" t="s">
        <v>626</v>
      </c>
      <c r="D67" s="139">
        <v>48</v>
      </c>
      <c r="E67" s="266"/>
      <c r="F67" s="266" t="str">
        <f>IF(TRIM(D67)="rate only","ro",IF(OR(ISBLANK(D67),ISBLANK(E67))," ",D67*E67))</f>
        <v xml:space="preserve"> </v>
      </c>
    </row>
    <row r="68" spans="1:6" ht="14.1" customHeight="1" x14ac:dyDescent="0.2">
      <c r="A68" s="5"/>
      <c r="B68" s="6"/>
      <c r="C68" s="3"/>
      <c r="D68" s="136"/>
      <c r="E68" s="266"/>
      <c r="F68" s="266"/>
    </row>
    <row r="69" spans="1:6" ht="14.1" customHeight="1" thickBot="1" x14ac:dyDescent="0.25">
      <c r="A69" s="15"/>
      <c r="B69" s="16"/>
      <c r="C69" s="17"/>
      <c r="D69" s="142"/>
      <c r="E69" s="143"/>
      <c r="F69" s="144"/>
    </row>
    <row r="70" spans="1:6" ht="27.95" customHeight="1" thickBot="1" x14ac:dyDescent="0.25">
      <c r="A70" s="316" t="s">
        <v>573</v>
      </c>
      <c r="B70" s="317"/>
      <c r="C70" s="317"/>
      <c r="D70" s="317"/>
      <c r="E70" s="318"/>
      <c r="F70" s="50">
        <f>SUM(F47:F69)</f>
        <v>0</v>
      </c>
    </row>
    <row r="71" spans="1:6" ht="14.1" customHeight="1" thickBot="1" x14ac:dyDescent="0.25">
      <c r="A71" s="23"/>
      <c r="C71" s="35"/>
      <c r="E71" s="149"/>
      <c r="F71" s="149"/>
    </row>
    <row r="72" spans="1:6" ht="27.95" customHeight="1" x14ac:dyDescent="0.2">
      <c r="A72" s="308" t="s">
        <v>574</v>
      </c>
      <c r="B72" s="309"/>
      <c r="C72" s="309"/>
      <c r="D72" s="309"/>
      <c r="E72" s="310" t="s">
        <v>575</v>
      </c>
      <c r="F72" s="311"/>
    </row>
    <row r="73" spans="1:6" ht="42" customHeight="1" thickBot="1" x14ac:dyDescent="0.25">
      <c r="A73" s="312"/>
      <c r="B73" s="313"/>
      <c r="C73" s="313"/>
      <c r="D73" s="313"/>
      <c r="E73" s="314"/>
      <c r="F73" s="315"/>
    </row>
    <row r="74" spans="1:6" ht="9.9499999999999993" customHeight="1" x14ac:dyDescent="0.2"/>
    <row r="75" spans="1:6" ht="27.95" customHeight="1" x14ac:dyDescent="0.2"/>
    <row r="76" spans="1:6" ht="27.95" customHeight="1" x14ac:dyDescent="0.2"/>
    <row r="77" spans="1:6" ht="14.1" customHeight="1" x14ac:dyDescent="0.2"/>
    <row r="78" spans="1:6" ht="14.1" customHeight="1" x14ac:dyDescent="0.2"/>
    <row r="79" spans="1:6" ht="14.1" customHeight="1" x14ac:dyDescent="0.2"/>
    <row r="80" spans="1:6"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27.95" customHeight="1" x14ac:dyDescent="0.2"/>
    <row r="123" ht="14.1" customHeight="1" x14ac:dyDescent="0.2"/>
    <row r="124" ht="27.95" customHeight="1" x14ac:dyDescent="0.2"/>
    <row r="125" ht="42" customHeight="1" x14ac:dyDescent="0.2"/>
    <row r="126" ht="9.9499999999999993" customHeight="1" x14ac:dyDescent="0.2"/>
    <row r="127" ht="27.95" customHeight="1" x14ac:dyDescent="0.2"/>
    <row r="128" ht="27.95"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27.95" customHeight="1" x14ac:dyDescent="0.2"/>
    <row r="175" ht="14.1" customHeight="1" x14ac:dyDescent="0.2"/>
    <row r="176" ht="27.95" customHeight="1" x14ac:dyDescent="0.2"/>
    <row r="177" ht="42" customHeight="1" x14ac:dyDescent="0.2"/>
    <row r="178" ht="9.9499999999999993" customHeight="1" x14ac:dyDescent="0.2"/>
    <row r="179" ht="27.95" customHeight="1" x14ac:dyDescent="0.2"/>
    <row r="180" ht="27.95"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row r="212" ht="14.1" customHeight="1" x14ac:dyDescent="0.2"/>
    <row r="213" ht="14.1" customHeight="1" x14ac:dyDescent="0.2"/>
    <row r="214" ht="14.1" customHeight="1" x14ac:dyDescent="0.2"/>
    <row r="215" ht="14.1" customHeight="1" x14ac:dyDescent="0.2"/>
    <row r="216" ht="14.1" customHeight="1" x14ac:dyDescent="0.2"/>
    <row r="217" ht="14.1" customHeight="1" x14ac:dyDescent="0.2"/>
    <row r="218" ht="14.1" customHeight="1" x14ac:dyDescent="0.2"/>
    <row r="219" ht="14.1" customHeight="1" x14ac:dyDescent="0.2"/>
    <row r="220" ht="14.1" customHeight="1" x14ac:dyDescent="0.2"/>
    <row r="221" ht="14.1" customHeight="1" x14ac:dyDescent="0.2"/>
    <row r="222" ht="14.1" customHeight="1" x14ac:dyDescent="0.2"/>
    <row r="223" ht="14.1" customHeight="1" x14ac:dyDescent="0.2"/>
    <row r="224" ht="14.1" customHeight="1" x14ac:dyDescent="0.2"/>
    <row r="225" ht="14.1" customHeight="1" x14ac:dyDescent="0.2"/>
    <row r="226" ht="27.95" customHeight="1" x14ac:dyDescent="0.2"/>
    <row r="227" ht="14.1" customHeight="1" x14ac:dyDescent="0.2"/>
    <row r="228" ht="27.95" customHeight="1" x14ac:dyDescent="0.2"/>
    <row r="229" ht="42" customHeight="1" x14ac:dyDescent="0.2"/>
    <row r="230" ht="9.9499999999999993" customHeight="1" x14ac:dyDescent="0.2"/>
    <row r="231" ht="27.95" customHeight="1" x14ac:dyDescent="0.2"/>
    <row r="232" ht="27.95" customHeight="1" x14ac:dyDescent="0.2"/>
    <row r="233" ht="14.1" customHeight="1" x14ac:dyDescent="0.2"/>
    <row r="234" ht="14.1" customHeight="1" x14ac:dyDescent="0.2"/>
    <row r="235" ht="14.1" customHeight="1" x14ac:dyDescent="0.2"/>
    <row r="236" ht="14.1" customHeight="1" x14ac:dyDescent="0.2"/>
    <row r="237" ht="14.1" customHeight="1" x14ac:dyDescent="0.2"/>
    <row r="238" ht="14.1" customHeight="1" x14ac:dyDescent="0.2"/>
    <row r="239" ht="14.1" customHeight="1" x14ac:dyDescent="0.2"/>
    <row r="240" ht="14.1" customHeight="1" x14ac:dyDescent="0.2"/>
    <row r="241" ht="14.1" customHeight="1" x14ac:dyDescent="0.2"/>
    <row r="242" ht="14.1" customHeight="1" x14ac:dyDescent="0.2"/>
    <row r="243" ht="14.1" customHeight="1" x14ac:dyDescent="0.2"/>
    <row r="244" ht="14.1" customHeight="1" x14ac:dyDescent="0.2"/>
    <row r="245" ht="14.1" customHeight="1" x14ac:dyDescent="0.2"/>
    <row r="246" ht="14.1" customHeight="1" x14ac:dyDescent="0.2"/>
    <row r="247" ht="14.1" customHeight="1" x14ac:dyDescent="0.2"/>
    <row r="248" ht="14.1" customHeight="1" x14ac:dyDescent="0.2"/>
    <row r="249" ht="14.1" customHeight="1" x14ac:dyDescent="0.2"/>
    <row r="250" ht="14.1" customHeight="1" x14ac:dyDescent="0.2"/>
    <row r="251" ht="14.1" customHeight="1" x14ac:dyDescent="0.2"/>
    <row r="252" ht="14.1" customHeight="1" x14ac:dyDescent="0.2"/>
    <row r="253" ht="14.1" customHeight="1" x14ac:dyDescent="0.2"/>
    <row r="254" ht="14.1" customHeight="1" x14ac:dyDescent="0.2"/>
    <row r="255" ht="14.1" customHeight="1" x14ac:dyDescent="0.2"/>
    <row r="256" ht="14.1" customHeight="1" x14ac:dyDescent="0.2"/>
    <row r="257" ht="14.1" customHeight="1" x14ac:dyDescent="0.2"/>
    <row r="258" ht="14.1" customHeight="1" x14ac:dyDescent="0.2"/>
    <row r="259" ht="14.1" customHeight="1" x14ac:dyDescent="0.2"/>
    <row r="260" ht="14.1" customHeight="1" x14ac:dyDescent="0.2"/>
    <row r="261" ht="14.1" customHeight="1" x14ac:dyDescent="0.2"/>
    <row r="262" ht="14.1" customHeight="1" x14ac:dyDescent="0.2"/>
    <row r="263" ht="14.1" customHeight="1" x14ac:dyDescent="0.2"/>
    <row r="264" ht="14.1" customHeight="1" x14ac:dyDescent="0.2"/>
    <row r="265" ht="14.1" customHeight="1" x14ac:dyDescent="0.2"/>
    <row r="266" ht="14.1" customHeight="1" x14ac:dyDescent="0.2"/>
    <row r="267" ht="14.1" customHeight="1" x14ac:dyDescent="0.2"/>
    <row r="268" ht="14.1" customHeight="1" x14ac:dyDescent="0.2"/>
    <row r="269" ht="14.1" customHeight="1" x14ac:dyDescent="0.2"/>
    <row r="270" ht="14.1" customHeight="1" x14ac:dyDescent="0.2"/>
    <row r="271" ht="14.1" customHeight="1" x14ac:dyDescent="0.2"/>
    <row r="272" ht="14.1" customHeight="1" x14ac:dyDescent="0.2"/>
    <row r="273" ht="14.1" customHeight="1" x14ac:dyDescent="0.2"/>
    <row r="274" ht="14.1" customHeight="1" x14ac:dyDescent="0.2"/>
    <row r="275" ht="14.1" customHeight="1" x14ac:dyDescent="0.2"/>
    <row r="276" ht="14.1" customHeight="1" x14ac:dyDescent="0.2"/>
    <row r="277" ht="14.1" customHeight="1" x14ac:dyDescent="0.2"/>
    <row r="278" ht="27.95" customHeight="1" x14ac:dyDescent="0.2"/>
    <row r="279" ht="14.1" customHeight="1" x14ac:dyDescent="0.2"/>
    <row r="280" ht="27.95" customHeight="1" x14ac:dyDescent="0.2"/>
    <row r="281" ht="42" customHeight="1" x14ac:dyDescent="0.2"/>
    <row r="282" ht="9.9499999999999993" customHeight="1" x14ac:dyDescent="0.2"/>
    <row r="283" ht="27.95" customHeight="1" x14ac:dyDescent="0.2"/>
    <row r="284" ht="27.95"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27.95" customHeight="1" x14ac:dyDescent="0.2"/>
    <row r="331" ht="14.1" customHeight="1" x14ac:dyDescent="0.2"/>
    <row r="332" ht="27.95" customHeight="1" x14ac:dyDescent="0.2"/>
    <row r="333" ht="42" customHeight="1" x14ac:dyDescent="0.2"/>
    <row r="334" ht="9.9499999999999993" customHeight="1" x14ac:dyDescent="0.2"/>
    <row r="335" ht="27.95" customHeight="1" x14ac:dyDescent="0.2"/>
    <row r="336" ht="27.95"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27.95" customHeight="1" x14ac:dyDescent="0.2"/>
    <row r="383" ht="14.1" customHeight="1" x14ac:dyDescent="0.2"/>
    <row r="384" ht="27.95" customHeight="1" x14ac:dyDescent="0.2"/>
    <row r="385" ht="42" customHeight="1" x14ac:dyDescent="0.2"/>
    <row r="386" ht="9.9499999999999993" customHeight="1" x14ac:dyDescent="0.2"/>
  </sheetData>
  <mergeCells count="17">
    <mergeCell ref="A47:E47"/>
    <mergeCell ref="A70:E70"/>
    <mergeCell ref="A72:D72"/>
    <mergeCell ref="E72:F72"/>
    <mergeCell ref="A73:D73"/>
    <mergeCell ref="E73:F73"/>
    <mergeCell ref="A44:D44"/>
    <mergeCell ref="E44:F44"/>
    <mergeCell ref="A18:E18"/>
    <mergeCell ref="A41:E41"/>
    <mergeCell ref="A43:D43"/>
    <mergeCell ref="E43:F43"/>
    <mergeCell ref="A12:E12"/>
    <mergeCell ref="A14:D14"/>
    <mergeCell ref="E14:F14"/>
    <mergeCell ref="A15:D15"/>
    <mergeCell ref="E15:F15"/>
  </mergeCells>
  <phoneticPr fontId="1" type="noConversion"/>
  <conditionalFormatting sqref="D10 D22 D24 D26 D30 D33 D35 D37 D50 D52 D54 D59 D61 D63 D65 D67">
    <cfRule type="cellIs" dxfId="235" priority="6" operator="greaterThan">
      <formula>0</formula>
    </cfRule>
  </conditionalFormatting>
  <conditionalFormatting sqref="E10">
    <cfRule type="cellIs" dxfId="234" priority="7" operator="greaterThan">
      <formula>0</formula>
    </cfRule>
  </conditionalFormatting>
  <conditionalFormatting sqref="E7:F7">
    <cfRule type="cellIs" dxfId="233" priority="1" operator="greaterThan">
      <formula>0</formula>
    </cfRule>
  </conditionalFormatting>
  <printOptions horizontalCentered="1"/>
  <pageMargins left="0.78740157480314965" right="0.59055118110236227" top="0.98425196850393704" bottom="0.39370078740157483" header="0.39370078740157483" footer="0.19685039370078741"/>
  <pageSetup paperSize="9" scale="92" orientation="portrait" blackAndWhite="1" useFirstPageNumber="1" r:id="rId1"/>
  <headerFooter alignWithMargins="0">
    <oddHeader>&amp;L&amp;"-,Italic"&amp;8RTD01-2016/2017-TIDC51&amp;"-,Regular"
Part C2.2: Pricing Schedule&amp;R
&amp;"-,Regular"&amp;8Section 102: Page &amp;P of &amp;N</oddHeader>
  </headerFooter>
  <rowBreaks count="2" manualBreakCount="2">
    <brk id="15" max="5" man="1"/>
    <brk id="44" max="5"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488B56-1129-477E-B176-DFCFDD4D1040}">
  <ds:schemaRefs>
    <ds:schemaRef ds:uri="http://schemas.microsoft.com/sharepoint/v3/contenttype/forms"/>
  </ds:schemaRefs>
</ds:datastoreItem>
</file>

<file path=customXml/itemProps2.xml><?xml version="1.0" encoding="utf-8"?>
<ds:datastoreItem xmlns:ds="http://schemas.openxmlformats.org/officeDocument/2006/customXml" ds:itemID="{ED799607-D531-4B2B-8AC1-FF25912DB64F}">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 ds:uri="http://purl.org/dc/terms/"/>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535B437-4CAB-4E5D-9D24-2BC469E2BA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34</vt:i4>
      </vt:variant>
    </vt:vector>
  </HeadingPairs>
  <TitlesOfParts>
    <vt:vector size="71" baseType="lpstr">
      <vt:lpstr>Sheet1</vt:lpstr>
      <vt:lpstr>Earthworks</vt:lpstr>
      <vt:lpstr>Kerbs</vt:lpstr>
      <vt:lpstr>Layerworks</vt:lpstr>
      <vt:lpstr>NMT and Stormwater</vt:lpstr>
      <vt:lpstr>Section 001</vt:lpstr>
      <vt:lpstr>Section 002</vt:lpstr>
      <vt:lpstr>Section 101</vt:lpstr>
      <vt:lpstr>Section 102</vt:lpstr>
      <vt:lpstr>Section 103</vt:lpstr>
      <vt:lpstr>Section 104</vt:lpstr>
      <vt:lpstr>Section 105</vt:lpstr>
      <vt:lpstr>Section B107</vt:lpstr>
      <vt:lpstr>Section 201</vt:lpstr>
      <vt:lpstr>Section 202</vt:lpstr>
      <vt:lpstr>Section 203</vt:lpstr>
      <vt:lpstr>Section 501</vt:lpstr>
      <vt:lpstr>Section 502</vt:lpstr>
      <vt:lpstr>Section 503</vt:lpstr>
      <vt:lpstr>Section 504</vt:lpstr>
      <vt:lpstr>Section 505</vt:lpstr>
      <vt:lpstr>Section 601</vt:lpstr>
      <vt:lpstr>Section 602</vt:lpstr>
      <vt:lpstr>Section 603</vt:lpstr>
      <vt:lpstr>Section 604</vt:lpstr>
      <vt:lpstr>Section 605</vt:lpstr>
      <vt:lpstr>Section 606</vt:lpstr>
      <vt:lpstr>Section 607</vt:lpstr>
      <vt:lpstr>Section 608</vt:lpstr>
      <vt:lpstr>Section 609</vt:lpstr>
      <vt:lpstr>Section 610</vt:lpstr>
      <vt:lpstr>Section 612</vt:lpstr>
      <vt:lpstr>Section 613</vt:lpstr>
      <vt:lpstr>Section 903</vt:lpstr>
      <vt:lpstr>Summary</vt:lpstr>
      <vt:lpstr>Sheet2</vt:lpstr>
      <vt:lpstr>Master Section</vt:lpstr>
      <vt:lpstr>Earthworks!Print_Area</vt:lpstr>
      <vt:lpstr>Kerbs!Print_Area</vt:lpstr>
      <vt:lpstr>'Master Section'!Print_Area</vt:lpstr>
      <vt:lpstr>'Section 001'!Print_Area</vt:lpstr>
      <vt:lpstr>'Section 002'!Print_Area</vt:lpstr>
      <vt:lpstr>'Section 101'!Print_Area</vt:lpstr>
      <vt:lpstr>'Section 102'!Print_Area</vt:lpstr>
      <vt:lpstr>'Section 103'!Print_Area</vt:lpstr>
      <vt:lpstr>'Section 104'!Print_Area</vt:lpstr>
      <vt:lpstr>'Section 105'!Print_Area</vt:lpstr>
      <vt:lpstr>'Section 201'!Print_Area</vt:lpstr>
      <vt:lpstr>'Section 202'!Print_Area</vt:lpstr>
      <vt:lpstr>'Section 203'!Print_Area</vt:lpstr>
      <vt:lpstr>'Section 501'!Print_Area</vt:lpstr>
      <vt:lpstr>'Section 502'!Print_Area</vt:lpstr>
      <vt:lpstr>'Section 503'!Print_Area</vt:lpstr>
      <vt:lpstr>'Section 504'!Print_Area</vt:lpstr>
      <vt:lpstr>'Section 505'!Print_Area</vt:lpstr>
      <vt:lpstr>'Section 601'!Print_Area</vt:lpstr>
      <vt:lpstr>'Section 602'!Print_Area</vt:lpstr>
      <vt:lpstr>'Section 603'!Print_Area</vt:lpstr>
      <vt:lpstr>'Section 604'!Print_Area</vt:lpstr>
      <vt:lpstr>'Section 605'!Print_Area</vt:lpstr>
      <vt:lpstr>'Section 606'!Print_Area</vt:lpstr>
      <vt:lpstr>'Section 607'!Print_Area</vt:lpstr>
      <vt:lpstr>'Section 608'!Print_Area</vt:lpstr>
      <vt:lpstr>'Section 609'!Print_Area</vt:lpstr>
      <vt:lpstr>'Section 610'!Print_Area</vt:lpstr>
      <vt:lpstr>'Section 612'!Print_Area</vt:lpstr>
      <vt:lpstr>'Section 613'!Print_Area</vt:lpstr>
      <vt:lpstr>'Section 903'!Print_Area</vt:lpstr>
      <vt:lpstr>'Section B107'!Print_Area</vt:lpstr>
      <vt:lpstr>Sheet1!Print_Area</vt:lpstr>
      <vt:lpstr>Summary!Print_Area</vt:lpstr>
    </vt:vector>
  </TitlesOfParts>
  <Company>CTMM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 Mhlongo</dc:creator>
  <cp:lastModifiedBy>Goodman Mhlongo</cp:lastModifiedBy>
  <cp:lastPrinted>2024-10-29T08:52:53Z</cp:lastPrinted>
  <dcterms:created xsi:type="dcterms:W3CDTF">2009-11-17T08:34:46Z</dcterms:created>
  <dcterms:modified xsi:type="dcterms:W3CDTF">2025-09-09T11:09:27Z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HosanaM@TSHWANE.GOV.ZA</vt:lpwstr>
  </property>
  <property fmtid="{D5CDD505-2E9C-101B-9397-08002B2CF9AE}" pid="6" name="MSIP_Label_40605f0a-13ce-4338-9c79-2ff34c6129f0_SetDate">
    <vt:lpwstr>2020-08-17T08:29:38.7168465Z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876f9248-3b9b-417a-b2c4-f74000e1d1d4</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2025-06-22T13:51:23Z</vt:lpwstr>
  </property>
  <property fmtid="{D5CDD505-2E9C-101B-9397-08002B2CF9AE}" pid="13" name="MSIP_Label_06b8b282-039c-4268-b238-c39b5146964b_Method">
    <vt:lpwstr>Standard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09bfc7fb-e373-448b-9338-7ba465e51bd8</vt:lpwstr>
  </property>
  <property fmtid="{D5CDD505-2E9C-101B-9397-08002B2CF9AE}" pid="17" name="MSIP_Label_06b8b282-039c-4268-b238-c39b5146964b_ContentBits">
    <vt:lpwstr>0</vt:lpwstr>
  </property>
  <property fmtid="{D5CDD505-2E9C-101B-9397-08002B2CF9AE}" pid="18" name="MSIP_Label_06b8b282-039c-4268-b238-c39b5146964b_Tag">
    <vt:lpwstr>10, 3, 0, 1</vt:lpwstr>
  </property>
</Properties>
</file>