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singa\Desktop\2023 Tender documents\"/>
    </mc:Choice>
  </mc:AlternateContent>
  <xr:revisionPtr revIDLastSave="0" documentId="13_ncr:1_{81777A08-AA8C-4F8F-8638-95B1B32E08F4}" xr6:coauthVersionLast="47" xr6:coauthVersionMax="47" xr10:uidLastSave="{00000000-0000-0000-0000-000000000000}"/>
  <bookViews>
    <workbookView xWindow="-108" yWindow="-108" windowWidth="23256" windowHeight="12576" activeTab="5" xr2:uid="{00000000-000D-0000-FFFF-FFFF00000000}"/>
  </bookViews>
  <sheets>
    <sheet name="A. P&amp;Gs" sheetId="9" r:id="rId1"/>
    <sheet name="B. Earthworks" sheetId="3" r:id="rId2"/>
    <sheet name="C. SEWERS &amp; CONC WORKS" sheetId="7" r:id="rId3"/>
    <sheet name="D.Mech &amp; Elec" sheetId="11" r:id="rId4"/>
    <sheet name="E. MISCELLANEOUS" sheetId="10" r:id="rId5"/>
    <sheet name="Summary" sheetId="8" r:id="rId6"/>
  </sheets>
  <externalReferences>
    <externalReference r:id="rId7"/>
  </externalReferences>
  <definedNames>
    <definedName name="Items_01" localSheetId="2">#REF!</definedName>
    <definedName name="Items_01" localSheetId="3">#REF!</definedName>
    <definedName name="Items_01" localSheetId="4">#REF!</definedName>
    <definedName name="Items_01">#REF!</definedName>
    <definedName name="Items_01___0" localSheetId="3">#REF!</definedName>
    <definedName name="Items_01___0">#REF!</definedName>
    <definedName name="items_02" localSheetId="3">#REF!</definedName>
    <definedName name="items_02">#REF!</definedName>
    <definedName name="_xlnm.Print_Area" localSheetId="0">'A. P&amp;Gs'!$A$1:$G$59</definedName>
    <definedName name="_xlnm.Print_Area" localSheetId="1">'B. Earthworks'!$A$1:$G$142</definedName>
    <definedName name="_xlnm.Print_Area" localSheetId="2">'C. SEWERS &amp; CONC WORKS'!$A$1:$G$105</definedName>
    <definedName name="_xlnm.Print_Area" localSheetId="3">'D.Mech &amp; Elec'!$A$1:$G$48</definedName>
    <definedName name="_xlnm.Print_Area" localSheetId="4">'E. MISCELLANEOUS'!$A$1:$G$38</definedName>
    <definedName name="_xlnm.Print_Area" localSheetId="5">Summary!$A$1:$C$22</definedName>
    <definedName name="_xlnm.Print_Titles" localSheetId="1">'B. Earthworks'!$1:$4</definedName>
    <definedName name="_xlnm.Print_Titles" localSheetId="2">'C. SEWERS &amp; CONC WORKS'!$1:$4</definedName>
    <definedName name="_xlnm.Print_Titles" localSheetId="3">'D.Mech &amp; Elec'!$1:$4</definedName>
    <definedName name="_xlnm.Print_Titles" localSheetId="4">'E. MISCELLANEOUS'!$1:$4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9" l="1"/>
  <c r="A1" i="3"/>
  <c r="G100" i="7" l="1"/>
  <c r="G99" i="7"/>
  <c r="G98" i="7"/>
  <c r="G97" i="7"/>
  <c r="G96" i="7"/>
  <c r="G95" i="7"/>
  <c r="G94" i="7"/>
  <c r="G93" i="7"/>
  <c r="E101" i="7"/>
  <c r="G101" i="7" s="1"/>
  <c r="F52" i="9" l="1"/>
  <c r="G30" i="11"/>
  <c r="E68" i="7"/>
  <c r="E40" i="7"/>
  <c r="G8" i="9" l="1"/>
  <c r="G10" i="9"/>
  <c r="G11" i="9"/>
  <c r="G13" i="9"/>
  <c r="G14" i="9"/>
  <c r="G15" i="9"/>
  <c r="G16" i="9"/>
  <c r="G17" i="9"/>
  <c r="G18" i="9"/>
  <c r="G19" i="9"/>
  <c r="G20" i="9"/>
  <c r="G21" i="9"/>
  <c r="G22" i="9"/>
  <c r="G24" i="9"/>
  <c r="G25" i="9"/>
  <c r="G7" i="9"/>
  <c r="G15" i="10"/>
  <c r="G19" i="10"/>
  <c r="G23" i="10"/>
  <c r="G21" i="10"/>
  <c r="G13" i="10"/>
  <c r="G11" i="10"/>
  <c r="G9" i="10"/>
  <c r="G40" i="11"/>
  <c r="G15" i="11"/>
  <c r="G17" i="11"/>
  <c r="G18" i="11"/>
  <c r="G20" i="11"/>
  <c r="G22" i="11"/>
  <c r="G24" i="11"/>
  <c r="G26" i="11"/>
  <c r="G28" i="11"/>
  <c r="G13" i="11"/>
  <c r="C13" i="8" l="1"/>
  <c r="G38" i="11" l="1"/>
  <c r="G34" i="11"/>
  <c r="E36" i="11" s="1"/>
  <c r="G36" i="11" s="1"/>
  <c r="G11" i="11"/>
  <c r="G9" i="11"/>
  <c r="G88" i="7"/>
  <c r="E67" i="7"/>
  <c r="G67" i="7" s="1"/>
  <c r="G68" i="7"/>
  <c r="G50" i="7"/>
  <c r="G51" i="7"/>
  <c r="G54" i="7"/>
  <c r="G55" i="7"/>
  <c r="E46" i="7"/>
  <c r="G46" i="7" s="1"/>
  <c r="E44" i="7"/>
  <c r="G44" i="7" s="1"/>
  <c r="G37" i="7"/>
  <c r="G39" i="7"/>
  <c r="E38" i="7"/>
  <c r="E36" i="7"/>
  <c r="E34" i="7" s="1"/>
  <c r="G60" i="7" l="1"/>
  <c r="G38" i="7"/>
  <c r="E66" i="7"/>
  <c r="G66" i="7" s="1"/>
  <c r="G34" i="7"/>
  <c r="G40" i="7"/>
  <c r="G36" i="7" l="1"/>
  <c r="G31" i="7"/>
  <c r="G47" i="11" l="1"/>
  <c r="G45" i="11"/>
  <c r="G43" i="11"/>
  <c r="C11" i="8" s="1"/>
  <c r="A2" i="11"/>
  <c r="A1" i="11"/>
  <c r="E75" i="7"/>
  <c r="E71" i="7"/>
  <c r="G27" i="7"/>
  <c r="E37" i="3" l="1"/>
  <c r="G37" i="3" s="1"/>
  <c r="G35" i="3"/>
  <c r="E24" i="3"/>
  <c r="G24" i="3" s="1"/>
  <c r="E42" i="3" l="1"/>
  <c r="G42" i="3" s="1"/>
  <c r="E28" i="3"/>
  <c r="G28" i="3" l="1"/>
  <c r="E30" i="3"/>
  <c r="G30" i="3" l="1"/>
  <c r="E32" i="3"/>
  <c r="G32" i="3" s="1"/>
  <c r="E11" i="3" l="1"/>
  <c r="E129" i="3"/>
  <c r="E94" i="3"/>
  <c r="E88" i="3"/>
  <c r="E84" i="3"/>
  <c r="E123" i="3" s="1"/>
  <c r="E82" i="3"/>
  <c r="G11" i="3" l="1"/>
  <c r="E22" i="3"/>
  <c r="E39" i="3" s="1"/>
  <c r="G39" i="3" s="1"/>
  <c r="G23" i="7"/>
  <c r="G82" i="3"/>
  <c r="G82" i="7"/>
  <c r="G84" i="7"/>
  <c r="G86" i="7"/>
  <c r="G70" i="7"/>
  <c r="G79" i="7"/>
  <c r="E77" i="7"/>
  <c r="G77" i="7" s="1"/>
  <c r="G71" i="7"/>
  <c r="G29" i="7"/>
  <c r="G16" i="7"/>
  <c r="G18" i="7"/>
  <c r="G12" i="7"/>
  <c r="G14" i="7"/>
  <c r="G13" i="7"/>
  <c r="G109" i="3"/>
  <c r="G110" i="3"/>
  <c r="G111" i="3"/>
  <c r="G112" i="3"/>
  <c r="G108" i="3"/>
  <c r="G102" i="3"/>
  <c r="G103" i="3"/>
  <c r="G104" i="3"/>
  <c r="G105" i="3"/>
  <c r="G101" i="3"/>
  <c r="G96" i="3"/>
  <c r="G94" i="3"/>
  <c r="G56" i="3"/>
  <c r="G54" i="3"/>
  <c r="G22" i="3" l="1"/>
  <c r="G75" i="7"/>
  <c r="G24" i="7" l="1"/>
  <c r="G26" i="7" l="1"/>
  <c r="G25" i="7"/>
  <c r="G18" i="3" l="1"/>
  <c r="G16" i="3"/>
  <c r="A2" i="10" l="1"/>
  <c r="A1" i="10"/>
  <c r="G15" i="7" l="1"/>
  <c r="E131" i="3"/>
  <c r="G131" i="3" s="1"/>
  <c r="G88" i="3"/>
  <c r="G123" i="3"/>
  <c r="G52" i="3"/>
  <c r="E62" i="3"/>
  <c r="G50" i="3"/>
  <c r="G13" i="3"/>
  <c r="G9" i="3"/>
  <c r="A2" i="8"/>
  <c r="A2" i="7"/>
  <c r="A1" i="7"/>
  <c r="A2" i="3"/>
  <c r="G56" i="9"/>
  <c r="E57" i="9" s="1"/>
  <c r="G57" i="9" s="1"/>
  <c r="G54" i="9"/>
  <c r="E55" i="9" s="1"/>
  <c r="G55" i="9" s="1"/>
  <c r="G52" i="9"/>
  <c r="E53" i="9" s="1"/>
  <c r="G53" i="9" s="1"/>
  <c r="G50" i="9"/>
  <c r="E51" i="9" s="1"/>
  <c r="G51" i="9" s="1"/>
  <c r="G49" i="9"/>
  <c r="G48" i="9"/>
  <c r="G47" i="9"/>
  <c r="G46" i="9"/>
  <c r="G41" i="9"/>
  <c r="G40" i="9"/>
  <c r="G39" i="9"/>
  <c r="G38" i="9"/>
  <c r="G37" i="9"/>
  <c r="G36" i="9"/>
  <c r="G35" i="9"/>
  <c r="G34" i="9"/>
  <c r="G33" i="9"/>
  <c r="G32" i="9"/>
  <c r="G31" i="9"/>
  <c r="G30" i="9"/>
  <c r="G28" i="9"/>
  <c r="G27" i="9"/>
  <c r="G92" i="3"/>
  <c r="G141" i="3"/>
  <c r="G57" i="7" l="1"/>
  <c r="G58" i="7" s="1"/>
  <c r="G104" i="7" s="1"/>
  <c r="C9" i="8" s="1"/>
  <c r="G58" i="3"/>
  <c r="G59" i="3" s="1"/>
  <c r="G84" i="3"/>
  <c r="E64" i="3"/>
  <c r="G64" i="3" s="1"/>
  <c r="G62" i="3"/>
  <c r="E116" i="3"/>
  <c r="G116" i="3" s="1"/>
  <c r="E137" i="3"/>
  <c r="G42" i="9"/>
  <c r="G44" i="9" s="1"/>
  <c r="G59" i="9" s="1"/>
  <c r="G129" i="3"/>
  <c r="E66" i="3" l="1"/>
  <c r="G66" i="3" s="1"/>
  <c r="G137" i="3"/>
  <c r="E139" i="3"/>
  <c r="G139" i="3" s="1"/>
  <c r="G118" i="3" l="1"/>
  <c r="G119" i="3" s="1"/>
  <c r="G142" i="3" s="1"/>
  <c r="C7" i="8" s="1"/>
  <c r="C15" i="8" l="1"/>
  <c r="C17" i="8" l="1"/>
  <c r="C19" i="8" s="1"/>
  <c r="C21" i="8" s="1"/>
  <c r="C22" i="8" s="1"/>
</calcChain>
</file>

<file path=xl/sharedStrings.xml><?xml version="1.0" encoding="utf-8"?>
<sst xmlns="http://schemas.openxmlformats.org/spreadsheetml/2006/main" count="728" uniqueCount="492">
  <si>
    <t>Item</t>
  </si>
  <si>
    <t>PAYM</t>
  </si>
  <si>
    <t>Description</t>
  </si>
  <si>
    <t>Unit</t>
  </si>
  <si>
    <t>Rate</t>
  </si>
  <si>
    <t>Amount</t>
  </si>
  <si>
    <t>No</t>
  </si>
  <si>
    <t>Sum</t>
  </si>
  <si>
    <t>TOTAL CARRIED FORWARD</t>
  </si>
  <si>
    <t>BROUGHT FORWARD</t>
  </si>
  <si>
    <t>Rate only</t>
  </si>
  <si>
    <t>B.</t>
  </si>
  <si>
    <t>SECTION B: SITE CLEARANCE AND EARTHWORKS</t>
  </si>
  <si>
    <t>B1.</t>
  </si>
  <si>
    <t>1200 C</t>
  </si>
  <si>
    <t>SITE CLEARANCE</t>
  </si>
  <si>
    <t>B1.1</t>
  </si>
  <si>
    <t>C8.2.1</t>
  </si>
  <si>
    <t>m</t>
  </si>
  <si>
    <t>B1.2</t>
  </si>
  <si>
    <t>B2.</t>
  </si>
  <si>
    <t>1200 DB</t>
  </si>
  <si>
    <t>EARTHWORKS (Pipe Trenches)</t>
  </si>
  <si>
    <t>B2.1</t>
  </si>
  <si>
    <t xml:space="preserve">Over (m)                                     up to (m) </t>
  </si>
  <si>
    <t>B2.2</t>
  </si>
  <si>
    <t>PSDB 5.3 (b)</t>
  </si>
  <si>
    <t>(ii) Hard rock excavation including prior drilling/blasting</t>
  </si>
  <si>
    <t>B2.3</t>
  </si>
  <si>
    <t>B2.4</t>
  </si>
  <si>
    <t>PSDB 5.3 (d)</t>
  </si>
  <si>
    <t>(i)    Intermediate excavation</t>
  </si>
  <si>
    <t>(ii)   Hard rock excavation</t>
  </si>
  <si>
    <t>B2.5</t>
  </si>
  <si>
    <t>DB8.3.2 (c)</t>
  </si>
  <si>
    <t>PSDB 5.6</t>
  </si>
  <si>
    <t>Make up deficiency in backfill material (provisional)</t>
  </si>
  <si>
    <t>(c) By importation from commercial or off-site sources selected by the Contractor</t>
  </si>
  <si>
    <t>Overhaul</t>
  </si>
  <si>
    <t>(b) Long overhaul (provisional)</t>
  </si>
  <si>
    <t>B3.</t>
  </si>
  <si>
    <t>1200LB</t>
  </si>
  <si>
    <t>BEDDING (Pipes)</t>
  </si>
  <si>
    <t>B3.1</t>
  </si>
  <si>
    <t>LB8.2.1</t>
  </si>
  <si>
    <t>Provision of bedding from trench excavation</t>
  </si>
  <si>
    <t>B3.1.1</t>
  </si>
  <si>
    <t>(a) Selected granular material (cradle)</t>
  </si>
  <si>
    <t>B3.1.2</t>
  </si>
  <si>
    <t>(b) Selected fill material (blanket)</t>
  </si>
  <si>
    <t>B3.2</t>
  </si>
  <si>
    <t>LB8.2.2</t>
  </si>
  <si>
    <t>Supply only of bedding by importation</t>
  </si>
  <si>
    <t>B3.2.1</t>
  </si>
  <si>
    <t>LB8.2.2.2</t>
  </si>
  <si>
    <t>From borrow pits (provisional)</t>
  </si>
  <si>
    <t>B3.3</t>
  </si>
  <si>
    <t>D8.3.4 (b)</t>
  </si>
  <si>
    <t>C1.</t>
  </si>
  <si>
    <t>1200 L</t>
  </si>
  <si>
    <t>C1.1</t>
  </si>
  <si>
    <t>C1.1.1</t>
  </si>
  <si>
    <t>C1.1.2</t>
  </si>
  <si>
    <t>C1.1.3</t>
  </si>
  <si>
    <t xml:space="preserve"> m</t>
  </si>
  <si>
    <t>C1.1.4</t>
  </si>
  <si>
    <t>C2.</t>
  </si>
  <si>
    <t>C2.1</t>
  </si>
  <si>
    <t>C2.1.1</t>
  </si>
  <si>
    <t>C2.1.2</t>
  </si>
  <si>
    <t>TOTAL BROUGHT FORWARD</t>
  </si>
  <si>
    <t>C2.1.3</t>
  </si>
  <si>
    <t>C2.1.4</t>
  </si>
  <si>
    <t>t</t>
  </si>
  <si>
    <t>Qty</t>
  </si>
  <si>
    <t>SABS 1200 C, 
D, LB
PSDB</t>
  </si>
  <si>
    <t>DB 8.3.2 (a)
PSDB 5.3 (a)</t>
  </si>
  <si>
    <t>DB 8.3.2 (a)
PSDB 5.3 (c)</t>
  </si>
  <si>
    <t>(iv)  Disposal of surplus material by LIC 
methods within 50 m from the source of spoil
material using wheel barows</t>
  </si>
  <si>
    <t>Excavate and disposal of unsuitable material
from trench bottom (provisional)</t>
  </si>
  <si>
    <t>DB8.3.3.4 
PSDB 5.4</t>
  </si>
  <si>
    <t>Opening up and closing down of designated
borrow pit</t>
  </si>
  <si>
    <t xml:space="preserve">
C.</t>
  </si>
  <si>
    <t>L8.2.1
PSL 4.1
PSL 4.2</t>
  </si>
  <si>
    <t>L8.2.2
PSL 4.1
PSL 4.2</t>
  </si>
  <si>
    <t xml:space="preserve"> 0,0                                               1,0</t>
  </si>
  <si>
    <r>
      <t xml:space="preserve"> m</t>
    </r>
    <r>
      <rPr>
        <vertAlign val="superscript"/>
        <sz val="8.5"/>
        <rFont val="Arial"/>
        <family val="2"/>
      </rPr>
      <t>3</t>
    </r>
  </si>
  <si>
    <t>(iv) Loading of surplus material and  disposal by conventional methods including 
2 km freehaul</t>
  </si>
  <si>
    <t>Excavate in all materials for trenches, backfill,
compact and dispose of surplus material
utilising Labour Intensive Construction Methods, for
pipes not exceeding 250 mm OD for depths:</t>
  </si>
  <si>
    <t>(iii)  Backfill and compact by in layers of 200 mm compacted to 93% Mod AASHTO  where instructed</t>
  </si>
  <si>
    <r>
      <t xml:space="preserve"> m</t>
    </r>
    <r>
      <rPr>
        <vertAlign val="superscript"/>
        <sz val="8.5"/>
        <rFont val="Arial"/>
        <family val="2"/>
      </rPr>
      <t>3</t>
    </r>
    <r>
      <rPr>
        <sz val="8.5"/>
        <rFont val="Arial"/>
        <family val="2"/>
      </rPr>
      <t>km</t>
    </r>
  </si>
  <si>
    <t>B</t>
  </si>
  <si>
    <t>C</t>
  </si>
  <si>
    <t>D1.</t>
  </si>
  <si>
    <t>SUMMARY OF SCHEDULE OF QUANTITIES</t>
  </si>
  <si>
    <t>SECTION</t>
  </si>
  <si>
    <t>DESCRIPTION</t>
  </si>
  <si>
    <t>AMOUNT</t>
  </si>
  <si>
    <t xml:space="preserve"> A </t>
  </si>
  <si>
    <t xml:space="preserve"> PRELIMINARY AND GENERAL</t>
  </si>
  <si>
    <t>D</t>
  </si>
  <si>
    <t>SUB-TOTAL FOR CONSTRUCTION</t>
  </si>
  <si>
    <t>ADD 10% FOR CONTINGENCIES</t>
  </si>
  <si>
    <t>SUB TOTAL</t>
  </si>
  <si>
    <t>TOTAL  AMOUNT</t>
  </si>
  <si>
    <t>SECTION A - PRELIMINARY AND GENERAL</t>
  </si>
  <si>
    <t>ITEM NO</t>
  </si>
  <si>
    <t>PAYM REFERS</t>
  </si>
  <si>
    <t>UNIT</t>
  </si>
  <si>
    <t>QTY</t>
  </si>
  <si>
    <t>RATE</t>
  </si>
  <si>
    <t>SABS 1200 A,AB</t>
  </si>
  <si>
    <t>A.1</t>
  </si>
  <si>
    <t>FIXED-CHARGE ITEMS</t>
  </si>
  <si>
    <t>A.1.1</t>
  </si>
  <si>
    <t>8.3.1</t>
  </si>
  <si>
    <t>Contractual requirements</t>
  </si>
  <si>
    <t>sum</t>
  </si>
  <si>
    <t>A.1.2</t>
  </si>
  <si>
    <t>8.3.2</t>
  </si>
  <si>
    <t>Establish Facilities on Site</t>
  </si>
  <si>
    <t>A.2</t>
  </si>
  <si>
    <t>8.3.2.1</t>
  </si>
  <si>
    <t>Facilities for Engineer</t>
  </si>
  <si>
    <t>A.2.1</t>
  </si>
  <si>
    <t>(a)</t>
  </si>
  <si>
    <t>Name board</t>
  </si>
  <si>
    <t>A.2.2</t>
  </si>
  <si>
    <t>(b)</t>
  </si>
  <si>
    <t>Provide Survey Equipment &amp; Assistants</t>
  </si>
  <si>
    <t>A.3</t>
  </si>
  <si>
    <t>8.3.2.2</t>
  </si>
  <si>
    <t>Facilities for Contractor</t>
  </si>
  <si>
    <t>A.3.1</t>
  </si>
  <si>
    <t>Offices and Storage sheds</t>
  </si>
  <si>
    <t>A.3.2</t>
  </si>
  <si>
    <t>Workshops</t>
  </si>
  <si>
    <t>A.3.3</t>
  </si>
  <si>
    <t>(c)</t>
  </si>
  <si>
    <t>Laboratories</t>
  </si>
  <si>
    <t>A.3.4</t>
  </si>
  <si>
    <t>(d)</t>
  </si>
  <si>
    <t>Living Accommodation</t>
  </si>
  <si>
    <t>A.3.5</t>
  </si>
  <si>
    <t>(e)</t>
  </si>
  <si>
    <t>Ablution and Latrine facilities</t>
  </si>
  <si>
    <t>A.3.6</t>
  </si>
  <si>
    <t>(f)</t>
  </si>
  <si>
    <t>Tools and Equipment</t>
  </si>
  <si>
    <t>A.3.7</t>
  </si>
  <si>
    <t>(g)</t>
  </si>
  <si>
    <t>Water supplies, electric power and communications, dealing with water and access</t>
  </si>
  <si>
    <t>A.3.8</t>
  </si>
  <si>
    <t>(h)</t>
  </si>
  <si>
    <t>Plant</t>
  </si>
  <si>
    <t>A.3.9</t>
  </si>
  <si>
    <t>8.3.3</t>
  </si>
  <si>
    <t>Other Fixed Charge Obligations</t>
  </si>
  <si>
    <t>A.3.10</t>
  </si>
  <si>
    <t>8.3.4</t>
  </si>
  <si>
    <t>Removal of Site Establishment</t>
  </si>
  <si>
    <t>A.4</t>
  </si>
  <si>
    <t>TIME RELATED ITEMS</t>
  </si>
  <si>
    <t>A.4.1</t>
  </si>
  <si>
    <t>8.4.1</t>
  </si>
  <si>
    <t>mth</t>
  </si>
  <si>
    <t>A.4.2</t>
  </si>
  <si>
    <t>8.4.2</t>
  </si>
  <si>
    <t>Operate and Maintain Facilities on Site</t>
  </si>
  <si>
    <t>A.5</t>
  </si>
  <si>
    <t>8.4.2.1</t>
  </si>
  <si>
    <t>A.5.1</t>
  </si>
  <si>
    <t>A.5.2</t>
  </si>
  <si>
    <t>A..6</t>
  </si>
  <si>
    <t>8.4.2.2</t>
  </si>
  <si>
    <t>A.6.1</t>
  </si>
  <si>
    <t>A.6.2</t>
  </si>
  <si>
    <t>A.6.3</t>
  </si>
  <si>
    <t>A.6.4</t>
  </si>
  <si>
    <t>A.6.5</t>
  </si>
  <si>
    <t>A.6.6</t>
  </si>
  <si>
    <t>A.6.7</t>
  </si>
  <si>
    <t>A.6.8</t>
  </si>
  <si>
    <t>A.6.9</t>
  </si>
  <si>
    <t>8.4.3</t>
  </si>
  <si>
    <t>Supervision for the duration of Construction</t>
  </si>
  <si>
    <t>A.6.10</t>
  </si>
  <si>
    <t>8.4.4</t>
  </si>
  <si>
    <t>Company and Overhead costs</t>
  </si>
  <si>
    <t>A.6.11</t>
  </si>
  <si>
    <t>8.4.5</t>
  </si>
  <si>
    <t>Other Time-related Obligations</t>
  </si>
  <si>
    <t>A.6.12</t>
  </si>
  <si>
    <t>Search and locate existing services, survey beacons and pegs</t>
  </si>
  <si>
    <t>A.7</t>
  </si>
  <si>
    <t>TEMPORARY WORKS AND PROVISIONAL SUMS</t>
  </si>
  <si>
    <t>A.7.1</t>
  </si>
  <si>
    <t>Protect existing services and Beacons</t>
  </si>
  <si>
    <t>A.7.2</t>
  </si>
  <si>
    <t>Materials on Dayworks</t>
  </si>
  <si>
    <t>A.8</t>
  </si>
  <si>
    <t>Prov sum</t>
  </si>
  <si>
    <t>A.9</t>
  </si>
  <si>
    <t>Acceptance testing by Engineer</t>
  </si>
  <si>
    <t>A.10</t>
  </si>
  <si>
    <t>Compensation for permanent removal of private property</t>
  </si>
  <si>
    <t>A.11</t>
  </si>
  <si>
    <t>Overhead, charges and profit on Item A.10</t>
  </si>
  <si>
    <t>%</t>
  </si>
  <si>
    <t>A.12</t>
  </si>
  <si>
    <t>Communication for Engineer</t>
  </si>
  <si>
    <t>A.13</t>
  </si>
  <si>
    <t>A.14</t>
  </si>
  <si>
    <t>Provision of a CLO</t>
  </si>
  <si>
    <t>A.15</t>
  </si>
  <si>
    <t>A.16</t>
  </si>
  <si>
    <t>A.17</t>
  </si>
  <si>
    <t>Provisional Sum for Connecting to existing lines</t>
  </si>
  <si>
    <t>Allowance for conducting community and skills training  during construction</t>
  </si>
  <si>
    <t>R                      C</t>
  </si>
  <si>
    <t>R                              C</t>
  </si>
  <si>
    <t>TOTAL SECTION B CARRIED TO SUMMARY</t>
  </si>
  <si>
    <t>TOTAL SECTION A CARRIED TO SUMMARY</t>
  </si>
  <si>
    <t>TOTAL SECTION C CARRIED  TO SUMMARY</t>
  </si>
  <si>
    <t>PLUS 15% VAT</t>
  </si>
  <si>
    <t>D1.1</t>
  </si>
  <si>
    <t>Overhead, charges and profit on Item A.11</t>
  </si>
  <si>
    <t>Overhead, charges and profit on Item A1.4</t>
  </si>
  <si>
    <t>Overhead, charges and profit on Item A.16</t>
  </si>
  <si>
    <t>C8.2.2</t>
  </si>
  <si>
    <t>B1.3</t>
  </si>
  <si>
    <t xml:space="preserve">(a) </t>
  </si>
  <si>
    <t>Remove and reinstate fences where required  irrespective of height</t>
  </si>
  <si>
    <t>Mesh and barbed wire fences</t>
  </si>
  <si>
    <t>Pallisade, brick or concrete panel type</t>
  </si>
  <si>
    <t xml:space="preserve"> 1,0                                               2,0</t>
  </si>
  <si>
    <t xml:space="preserve"> 2,0                                               3,0</t>
  </si>
  <si>
    <t xml:space="preserve"> 3,0                                              over 3,0</t>
  </si>
  <si>
    <t>1,0                                                2,0</t>
  </si>
  <si>
    <t>Restricted excavation around existing pipelines</t>
  </si>
  <si>
    <t>1200DB</t>
  </si>
  <si>
    <t>8.3.5 (a)</t>
  </si>
  <si>
    <t>Services that intersect a trench</t>
  </si>
  <si>
    <t>(a) under ground cables</t>
  </si>
  <si>
    <t>(b) overhead cables</t>
  </si>
  <si>
    <t>(c) water mains</t>
  </si>
  <si>
    <t>(d) sewer mains</t>
  </si>
  <si>
    <t>(e) stormwater pipes</t>
  </si>
  <si>
    <t>8.3.5 (b)</t>
  </si>
  <si>
    <t>Services that adjoin a trench</t>
  </si>
  <si>
    <t xml:space="preserve">
SABS 1200 LD
PSL</t>
  </si>
  <si>
    <t>SECTION C : SEWERS &amp; MANHOLES</t>
  </si>
  <si>
    <t>SEWERS</t>
  </si>
  <si>
    <t xml:space="preserve">SUPPLY, HANDLE,  BED (flexible pipe bedding) , LAY, JOINT and  TEST </t>
  </si>
  <si>
    <t>110 mm nb, uPVC ,Class 34 (heavy duty) solid wall</t>
  </si>
  <si>
    <t>160 mm nb, uPVC ,Class 34 (heavy duty) solid wall</t>
  </si>
  <si>
    <t>200 mm nb, uPVC ,Class 34 (heavy duty) solid wall</t>
  </si>
  <si>
    <t>250 mm nb, uPVC ,Class 34 (heavy duty) solid wall</t>
  </si>
  <si>
    <t>MANHOLES</t>
  </si>
  <si>
    <t xml:space="preserve">Supply and Install HDPE coated stepirons including caulking </t>
  </si>
  <si>
    <t>a) 200 mm long x 160mm wide</t>
  </si>
  <si>
    <t>Miscellaneous Manhole Works</t>
  </si>
  <si>
    <t>Breaking into live sewer and building new manhole</t>
  </si>
  <si>
    <t xml:space="preserve">Lowering or raising existing manholes </t>
  </si>
  <si>
    <t>Construct Precact Concrete Manholes (1.5m ND) complete with cover slab and concrete lid for deep manholes (over 3.0m) where instructed (Prov)</t>
  </si>
  <si>
    <t>Class 25/19 concrete base cast on levelled surface minimum 100mm thick</t>
  </si>
  <si>
    <t>Class 25/19 concrete benching including channelling with steel float finish</t>
  </si>
  <si>
    <t>Class 25/19 concrete in mass concrete where instructed</t>
  </si>
  <si>
    <t>C2.2</t>
  </si>
  <si>
    <t>C2.4</t>
  </si>
  <si>
    <t>C2.4.1</t>
  </si>
  <si>
    <t>C2.4.2</t>
  </si>
  <si>
    <t>C2.4.3</t>
  </si>
  <si>
    <t>C2.5</t>
  </si>
  <si>
    <t>C2.5.1</t>
  </si>
  <si>
    <t>Extra over C2.4 for forming ramps and back drops</t>
  </si>
  <si>
    <t>(iii)   Soft excavation for manholes</t>
  </si>
  <si>
    <t>PC Sum</t>
  </si>
  <si>
    <t>Y10 reinforcing where ordered by Engineer</t>
  </si>
  <si>
    <t>Allow for other material and costs not covered in the sewer items</t>
  </si>
  <si>
    <t>D1.2</t>
  </si>
  <si>
    <t>D1.3</t>
  </si>
  <si>
    <t>D1.4</t>
  </si>
  <si>
    <t>D1.5</t>
  </si>
  <si>
    <r>
      <t>m</t>
    </r>
    <r>
      <rPr>
        <vertAlign val="superscript"/>
        <sz val="8.5"/>
        <rFont val="Arial"/>
        <family val="2"/>
      </rPr>
      <t>3</t>
    </r>
  </si>
  <si>
    <t>EARTHWORKS</t>
  </si>
  <si>
    <t>MISECELLANEOUS</t>
  </si>
  <si>
    <t>Excavate in all materials for trenches, backfill, compact and dispose of surplus material within 500 m of the excavation, for pipes not exceeding 250 mm OD for depths:</t>
  </si>
  <si>
    <t>(i) Intermediate excavation including prior ripping/loosening</t>
  </si>
  <si>
    <t>Compaction in road reserves (where ordered by engineer)</t>
  </si>
  <si>
    <t>Shoring of trenches where instructed by the engineer</t>
  </si>
  <si>
    <t>Clear areas and grub along the pipeline route over a width of 3,0 m
  and  where ordered by the 
 Engineer</t>
  </si>
  <si>
    <r>
      <t>m</t>
    </r>
    <r>
      <rPr>
        <vertAlign val="superscript"/>
        <sz val="8.5"/>
        <rFont val="Arial"/>
        <family val="2"/>
      </rPr>
      <t>2</t>
    </r>
  </si>
  <si>
    <t>B1.4</t>
  </si>
  <si>
    <t>1200 DA</t>
  </si>
  <si>
    <t>EARTHWORKS (Small Works)</t>
  </si>
  <si>
    <t>Remove topsoil to 150mm nominal depth and stock pile</t>
  </si>
  <si>
    <t>8.3.1 a</t>
  </si>
  <si>
    <t>8.3.1 b</t>
  </si>
  <si>
    <t>Excavation</t>
  </si>
  <si>
    <r>
      <t>m</t>
    </r>
    <r>
      <rPr>
        <vertAlign val="superscript"/>
        <sz val="8.5"/>
        <rFont val="Arial"/>
        <family val="2"/>
      </rPr>
      <t>3</t>
    </r>
    <r>
      <rPr>
        <sz val="11"/>
        <color theme="1"/>
        <rFont val="Calibri"/>
        <family val="2"/>
        <scheme val="minor"/>
      </rPr>
      <t/>
    </r>
  </si>
  <si>
    <t>Excavate in all material and use for embankment or backfill or disposal</t>
  </si>
  <si>
    <t>Clear and grub area of vegetation  for construction of pump sump and the emergency holding pond</t>
  </si>
  <si>
    <t>Remove &amp; Grub Large Trees And tree stumps up to 1m girth</t>
  </si>
  <si>
    <t>Clear and grub vegetation along pipeline route over a width of 3.0m and where ordered by the Engineer</t>
  </si>
  <si>
    <r>
      <t>Extra-over item B2.2 above for</t>
    </r>
    <r>
      <rPr>
        <sz val="8.5"/>
        <rFont val="Arial"/>
        <family val="2"/>
      </rPr>
      <t>:</t>
    </r>
  </si>
  <si>
    <t>8.3.1.c</t>
  </si>
  <si>
    <t>Restricted Excavation</t>
  </si>
  <si>
    <t>Excavate for restricted foundations, footings and trenches in all material and use for backfill or embankment or disposal</t>
  </si>
  <si>
    <t>Importing of material from commercial sources or borrow pits</t>
  </si>
  <si>
    <r>
      <t xml:space="preserve"> m</t>
    </r>
    <r>
      <rPr>
        <vertAlign val="superscript"/>
        <sz val="8.5"/>
        <rFont val="Arial"/>
        <family val="2"/>
      </rPr>
      <t>3</t>
    </r>
    <r>
      <rPr>
        <sz val="8.5"/>
        <rFont val="Arial"/>
        <family val="2"/>
      </rPr>
      <t>.km</t>
    </r>
  </si>
  <si>
    <t>8.3.6</t>
  </si>
  <si>
    <t>Topsoiling (Rate to cover for excavating from stock pile hauling and spreading sa directed by Engineer)</t>
  </si>
  <si>
    <t>Backfilling and Compaction</t>
  </si>
  <si>
    <t xml:space="preserve">1200 D </t>
  </si>
  <si>
    <t>B2.7</t>
  </si>
  <si>
    <t>B3.1.3</t>
  </si>
  <si>
    <t>B3.1.4</t>
  </si>
  <si>
    <r>
      <t>Extra-over item B3.1 above for</t>
    </r>
    <r>
      <rPr>
        <sz val="8.5"/>
        <rFont val="Arial"/>
        <family val="2"/>
      </rPr>
      <t>:</t>
    </r>
  </si>
  <si>
    <t>B3.2.2</t>
  </si>
  <si>
    <t>B3.2.3</t>
  </si>
  <si>
    <t>B3.3.1</t>
  </si>
  <si>
    <t>B3.3.2</t>
  </si>
  <si>
    <r>
      <t>Extra-over item B3.3 above for</t>
    </r>
    <r>
      <rPr>
        <sz val="8.5"/>
        <rFont val="Arial"/>
        <family val="2"/>
      </rPr>
      <t>:</t>
    </r>
  </si>
  <si>
    <t>B3.4</t>
  </si>
  <si>
    <t>B3.4.1</t>
  </si>
  <si>
    <t>B3.4.2</t>
  </si>
  <si>
    <t>B3.4.3</t>
  </si>
  <si>
    <t>Backfilling and Compaction around structures on completion and emabankment formation in 200mm layers  (95% MOD AASHTO)</t>
  </si>
  <si>
    <t>B3.4.4</t>
  </si>
  <si>
    <t>B3.4.5</t>
  </si>
  <si>
    <t>B3.5</t>
  </si>
  <si>
    <t>B3.6</t>
  </si>
  <si>
    <t>Extra-over items B3.1 and B3.3  above for:</t>
  </si>
  <si>
    <t>B3.6.1</t>
  </si>
  <si>
    <t>B3.6.2</t>
  </si>
  <si>
    <t>B3.6.3</t>
  </si>
  <si>
    <t>Extra over item B3.1 for  existing services that intersect or adjoin services</t>
  </si>
  <si>
    <t>B3.8</t>
  </si>
  <si>
    <t>B3.7</t>
  </si>
  <si>
    <t>B3.7.1</t>
  </si>
  <si>
    <t>B3.7.2</t>
  </si>
  <si>
    <t>B3.8.1</t>
  </si>
  <si>
    <t>B3.9</t>
  </si>
  <si>
    <t>B3.9.1</t>
  </si>
  <si>
    <t>B4</t>
  </si>
  <si>
    <t>B4.1</t>
  </si>
  <si>
    <t>B4.1.1</t>
  </si>
  <si>
    <t>B4.1.2</t>
  </si>
  <si>
    <t>B4.2</t>
  </si>
  <si>
    <t>B4.2.1</t>
  </si>
  <si>
    <t>B4.2.1.1</t>
  </si>
  <si>
    <t>B4.2.1.2</t>
  </si>
  <si>
    <t>B4.3</t>
  </si>
  <si>
    <t>Rate Only</t>
  </si>
  <si>
    <t>Construct Precact Concrete Manholes (1.25m ND) complete with cover slab and concrete lid</t>
  </si>
  <si>
    <t>Over                        and              up  to</t>
  </si>
  <si>
    <t>0,0m                         -                  1,0m</t>
  </si>
  <si>
    <t>1,0m                         -                  1,5m</t>
  </si>
  <si>
    <t>1,5m                         -                  2,0m</t>
  </si>
  <si>
    <t>2,0m                         -                  2,5m</t>
  </si>
  <si>
    <t xml:space="preserve">Over 2.5m </t>
  </si>
  <si>
    <t>C.2.3</t>
  </si>
  <si>
    <t>Construct Pump Sump (out of precast concrete rectangular units3.0m x 2.5m x 150mm thick) complete with cover slab and steps as per the issued drawing.</t>
  </si>
  <si>
    <t xml:space="preserve">Class 35/19 concrete to sump base including any channelling </t>
  </si>
  <si>
    <t xml:space="preserve">Class 20/19 blinding below foundation </t>
  </si>
  <si>
    <t>8.1.1</t>
  </si>
  <si>
    <t>Class 35/19 concrete to suspended landing</t>
  </si>
  <si>
    <t>C2.4.4</t>
  </si>
  <si>
    <t>8.2.1-2</t>
  </si>
  <si>
    <t>Formwork</t>
  </si>
  <si>
    <t>Smooth vertical plane shuttering to suspended landing and deck</t>
  </si>
  <si>
    <t>Smooth vertical plane shuttering to landing and access sides</t>
  </si>
  <si>
    <t>C2.5.2</t>
  </si>
  <si>
    <t>C2.6</t>
  </si>
  <si>
    <t>8.1.2</t>
  </si>
  <si>
    <t>Reinforcement</t>
  </si>
  <si>
    <t>8.1.2.2</t>
  </si>
  <si>
    <t>Mild steel bars</t>
  </si>
  <si>
    <t>a) 8mm</t>
  </si>
  <si>
    <t>b) 10mm</t>
  </si>
  <si>
    <t>8.1.2.3</t>
  </si>
  <si>
    <t>High tensile steel bars</t>
  </si>
  <si>
    <t>kg</t>
  </si>
  <si>
    <t>a) 10mm</t>
  </si>
  <si>
    <t>b) 12mm</t>
  </si>
  <si>
    <t xml:space="preserve">High tensile welded mesh reinforcement </t>
  </si>
  <si>
    <t>a) Ref 245 in aprons</t>
  </si>
  <si>
    <t>b) Ref 193</t>
  </si>
  <si>
    <t>c) Ref 395</t>
  </si>
  <si>
    <t>d) Ref 617</t>
  </si>
  <si>
    <t>C2.7</t>
  </si>
  <si>
    <t>Unformed surface finishes</t>
  </si>
  <si>
    <t xml:space="preserve">Fine Wood float finish to deck and landing </t>
  </si>
  <si>
    <t>Steel float finish to floor slab and top of walls</t>
  </si>
  <si>
    <t>C2.8</t>
  </si>
  <si>
    <t>C2.8.1</t>
  </si>
  <si>
    <t>C2.8.2</t>
  </si>
  <si>
    <t>C2.8.3</t>
  </si>
  <si>
    <t>SECTION D :MECHANICAL &amp; ELECTRICAL</t>
  </si>
  <si>
    <t>TOTAL SECTION D CARRIED  TO SUMMARY</t>
  </si>
  <si>
    <t>C2.9</t>
  </si>
  <si>
    <t>C2.9.1</t>
  </si>
  <si>
    <t>C3</t>
  </si>
  <si>
    <t>C3.1</t>
  </si>
  <si>
    <t>C3.2</t>
  </si>
  <si>
    <t>C3.3</t>
  </si>
  <si>
    <t>C4</t>
  </si>
  <si>
    <t>C4.1</t>
  </si>
  <si>
    <t>C4.2</t>
  </si>
  <si>
    <t>C4.3</t>
  </si>
  <si>
    <t>Supply, Install, Test and Commission by qualified and approved installers. Rates to include attendanace to approved installers</t>
  </si>
  <si>
    <t>Mechanical hoist to suit pumps &amp; Macerator (Gantry Beams)</t>
  </si>
  <si>
    <t xml:space="preserve">150mm nb gate valves to suit  pump
</t>
  </si>
  <si>
    <t>150mm nb Ball type non-return valves</t>
  </si>
  <si>
    <t>Prov Sum</t>
  </si>
  <si>
    <t>Allow a provisional sum for automation of pump set with manual by-pass</t>
  </si>
  <si>
    <t xml:space="preserve">New Macerator complete with+/- 4.5 m extension shaft complete with 4kW/4P/380V/IP55 electrical motor and stainless steel wall mounted bracket to suit. </t>
  </si>
  <si>
    <t>New 100 l/s @24 meter head submersible pumps complete with duckfoot bend and stainless steel guide rails</t>
  </si>
  <si>
    <t>Control panel to suit Pumps and Macerator.</t>
  </si>
  <si>
    <t>250mm nb connecting pipework to connect new pumps with existing delivery line.</t>
  </si>
  <si>
    <t xml:space="preserve">Supply and install Stainless Steel Ladders +/- 6.0m high c/w mounting to concrete walls </t>
  </si>
  <si>
    <t>Allow a provisional sum for decomissioning and removal of PS 1 and PS2  equipment to handover to RLM</t>
  </si>
  <si>
    <t>Supply and Install 1 050mm x 700mm Polymer concrete Manhole cover and Frame to new sump openings</t>
  </si>
  <si>
    <t>C4.4</t>
  </si>
  <si>
    <t>Provisional Amount for cast insitu outlet valve chamber c/w cover and polymer concrete lid and ladder</t>
  </si>
  <si>
    <t>D1.6</t>
  </si>
  <si>
    <t>D1.7</t>
  </si>
  <si>
    <t>D1.8</t>
  </si>
  <si>
    <t>D1.9</t>
  </si>
  <si>
    <t>D1.10</t>
  </si>
  <si>
    <t>ELECTRO MAGNETIC FLOW METER</t>
  </si>
  <si>
    <t>Allow PC Sum for flow meter by nominated sub-contractor</t>
  </si>
  <si>
    <t>Attendance for above covered in item A.17 &amp; A.20</t>
  </si>
  <si>
    <t>D2</t>
  </si>
  <si>
    <t>D2.1</t>
  </si>
  <si>
    <t>D2.2</t>
  </si>
  <si>
    <t>D2.3</t>
  </si>
  <si>
    <t>D2.4</t>
  </si>
  <si>
    <t>SECTION E :MISCELLANEOUS</t>
  </si>
  <si>
    <t>PC Sum for supply and installation of steel specials for connecting flow meter to rising main</t>
  </si>
  <si>
    <t>Class 25/19 concrete encasing encasing for sewer pipe where instructed</t>
  </si>
  <si>
    <t xml:space="preserve">Other </t>
  </si>
  <si>
    <t>D3</t>
  </si>
  <si>
    <t>D3.1</t>
  </si>
  <si>
    <t>D3.2</t>
  </si>
  <si>
    <t>D3.4</t>
  </si>
  <si>
    <t>Supply and install 60mm concrete block paving around the site as detailed</t>
  </si>
  <si>
    <t>Class 25/19 concrete to edge beams including excavation and finishing</t>
  </si>
  <si>
    <t>E</t>
  </si>
  <si>
    <t>E1</t>
  </si>
  <si>
    <t>4.5m wide manual sliding gate on rail c/w lock</t>
  </si>
  <si>
    <t>Supply and Install Concrete Palisade Fence 2.4m high with razor wire topping +/- 400mm high as per detail drawing</t>
  </si>
  <si>
    <t>Allow Provisional Sum  Security Lighting and at sump and pond</t>
  </si>
  <si>
    <t>E1.1</t>
  </si>
  <si>
    <t>E1.2</t>
  </si>
  <si>
    <t>E1.3</t>
  </si>
  <si>
    <t>SECURITY FENCE &amp; LIGHTING</t>
  </si>
  <si>
    <t>E2</t>
  </si>
  <si>
    <t>ACCESS ROAD &amp; PAVING</t>
  </si>
  <si>
    <t>E2.1</t>
  </si>
  <si>
    <t>E2.2</t>
  </si>
  <si>
    <t>E2.3</t>
  </si>
  <si>
    <t xml:space="preserve">Level and grade 4m wide access road as instructed on site </t>
  </si>
  <si>
    <t>TOTAL SECTION E CARRIED  TO SUMMARY</t>
  </si>
  <si>
    <t>Allow Provisional Sum  for CCTV at PS 2 as specified</t>
  </si>
  <si>
    <t>SEWERS &amp; CONCRETE WORKS</t>
  </si>
  <si>
    <t>MECHANICAL &amp; ELECTRICAL</t>
  </si>
  <si>
    <t>Concrete Works to Sump &amp; Emergency Holding Pond</t>
  </si>
  <si>
    <t>Class 25/19 to 75mm thick pond lining &amp; aprons</t>
  </si>
  <si>
    <t>Concrete bases and benching in pump sump</t>
  </si>
  <si>
    <t>Power float finish to pond lining and apron around sump</t>
  </si>
  <si>
    <t>D1.11</t>
  </si>
  <si>
    <t xml:space="preserve">Supply and deliver potable electric immersible desluging pump capable of discharging 25l/s at 5m head c/w 100mm diameter x 12m long flexible hose  </t>
  </si>
  <si>
    <t xml:space="preserve">Supply, deliver, install, test and commission 150mm diam flow meter complete with data logger </t>
  </si>
  <si>
    <t>Supply and install 1.5m dia x 2.0m deep precast lockable concrete manhole with 20mm aggregate base for flow meter in D2.1 above</t>
  </si>
  <si>
    <t>PUMP STATION</t>
  </si>
  <si>
    <t>C5</t>
  </si>
  <si>
    <t>Road Crossings</t>
  </si>
  <si>
    <t>C5.1</t>
  </si>
  <si>
    <t>Laying160mm dia  sewer across Savannah Drive and Waterkloof Hills Estate Access by conventional methods</t>
  </si>
  <si>
    <t>C5.2</t>
  </si>
  <si>
    <t xml:space="preserve">Supply and lay 450mm dia 50D stormwater pipe as sleeves to lines and grades indicated </t>
  </si>
  <si>
    <t>E.O.item  B3 for excavation and backfilling to lines and grade including the removal of surfacing at all depths</t>
  </si>
  <si>
    <t>C5.3</t>
  </si>
  <si>
    <t>E.O item C1.1.2 for laying pipes in C5.2 above</t>
  </si>
  <si>
    <t>C5.4</t>
  </si>
  <si>
    <t xml:space="preserve">Contruct 220mm thick brick head walls as instucted by Engineer at ends of C5.2 above </t>
  </si>
  <si>
    <t>C5.5</t>
  </si>
  <si>
    <t>Reinstate surface to road crossings in C5.1 above to original standard</t>
  </si>
  <si>
    <t>UPGRADING OF THE WESTERN BULK SEWER – CBD (SAVANNAH FALLS ESTATE OUTFALL SEWER AND PUMPSTATION)</t>
  </si>
  <si>
    <t>TENDER BoQ -RLM/OMM/0051/2022/23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</si>
</sst>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R&quot;#,##0.00;[Red]\-&quot;R&quot;#,##0.00"/>
    <numFmt numFmtId="164" formatCode="_(* #,##0.00_);_(* \(#,##0.00\);_(* &quot;-&quot;??_);_(@_)"/>
    <numFmt numFmtId="165" formatCode="_ * #,##0.00_ ;_ * \-#,##0.00_ ;_ * &quot;-&quot;??_ ;_ @_ "/>
    <numFmt numFmtId="166" formatCode="_ * #,##0.00_ ;_ * \-#,##0.00_ ;_ * \-??_ ;_ @_ "/>
    <numFmt numFmtId="167" formatCode="&quot;R&quot;#,##0.00_);\(&quot;R&quot;#,##0.00\)"/>
    <numFmt numFmtId="168" formatCode="&quot;R&quot;\ #,##0.00"/>
    <numFmt numFmtId="169" formatCode="#,##0.00000000;[Red]#,##0.00000000"/>
    <numFmt numFmtId="170" formatCode="&quot;R&quot;\ #,##0.0000"/>
    <numFmt numFmtId="171" formatCode="&quot;R&quot;#,##0.00_);[Red]\(&quot;R&quot;#,##0.00\)"/>
    <numFmt numFmtId="172" formatCode="0.0"/>
    <numFmt numFmtId="173" formatCode="#,##0.00000000000;[Red]#,##0.00000000000"/>
    <numFmt numFmtId="174" formatCode="#,##0.0_);[Red]\(#,##0.0\)"/>
  </numFmts>
  <fonts count="31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8.5"/>
      <name val="Arial"/>
      <family val="2"/>
    </font>
    <font>
      <sz val="8.5"/>
      <name val="Arial"/>
      <family val="2"/>
    </font>
    <font>
      <sz val="8.5"/>
      <name val="MS Sans Serif"/>
      <family val="2"/>
    </font>
    <font>
      <b/>
      <sz val="8.5"/>
      <name val="MS Sans Serif"/>
      <family val="2"/>
    </font>
    <font>
      <u/>
      <sz val="8.5"/>
      <name val="Arial"/>
      <family val="2"/>
    </font>
    <font>
      <b/>
      <sz val="10"/>
      <name val="MS Sans Serif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8.5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9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u/>
      <sz val="8"/>
      <name val="Arial"/>
      <family val="2"/>
    </font>
    <font>
      <sz val="11"/>
      <name val="Arial"/>
      <family val="2"/>
    </font>
    <font>
      <b/>
      <sz val="11"/>
      <name val="MS Sans Serif"/>
      <family val="2"/>
    </font>
    <font>
      <sz val="8.5"/>
      <color rgb="FFFF0000"/>
      <name val="Arial"/>
      <family val="2"/>
    </font>
    <font>
      <sz val="10"/>
      <name val="MS Sans Serif"/>
    </font>
    <font>
      <i/>
      <sz val="8.5"/>
      <name val="Arial"/>
      <family val="2"/>
    </font>
    <font>
      <sz val="9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2" fillId="0" borderId="0" applyFont="0" applyFill="0" applyAlignment="0" applyProtection="0"/>
    <xf numFmtId="0" fontId="9" fillId="0" borderId="0"/>
    <xf numFmtId="0" fontId="19" fillId="0" borderId="0"/>
    <xf numFmtId="0" fontId="9" fillId="0" borderId="0">
      <alignment horizontal="center"/>
    </xf>
    <xf numFmtId="9" fontId="25" fillId="0" borderId="0" applyFont="0" applyFill="0" applyBorder="0" applyAlignment="0" applyProtection="0"/>
    <xf numFmtId="0" fontId="9" fillId="0" borderId="0"/>
  </cellStyleXfs>
  <cellXfs count="261"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/>
    </xf>
    <xf numFmtId="0" fontId="8" fillId="0" borderId="0" xfId="0" applyFont="1"/>
    <xf numFmtId="166" fontId="4" fillId="0" borderId="4" xfId="1" applyFont="1" applyBorder="1" applyAlignment="1">
      <alignment horizontal="right"/>
    </xf>
    <xf numFmtId="166" fontId="3" fillId="0" borderId="4" xfId="1" applyFont="1" applyBorder="1" applyAlignment="1">
      <alignment horizontal="right"/>
    </xf>
    <xf numFmtId="166" fontId="3" fillId="0" borderId="4" xfId="1" applyFont="1" applyFill="1" applyBorder="1" applyAlignment="1" applyProtection="1">
      <alignment horizontal="right"/>
    </xf>
    <xf numFmtId="166" fontId="2" fillId="0" borderId="6" xfId="1" applyFont="1" applyBorder="1" applyAlignment="1">
      <alignment horizontal="right"/>
    </xf>
    <xf numFmtId="0" fontId="0" fillId="0" borderId="0" xfId="0"/>
    <xf numFmtId="0" fontId="12" fillId="0" borderId="0" xfId="0" applyFont="1"/>
    <xf numFmtId="0" fontId="13" fillId="0" borderId="0" xfId="0" applyFont="1"/>
    <xf numFmtId="168" fontId="12" fillId="0" borderId="0" xfId="0" applyNumberFormat="1" applyFont="1"/>
    <xf numFmtId="169" fontId="12" fillId="0" borderId="0" xfId="0" applyNumberFormat="1" applyFont="1"/>
    <xf numFmtId="170" fontId="12" fillId="0" borderId="0" xfId="0" applyNumberFormat="1" applyFont="1"/>
    <xf numFmtId="0" fontId="15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13" xfId="4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171" fontId="15" fillId="0" borderId="4" xfId="0" applyNumberFormat="1" applyFont="1" applyBorder="1" applyAlignment="1">
      <alignment horizontal="center" vertical="center" wrapText="1"/>
    </xf>
    <xf numFmtId="8" fontId="15" fillId="0" borderId="4" xfId="0" applyNumberFormat="1" applyFont="1" applyBorder="1" applyAlignment="1">
      <alignment horizontal="right" vertical="center" wrapText="1"/>
    </xf>
    <xf numFmtId="0" fontId="15" fillId="0" borderId="4" xfId="0" applyFont="1" applyBorder="1"/>
    <xf numFmtId="0" fontId="20" fillId="0" borderId="0" xfId="0" applyFont="1" applyAlignment="1">
      <alignment horizontal="left" vertical="center" wrapText="1"/>
    </xf>
    <xf numFmtId="172" fontId="15" fillId="0" borderId="4" xfId="0" applyNumberFormat="1" applyFont="1" applyBorder="1" applyAlignment="1">
      <alignment horizontal="center" vertical="center" wrapText="1"/>
    </xf>
    <xf numFmtId="168" fontId="15" fillId="0" borderId="4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171" fontId="15" fillId="0" borderId="13" xfId="0" applyNumberFormat="1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left" vertical="center" wrapText="1"/>
    </xf>
    <xf numFmtId="2" fontId="12" fillId="0" borderId="2" xfId="0" applyNumberFormat="1" applyFont="1" applyBorder="1" applyAlignment="1">
      <alignment horizontal="left" vertical="center"/>
    </xf>
    <xf numFmtId="2" fontId="12" fillId="0" borderId="2" xfId="0" applyNumberFormat="1" applyFont="1" applyBorder="1" applyAlignment="1">
      <alignment horizontal="center" vertical="center"/>
    </xf>
    <xf numFmtId="8" fontId="12" fillId="0" borderId="2" xfId="0" applyNumberFormat="1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left" vertical="center"/>
    </xf>
    <xf numFmtId="2" fontId="12" fillId="0" borderId="4" xfId="0" applyNumberFormat="1" applyFont="1" applyBorder="1" applyAlignment="1">
      <alignment horizontal="center" vertical="center"/>
    </xf>
    <xf numFmtId="8" fontId="12" fillId="0" borderId="4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166" fontId="3" fillId="0" borderId="14" xfId="1" applyFont="1" applyBorder="1" applyAlignment="1">
      <alignment horizontal="left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/>
    </xf>
    <xf numFmtId="0" fontId="10" fillId="0" borderId="4" xfId="0" applyFont="1" applyBorder="1" applyAlignment="1">
      <alignment vertical="top" wrapText="1"/>
    </xf>
    <xf numFmtId="0" fontId="4" fillId="0" borderId="4" xfId="0" applyFont="1" applyBorder="1"/>
    <xf numFmtId="0" fontId="3" fillId="0" borderId="4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166" fontId="4" fillId="0" borderId="4" xfId="1" applyFont="1" applyFill="1" applyBorder="1" applyAlignment="1" applyProtection="1">
      <alignment horizontal="right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vertical="top" wrapText="1"/>
    </xf>
    <xf numFmtId="0" fontId="3" fillId="0" borderId="4" xfId="0" applyFont="1" applyBorder="1"/>
    <xf numFmtId="0" fontId="7" fillId="0" borderId="4" xfId="0" applyFont="1" applyBorder="1" applyAlignment="1">
      <alignment vertical="top"/>
    </xf>
    <xf numFmtId="0" fontId="3" fillId="0" borderId="4" xfId="0" applyFont="1" applyBorder="1" applyAlignment="1">
      <alignment vertical="center" wrapText="1"/>
    </xf>
    <xf numFmtId="4" fontId="4" fillId="0" borderId="4" xfId="0" applyNumberFormat="1" applyFont="1" applyBorder="1"/>
    <xf numFmtId="4" fontId="4" fillId="0" borderId="4" xfId="0" applyNumberFormat="1" applyFont="1" applyBorder="1" applyAlignment="1">
      <alignment horizontal="right"/>
    </xf>
    <xf numFmtId="0" fontId="16" fillId="0" borderId="4" xfId="0" applyFont="1" applyBorder="1"/>
    <xf numFmtId="0" fontId="23" fillId="0" borderId="4" xfId="0" applyFont="1" applyBorder="1" applyAlignment="1">
      <alignment wrapText="1"/>
    </xf>
    <xf numFmtId="0" fontId="23" fillId="0" borderId="4" xfId="0" applyFont="1" applyBorder="1"/>
    <xf numFmtId="166" fontId="16" fillId="0" borderId="4" xfId="1" applyFont="1" applyBorder="1" applyAlignment="1">
      <alignment horizontal="right"/>
    </xf>
    <xf numFmtId="0" fontId="23" fillId="0" borderId="0" xfId="0" applyFont="1"/>
    <xf numFmtId="0" fontId="16" fillId="0" borderId="4" xfId="0" applyFont="1" applyBorder="1" applyAlignment="1">
      <alignment wrapText="1"/>
    </xf>
    <xf numFmtId="166" fontId="16" fillId="0" borderId="4" xfId="1" applyFont="1" applyFill="1" applyBorder="1" applyAlignment="1" applyProtection="1">
      <alignment horizontal="right"/>
    </xf>
    <xf numFmtId="173" fontId="22" fillId="0" borderId="0" xfId="0" applyNumberFormat="1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" fontId="3" fillId="0" borderId="3" xfId="0" applyNumberFormat="1" applyFont="1" applyBorder="1" applyAlignment="1">
      <alignment horizontal="right" wrapText="1"/>
    </xf>
    <xf numFmtId="4" fontId="3" fillId="0" borderId="2" xfId="0" applyNumberFormat="1" applyFont="1" applyBorder="1" applyAlignment="1">
      <alignment horizontal="right"/>
    </xf>
    <xf numFmtId="4" fontId="3" fillId="0" borderId="4" xfId="0" applyNumberFormat="1" applyFont="1" applyBorder="1" applyAlignment="1">
      <alignment horizontal="right" wrapText="1"/>
    </xf>
    <xf numFmtId="4" fontId="4" fillId="0" borderId="4" xfId="0" applyNumberFormat="1" applyFont="1" applyBorder="1" applyAlignment="1">
      <alignment horizontal="right" vertical="top"/>
    </xf>
    <xf numFmtId="4" fontId="16" fillId="0" borderId="4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2" fontId="4" fillId="0" borderId="4" xfId="0" applyNumberFormat="1" applyFont="1" applyBorder="1" applyAlignment="1">
      <alignment horizontal="right"/>
    </xf>
    <xf numFmtId="4" fontId="24" fillId="0" borderId="4" xfId="0" applyNumberFormat="1" applyFont="1" applyBorder="1" applyAlignment="1">
      <alignment horizontal="right"/>
    </xf>
    <xf numFmtId="4" fontId="23" fillId="0" borderId="4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16" fillId="0" borderId="4" xfId="0" applyNumberFormat="1" applyFont="1" applyBorder="1"/>
    <xf numFmtId="4" fontId="2" fillId="0" borderId="0" xfId="0" applyNumberFormat="1" applyFont="1"/>
    <xf numFmtId="4" fontId="4" fillId="0" borderId="4" xfId="1" applyNumberFormat="1" applyFont="1" applyFill="1" applyBorder="1" applyAlignment="1" applyProtection="1"/>
    <xf numFmtId="0" fontId="4" fillId="0" borderId="14" xfId="0" applyFont="1" applyBorder="1"/>
    <xf numFmtId="2" fontId="12" fillId="0" borderId="20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 applyProtection="1">
      <alignment horizontal="center" vertical="center"/>
      <protection locked="0"/>
    </xf>
    <xf numFmtId="2" fontId="4" fillId="0" borderId="20" xfId="0" applyNumberFormat="1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left" vertical="center" wrapText="1"/>
    </xf>
    <xf numFmtId="2" fontId="4" fillId="0" borderId="18" xfId="0" applyNumberFormat="1" applyFont="1" applyBorder="1" applyAlignment="1">
      <alignment horizontal="left" vertical="center"/>
    </xf>
    <xf numFmtId="2" fontId="4" fillId="0" borderId="17" xfId="0" applyNumberFormat="1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2" fontId="12" fillId="0" borderId="21" xfId="0" applyNumberFormat="1" applyFont="1" applyBorder="1" applyAlignment="1">
      <alignment horizontal="center" vertical="center"/>
    </xf>
    <xf numFmtId="2" fontId="13" fillId="0" borderId="20" xfId="0" applyNumberFormat="1" applyFont="1" applyBorder="1" applyAlignment="1">
      <alignment horizontal="center" vertical="center"/>
    </xf>
    <xf numFmtId="172" fontId="12" fillId="0" borderId="4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wrapText="1"/>
    </xf>
    <xf numFmtId="2" fontId="4" fillId="0" borderId="4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22" xfId="0" applyFont="1" applyBorder="1"/>
    <xf numFmtId="164" fontId="4" fillId="0" borderId="4" xfId="0" applyNumberFormat="1" applyFont="1" applyBorder="1"/>
    <xf numFmtId="2" fontId="7" fillId="0" borderId="17" xfId="0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2" fontId="4" fillId="0" borderId="23" xfId="0" applyNumberFormat="1" applyFont="1" applyBorder="1" applyAlignment="1">
      <alignment horizontal="center" vertical="center"/>
    </xf>
    <xf numFmtId="2" fontId="12" fillId="0" borderId="2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vertical="center"/>
    </xf>
    <xf numFmtId="166" fontId="4" fillId="0" borderId="4" xfId="1" applyFont="1" applyFill="1" applyBorder="1" applyAlignment="1" applyProtection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2" fontId="4" fillId="0" borderId="24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172" fontId="15" fillId="0" borderId="4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72" fontId="4" fillId="0" borderId="4" xfId="0" applyNumberFormat="1" applyFont="1" applyBorder="1" applyAlignment="1">
      <alignment horizontal="right" vertical="center" wrapText="1"/>
    </xf>
    <xf numFmtId="168" fontId="4" fillId="0" borderId="4" xfId="0" applyNumberFormat="1" applyFont="1" applyBorder="1" applyAlignment="1">
      <alignment horizontal="right" vertical="center" wrapText="1"/>
    </xf>
    <xf numFmtId="8" fontId="4" fillId="0" borderId="4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14" xfId="0" applyNumberFormat="1" applyFont="1" applyBorder="1"/>
    <xf numFmtId="2" fontId="13" fillId="0" borderId="4" xfId="0" applyNumberFormat="1" applyFont="1" applyBorder="1" applyAlignment="1">
      <alignment horizontal="left" vertical="center"/>
    </xf>
    <xf numFmtId="4" fontId="12" fillId="0" borderId="4" xfId="0" applyNumberFormat="1" applyFont="1" applyBorder="1" applyAlignment="1">
      <alignment horizontal="center" vertical="center"/>
    </xf>
    <xf numFmtId="0" fontId="5" fillId="0" borderId="4" xfId="0" applyFont="1" applyBorder="1"/>
    <xf numFmtId="0" fontId="12" fillId="0" borderId="4" xfId="0" applyFont="1" applyBorder="1" applyAlignment="1">
      <alignment horizontal="center" vertical="center"/>
    </xf>
    <xf numFmtId="174" fontId="12" fillId="0" borderId="4" xfId="1" applyNumberFormat="1" applyFont="1" applyFill="1" applyBorder="1" applyAlignment="1">
      <alignment horizontal="center" vertical="center"/>
    </xf>
    <xf numFmtId="2" fontId="3" fillId="0" borderId="13" xfId="0" applyNumberFormat="1" applyFont="1" applyBorder="1" applyAlignment="1">
      <alignment horizontal="left" vertical="top" wrapText="1"/>
    </xf>
    <xf numFmtId="174" fontId="4" fillId="0" borderId="4" xfId="1" applyNumberFormat="1" applyFont="1" applyBorder="1" applyAlignment="1">
      <alignment horizontal="right" vertical="center" wrapText="1"/>
    </xf>
    <xf numFmtId="0" fontId="4" fillId="0" borderId="13" xfId="6" applyFont="1" applyBorder="1" applyAlignment="1">
      <alignment vertical="top" wrapText="1"/>
    </xf>
    <xf numFmtId="0" fontId="4" fillId="0" borderId="4" xfId="6" applyFont="1" applyBorder="1" applyAlignment="1">
      <alignment horizontal="center" vertical="center"/>
    </xf>
    <xf numFmtId="174" fontId="4" fillId="0" borderId="4" xfId="1" applyNumberFormat="1" applyFont="1" applyBorder="1" applyAlignment="1">
      <alignment horizontal="center" vertical="center"/>
    </xf>
    <xf numFmtId="0" fontId="4" fillId="0" borderId="13" xfId="6" applyFont="1" applyBorder="1" applyAlignment="1">
      <alignment horizontal="left" vertical="top" wrapText="1"/>
    </xf>
    <xf numFmtId="0" fontId="4" fillId="0" borderId="4" xfId="6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174" fontId="4" fillId="0" borderId="4" xfId="1" applyNumberFormat="1" applyFont="1" applyFill="1" applyBorder="1" applyAlignment="1">
      <alignment horizontal="center" vertical="center"/>
    </xf>
    <xf numFmtId="2" fontId="4" fillId="0" borderId="4" xfId="0" applyNumberFormat="1" applyFont="1" applyBorder="1" applyAlignment="1">
      <alignment horizontal="left" vertical="center"/>
    </xf>
    <xf numFmtId="0" fontId="4" fillId="0" borderId="13" xfId="6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2" fontId="4" fillId="0" borderId="25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174" fontId="13" fillId="0" borderId="4" xfId="1" applyNumberFormat="1" applyFont="1" applyFill="1" applyBorder="1" applyAlignment="1">
      <alignment horizontal="center" vertical="center"/>
    </xf>
    <xf numFmtId="168" fontId="13" fillId="0" borderId="4" xfId="0" applyNumberFormat="1" applyFont="1" applyBorder="1" applyAlignment="1">
      <alignment horizontal="right" vertical="center" wrapText="1"/>
    </xf>
    <xf numFmtId="2" fontId="13" fillId="0" borderId="13" xfId="0" applyNumberFormat="1" applyFont="1" applyBorder="1" applyAlignment="1">
      <alignment horizontal="left" vertical="top" wrapText="1"/>
    </xf>
    <xf numFmtId="168" fontId="12" fillId="0" borderId="4" xfId="0" applyNumberFormat="1" applyFont="1" applyBorder="1" applyAlignment="1">
      <alignment horizontal="right" vertical="center" wrapText="1"/>
    </xf>
    <xf numFmtId="8" fontId="12" fillId="0" borderId="11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center" vertical="center"/>
    </xf>
    <xf numFmtId="8" fontId="4" fillId="2" borderId="4" xfId="0" applyNumberFormat="1" applyFont="1" applyFill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174" fontId="12" fillId="0" borderId="0" xfId="1" applyNumberFormat="1" applyFont="1" applyFill="1" applyAlignment="1">
      <alignment horizontal="center" vertical="center"/>
    </xf>
    <xf numFmtId="168" fontId="12" fillId="0" borderId="0" xfId="0" applyNumberFormat="1" applyFont="1" applyAlignment="1">
      <alignment horizontal="right" vertical="center" wrapText="1"/>
    </xf>
    <xf numFmtId="8" fontId="12" fillId="0" borderId="0" xfId="0" applyNumberFormat="1" applyFont="1" applyAlignment="1">
      <alignment horizontal="right" vertical="center" wrapText="1"/>
    </xf>
    <xf numFmtId="2" fontId="12" fillId="0" borderId="7" xfId="0" applyNumberFormat="1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27" fillId="0" borderId="4" xfId="0" applyFont="1" applyBorder="1" applyAlignment="1">
      <alignment vertical="center"/>
    </xf>
    <xf numFmtId="174" fontId="27" fillId="0" borderId="4" xfId="1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6" fillId="0" borderId="0" xfId="0" applyFont="1"/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16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167" fontId="22" fillId="0" borderId="8" xfId="0" applyNumberFormat="1" applyFont="1" applyBorder="1" applyAlignment="1">
      <alignment horizontal="left" vertical="center"/>
    </xf>
    <xf numFmtId="0" fontId="22" fillId="0" borderId="7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28" fillId="0" borderId="4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9" fillId="0" borderId="4" xfId="0" applyFont="1" applyBorder="1"/>
    <xf numFmtId="166" fontId="0" fillId="0" borderId="0" xfId="1" applyFont="1"/>
    <xf numFmtId="166" fontId="12" fillId="0" borderId="0" xfId="1" applyFont="1"/>
    <xf numFmtId="166" fontId="13" fillId="0" borderId="0" xfId="1" applyFont="1"/>
    <xf numFmtId="166" fontId="15" fillId="0" borderId="0" xfId="1" applyFont="1" applyAlignment="1">
      <alignment horizontal="left" vertical="center" wrapText="1"/>
    </xf>
    <xf numFmtId="9" fontId="12" fillId="0" borderId="0" xfId="5" applyFont="1"/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174" fontId="3" fillId="0" borderId="4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174" fontId="13" fillId="0" borderId="0" xfId="1" applyNumberFormat="1" applyFont="1" applyFill="1" applyAlignment="1">
      <alignment horizontal="center" vertical="center"/>
    </xf>
    <xf numFmtId="168" fontId="13" fillId="0" borderId="0" xfId="0" applyNumberFormat="1" applyFont="1" applyAlignment="1">
      <alignment horizontal="right" vertical="center" wrapText="1"/>
    </xf>
    <xf numFmtId="8" fontId="13" fillId="0" borderId="0" xfId="0" applyNumberFormat="1" applyFont="1" applyAlignment="1">
      <alignment horizontal="right" vertical="center" wrapText="1"/>
    </xf>
    <xf numFmtId="0" fontId="30" fillId="0" borderId="7" xfId="0" applyFont="1" applyBorder="1" applyAlignment="1">
      <alignment horizontal="left" vertical="center" wrapText="1"/>
    </xf>
    <xf numFmtId="166" fontId="14" fillId="0" borderId="0" xfId="1" applyFont="1" applyAlignment="1">
      <alignment horizontal="center" vertical="center" wrapText="1"/>
    </xf>
    <xf numFmtId="166" fontId="15" fillId="0" borderId="4" xfId="1" applyFont="1" applyBorder="1" applyAlignment="1">
      <alignment horizontal="right" vertical="center" wrapText="1"/>
    </xf>
    <xf numFmtId="166" fontId="17" fillId="0" borderId="4" xfId="1" applyFont="1" applyBorder="1" applyAlignment="1">
      <alignment horizontal="right" vertical="center" wrapText="1"/>
    </xf>
    <xf numFmtId="171" fontId="15" fillId="0" borderId="12" xfId="0" applyNumberFormat="1" applyFont="1" applyBorder="1" applyAlignment="1">
      <alignment horizontal="center" vertical="center" wrapText="1"/>
    </xf>
    <xf numFmtId="171" fontId="15" fillId="0" borderId="7" xfId="0" applyNumberFormat="1" applyFont="1" applyBorder="1" applyAlignment="1">
      <alignment horizontal="center" vertical="center" wrapText="1"/>
    </xf>
    <xf numFmtId="168" fontId="15" fillId="0" borderId="7" xfId="0" applyNumberFormat="1" applyFont="1" applyBorder="1" applyAlignment="1">
      <alignment horizontal="right" vertical="center" wrapText="1"/>
    </xf>
    <xf numFmtId="8" fontId="15" fillId="0" borderId="7" xfId="0" applyNumberFormat="1" applyFont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center" vertical="center"/>
    </xf>
    <xf numFmtId="165" fontId="12" fillId="0" borderId="7" xfId="0" applyNumberFormat="1" applyFont="1" applyBorder="1" applyAlignment="1">
      <alignment horizontal="center" vertical="center"/>
    </xf>
    <xf numFmtId="8" fontId="15" fillId="0" borderId="12" xfId="0" applyNumberFormat="1" applyFont="1" applyBorder="1" applyAlignment="1">
      <alignment horizontal="right" vertical="center" wrapText="1"/>
    </xf>
    <xf numFmtId="166" fontId="14" fillId="0" borderId="4" xfId="1" applyFont="1" applyBorder="1" applyAlignment="1">
      <alignment horizontal="center" vertical="center" wrapText="1"/>
    </xf>
    <xf numFmtId="166" fontId="16" fillId="0" borderId="4" xfId="1" applyFont="1" applyBorder="1" applyAlignment="1">
      <alignment horizontal="right" vertical="center" wrapText="1"/>
    </xf>
    <xf numFmtId="0" fontId="14" fillId="0" borderId="4" xfId="4" applyFont="1" applyBorder="1" applyAlignment="1">
      <alignment horizontal="center" vertical="center" wrapText="1"/>
    </xf>
    <xf numFmtId="166" fontId="3" fillId="0" borderId="0" xfId="1" applyFont="1" applyAlignment="1">
      <alignment horizontal="right"/>
    </xf>
    <xf numFmtId="166" fontId="3" fillId="0" borderId="0" xfId="1" applyFont="1" applyAlignment="1">
      <alignment horizontal="left"/>
    </xf>
    <xf numFmtId="166" fontId="2" fillId="0" borderId="0" xfId="1" applyFont="1" applyAlignment="1">
      <alignment horizontal="right"/>
    </xf>
    <xf numFmtId="0" fontId="5" fillId="0" borderId="13" xfId="0" applyFont="1" applyBorder="1"/>
    <xf numFmtId="174" fontId="12" fillId="0" borderId="13" xfId="1" applyNumberFormat="1" applyFont="1" applyFill="1" applyBorder="1" applyAlignment="1">
      <alignment horizontal="center" vertical="center"/>
    </xf>
    <xf numFmtId="166" fontId="13" fillId="0" borderId="4" xfId="1" applyFont="1" applyFill="1" applyBorder="1" applyAlignment="1">
      <alignment horizontal="right" vertical="center" wrapText="1"/>
    </xf>
    <xf numFmtId="166" fontId="12" fillId="0" borderId="4" xfId="1" applyFont="1" applyFill="1" applyBorder="1" applyAlignment="1">
      <alignment horizontal="right" vertical="center" wrapText="1"/>
    </xf>
    <xf numFmtId="166" fontId="4" fillId="0" borderId="4" xfId="1" applyFont="1" applyFill="1" applyBorder="1" applyAlignment="1">
      <alignment horizontal="right" vertical="center" wrapText="1"/>
    </xf>
    <xf numFmtId="166" fontId="4" fillId="2" borderId="4" xfId="1" applyFont="1" applyFill="1" applyBorder="1" applyAlignment="1">
      <alignment horizontal="right" vertical="center" wrapText="1"/>
    </xf>
    <xf numFmtId="166" fontId="4" fillId="0" borderId="4" xfId="1" applyFont="1" applyBorder="1" applyAlignment="1">
      <alignment horizontal="right" vertical="center" wrapText="1"/>
    </xf>
    <xf numFmtId="166" fontId="3" fillId="0" borderId="4" xfId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center"/>
    </xf>
    <xf numFmtId="4" fontId="4" fillId="0" borderId="7" xfId="0" applyNumberFormat="1" applyFont="1" applyBorder="1"/>
    <xf numFmtId="168" fontId="13" fillId="0" borderId="7" xfId="0" applyNumberFormat="1" applyFont="1" applyBorder="1" applyAlignment="1">
      <alignment horizontal="right" vertical="center" wrapText="1"/>
    </xf>
    <xf numFmtId="168" fontId="27" fillId="0" borderId="7" xfId="0" applyNumberFormat="1" applyFont="1" applyBorder="1" applyAlignment="1">
      <alignment horizontal="right" vertical="center" wrapText="1"/>
    </xf>
    <xf numFmtId="168" fontId="4" fillId="0" borderId="7" xfId="0" applyNumberFormat="1" applyFont="1" applyBorder="1" applyAlignment="1">
      <alignment horizontal="right" vertical="center" wrapText="1"/>
    </xf>
    <xf numFmtId="168" fontId="12" fillId="0" borderId="7" xfId="0" applyNumberFormat="1" applyFont="1" applyBorder="1" applyAlignment="1">
      <alignment horizontal="right" vertical="center" wrapText="1"/>
    </xf>
    <xf numFmtId="4" fontId="16" fillId="0" borderId="7" xfId="0" applyNumberFormat="1" applyFont="1" applyBorder="1"/>
    <xf numFmtId="166" fontId="3" fillId="0" borderId="4" xfId="1" applyFont="1" applyBorder="1" applyAlignment="1">
      <alignment horizontal="left"/>
    </xf>
    <xf numFmtId="166" fontId="27" fillId="0" borderId="4" xfId="1" applyFont="1" applyFill="1" applyBorder="1" applyAlignment="1">
      <alignment horizontal="right" vertical="center" wrapText="1"/>
    </xf>
    <xf numFmtId="0" fontId="28" fillId="0" borderId="7" xfId="0" applyFont="1" applyBorder="1"/>
    <xf numFmtId="167" fontId="22" fillId="0" borderId="7" xfId="0" applyNumberFormat="1" applyFont="1" applyBorder="1" applyAlignment="1">
      <alignment horizontal="left" vertical="center"/>
    </xf>
    <xf numFmtId="166" fontId="28" fillId="0" borderId="4" xfId="1" applyFont="1" applyBorder="1"/>
    <xf numFmtId="166" fontId="28" fillId="0" borderId="4" xfId="1" applyFont="1" applyBorder="1" applyAlignment="1">
      <alignment horizontal="center" vertical="center" wrapText="1"/>
    </xf>
    <xf numFmtId="166" fontId="22" fillId="0" borderId="4" xfId="1" applyFont="1" applyBorder="1" applyAlignment="1">
      <alignment horizontal="right" vertical="center"/>
    </xf>
    <xf numFmtId="166" fontId="16" fillId="0" borderId="4" xfId="1" applyFont="1" applyBorder="1" applyAlignment="1">
      <alignment horizontal="right" vertical="center"/>
    </xf>
    <xf numFmtId="166" fontId="0" fillId="0" borderId="4" xfId="1" applyFont="1" applyBorder="1"/>
    <xf numFmtId="168" fontId="12" fillId="0" borderId="0" xfId="0" applyNumberFormat="1" applyFont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71" fontId="13" fillId="0" borderId="7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/>
    </xf>
    <xf numFmtId="0" fontId="10" fillId="0" borderId="1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16" xfId="6" xr:uid="{00000000-0005-0000-0000-000002000000}"/>
    <cellStyle name="Normal 2" xfId="2" xr:uid="{00000000-0005-0000-0000-000003000000}"/>
    <cellStyle name="Normal_1200A_AB" xfId="3" xr:uid="{00000000-0005-0000-0000-000004000000}"/>
    <cellStyle name="Normal_Zwelisha tender" xfId="4" xr:uid="{00000000-0005-0000-0000-000005000000}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ndrew\Documents\My%20Documents\Rustenburg%20Project%20JV\DDR\Source%20Docs\Calcsrev%205_DD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vana Falls"/>
      <sheetName val="Waterfkloof Estate"/>
      <sheetName val="Pump Sump Design"/>
      <sheetName val="Costing submersible"/>
      <sheetName val="Program DDR"/>
      <sheetName val="Costing centrifugal"/>
    </sheetNames>
    <sheetDataSet>
      <sheetData sheetId="0"/>
      <sheetData sheetId="1">
        <row r="63">
          <cell r="C63">
            <v>228.14999999999998</v>
          </cell>
        </row>
        <row r="70">
          <cell r="G70">
            <v>55.036500000000004</v>
          </cell>
        </row>
        <row r="72">
          <cell r="G72">
            <v>4.1277375000000003</v>
          </cell>
        </row>
        <row r="79">
          <cell r="C79">
            <v>146.27999999999884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"/>
  <sheetViews>
    <sheetView view="pageBreakPreview" zoomScaleNormal="100" zoomScaleSheetLayoutView="100" workbookViewId="0">
      <selection activeCell="A2" sqref="A2:G2"/>
    </sheetView>
  </sheetViews>
  <sheetFormatPr defaultColWidth="9.109375" defaultRowHeight="20.100000000000001" customHeight="1" x14ac:dyDescent="0.25"/>
  <cols>
    <col min="1" max="1" width="7.88671875" style="19" customWidth="1"/>
    <col min="2" max="2" width="11" style="19" customWidth="1"/>
    <col min="3" max="3" width="45.5546875" style="19" customWidth="1"/>
    <col min="4" max="4" width="6.33203125" style="57" customWidth="1"/>
    <col min="5" max="5" width="9.88671875" style="57" customWidth="1"/>
    <col min="6" max="6" width="13.109375" style="19" customWidth="1"/>
    <col min="7" max="7" width="19.6640625" style="201" customWidth="1"/>
    <col min="8" max="8" width="14.88671875" style="19" bestFit="1" customWidth="1"/>
    <col min="9" max="16384" width="9.109375" style="19"/>
  </cols>
  <sheetData>
    <row r="1" spans="1:7" ht="36" customHeight="1" x14ac:dyDescent="0.25">
      <c r="A1" s="252" t="str">
        <f>Summary!A1</f>
        <v>UPGRADING OF THE WESTERN BULK SEWER – CBD (SAVANNAH FALLS ESTATE OUTFALL SEWER AND PUMPSTATION)</v>
      </c>
      <c r="B1" s="252"/>
      <c r="C1" s="252"/>
      <c r="D1" s="252"/>
      <c r="E1" s="252"/>
      <c r="F1" s="252"/>
      <c r="G1" s="252"/>
    </row>
    <row r="2" spans="1:7" ht="20.100000000000001" customHeight="1" x14ac:dyDescent="0.25">
      <c r="A2" s="253" t="s">
        <v>491</v>
      </c>
      <c r="B2" s="253"/>
      <c r="C2" s="253"/>
      <c r="D2" s="253"/>
      <c r="E2" s="253"/>
      <c r="F2" s="253"/>
      <c r="G2" s="253"/>
    </row>
    <row r="3" spans="1:7" ht="30" customHeight="1" x14ac:dyDescent="0.25">
      <c r="A3" s="20" t="s">
        <v>105</v>
      </c>
      <c r="B3" s="21"/>
      <c r="C3" s="21"/>
      <c r="D3" s="21"/>
      <c r="E3" s="21"/>
      <c r="F3" s="254"/>
      <c r="G3" s="255"/>
    </row>
    <row r="4" spans="1:7" s="24" customFormat="1" ht="39" customHeight="1" x14ac:dyDescent="0.25">
      <c r="A4" s="22" t="s">
        <v>106</v>
      </c>
      <c r="B4" s="22" t="s">
        <v>107</v>
      </c>
      <c r="C4" s="22" t="s">
        <v>96</v>
      </c>
      <c r="D4" s="22" t="s">
        <v>108</v>
      </c>
      <c r="E4" s="22" t="s">
        <v>109</v>
      </c>
      <c r="F4" s="23" t="s">
        <v>110</v>
      </c>
      <c r="G4" s="211" t="s">
        <v>97</v>
      </c>
    </row>
    <row r="5" spans="1:7" ht="21.75" customHeight="1" x14ac:dyDescent="0.25">
      <c r="A5" s="25"/>
      <c r="B5" s="26" t="s">
        <v>111</v>
      </c>
      <c r="C5" s="25"/>
      <c r="D5" s="27"/>
      <c r="E5" s="27"/>
      <c r="F5" s="28"/>
      <c r="G5" s="212"/>
    </row>
    <row r="6" spans="1:7" s="31" customFormat="1" ht="18.75" customHeight="1" x14ac:dyDescent="0.2">
      <c r="A6" s="25" t="s">
        <v>112</v>
      </c>
      <c r="B6" s="25">
        <v>8.3000000000000007</v>
      </c>
      <c r="C6" s="25" t="s">
        <v>113</v>
      </c>
      <c r="D6" s="27"/>
      <c r="E6" s="30"/>
      <c r="F6" s="28"/>
      <c r="G6" s="212"/>
    </row>
    <row r="7" spans="1:7" s="31" customFormat="1" ht="18.75" customHeight="1" x14ac:dyDescent="0.25">
      <c r="A7" s="25" t="s">
        <v>114</v>
      </c>
      <c r="B7" s="25" t="s">
        <v>115</v>
      </c>
      <c r="C7" s="25" t="s">
        <v>116</v>
      </c>
      <c r="D7" s="27" t="s">
        <v>117</v>
      </c>
      <c r="E7" s="32">
        <v>1</v>
      </c>
      <c r="F7" s="33"/>
      <c r="G7" s="212">
        <f>F7*E7</f>
        <v>0</v>
      </c>
    </row>
    <row r="8" spans="1:7" s="31" customFormat="1" ht="18.75" customHeight="1" x14ac:dyDescent="0.25">
      <c r="A8" s="25" t="s">
        <v>118</v>
      </c>
      <c r="B8" s="25" t="s">
        <v>119</v>
      </c>
      <c r="C8" s="25" t="s">
        <v>120</v>
      </c>
      <c r="D8" s="27" t="s">
        <v>117</v>
      </c>
      <c r="E8" s="32">
        <v>1</v>
      </c>
      <c r="F8" s="33"/>
      <c r="G8" s="212">
        <f t="shared" ref="G8:G25" si="0">F8*E8</f>
        <v>0</v>
      </c>
    </row>
    <row r="9" spans="1:7" s="31" customFormat="1" ht="18.75" customHeight="1" x14ac:dyDescent="0.25">
      <c r="A9" s="25" t="s">
        <v>121</v>
      </c>
      <c r="B9" s="25" t="s">
        <v>122</v>
      </c>
      <c r="C9" s="34" t="s">
        <v>123</v>
      </c>
      <c r="D9" s="27"/>
      <c r="E9" s="32"/>
      <c r="F9" s="33"/>
      <c r="G9" s="212"/>
    </row>
    <row r="10" spans="1:7" s="31" customFormat="1" ht="18.75" customHeight="1" x14ac:dyDescent="0.25">
      <c r="A10" s="25" t="s">
        <v>124</v>
      </c>
      <c r="B10" s="25" t="s">
        <v>125</v>
      </c>
      <c r="C10" s="25" t="s">
        <v>126</v>
      </c>
      <c r="D10" s="27" t="s">
        <v>117</v>
      </c>
      <c r="E10" s="32">
        <v>1</v>
      </c>
      <c r="F10" s="33"/>
      <c r="G10" s="212">
        <f t="shared" si="0"/>
        <v>0</v>
      </c>
    </row>
    <row r="11" spans="1:7" s="31" customFormat="1" ht="18.75" customHeight="1" x14ac:dyDescent="0.25">
      <c r="A11" s="25" t="s">
        <v>127</v>
      </c>
      <c r="B11" s="25" t="s">
        <v>128</v>
      </c>
      <c r="C11" s="25" t="s">
        <v>129</v>
      </c>
      <c r="D11" s="27" t="s">
        <v>117</v>
      </c>
      <c r="E11" s="32">
        <v>1</v>
      </c>
      <c r="F11" s="33"/>
      <c r="G11" s="212">
        <f t="shared" si="0"/>
        <v>0</v>
      </c>
    </row>
    <row r="12" spans="1:7" s="31" customFormat="1" ht="18.75" customHeight="1" x14ac:dyDescent="0.25">
      <c r="A12" s="25" t="s">
        <v>130</v>
      </c>
      <c r="B12" s="25" t="s">
        <v>131</v>
      </c>
      <c r="C12" s="34" t="s">
        <v>132</v>
      </c>
      <c r="D12" s="27"/>
      <c r="E12" s="32"/>
      <c r="F12" s="33"/>
      <c r="G12" s="212"/>
    </row>
    <row r="13" spans="1:7" s="31" customFormat="1" ht="18.75" customHeight="1" x14ac:dyDescent="0.25">
      <c r="A13" s="25" t="s">
        <v>133</v>
      </c>
      <c r="B13" s="25" t="s">
        <v>125</v>
      </c>
      <c r="C13" s="25" t="s">
        <v>134</v>
      </c>
      <c r="D13" s="27" t="s">
        <v>117</v>
      </c>
      <c r="E13" s="32">
        <v>1</v>
      </c>
      <c r="F13" s="33"/>
      <c r="G13" s="212">
        <f t="shared" si="0"/>
        <v>0</v>
      </c>
    </row>
    <row r="14" spans="1:7" s="31" customFormat="1" ht="18.75" customHeight="1" x14ac:dyDescent="0.25">
      <c r="A14" s="25" t="s">
        <v>135</v>
      </c>
      <c r="B14" s="25" t="s">
        <v>128</v>
      </c>
      <c r="C14" s="25" t="s">
        <v>136</v>
      </c>
      <c r="D14" s="27" t="s">
        <v>117</v>
      </c>
      <c r="E14" s="32">
        <v>1</v>
      </c>
      <c r="F14" s="33"/>
      <c r="G14" s="212">
        <f t="shared" si="0"/>
        <v>0</v>
      </c>
    </row>
    <row r="15" spans="1:7" s="31" customFormat="1" ht="18.75" customHeight="1" x14ac:dyDescent="0.25">
      <c r="A15" s="25" t="s">
        <v>137</v>
      </c>
      <c r="B15" s="25" t="s">
        <v>138</v>
      </c>
      <c r="C15" s="25" t="s">
        <v>139</v>
      </c>
      <c r="D15" s="27" t="s">
        <v>117</v>
      </c>
      <c r="E15" s="32">
        <v>1</v>
      </c>
      <c r="F15" s="33"/>
      <c r="G15" s="212">
        <f t="shared" si="0"/>
        <v>0</v>
      </c>
    </row>
    <row r="16" spans="1:7" s="31" customFormat="1" ht="18.75" customHeight="1" x14ac:dyDescent="0.25">
      <c r="A16" s="25" t="s">
        <v>140</v>
      </c>
      <c r="B16" s="25" t="s">
        <v>141</v>
      </c>
      <c r="C16" s="25" t="s">
        <v>142</v>
      </c>
      <c r="D16" s="27" t="s">
        <v>117</v>
      </c>
      <c r="E16" s="32">
        <v>1</v>
      </c>
      <c r="F16" s="33"/>
      <c r="G16" s="212">
        <f t="shared" si="0"/>
        <v>0</v>
      </c>
    </row>
    <row r="17" spans="1:7" s="31" customFormat="1" ht="18.75" customHeight="1" x14ac:dyDescent="0.25">
      <c r="A17" s="25" t="s">
        <v>143</v>
      </c>
      <c r="B17" s="25" t="s">
        <v>144</v>
      </c>
      <c r="C17" s="25" t="s">
        <v>145</v>
      </c>
      <c r="D17" s="27" t="s">
        <v>117</v>
      </c>
      <c r="E17" s="32">
        <v>1</v>
      </c>
      <c r="F17" s="33"/>
      <c r="G17" s="212">
        <f t="shared" si="0"/>
        <v>0</v>
      </c>
    </row>
    <row r="18" spans="1:7" s="31" customFormat="1" ht="16.5" customHeight="1" x14ac:dyDescent="0.25">
      <c r="A18" s="25" t="s">
        <v>146</v>
      </c>
      <c r="B18" s="25" t="s">
        <v>147</v>
      </c>
      <c r="C18" s="25" t="s">
        <v>148</v>
      </c>
      <c r="D18" s="27" t="s">
        <v>117</v>
      </c>
      <c r="E18" s="32">
        <v>1</v>
      </c>
      <c r="F18" s="33"/>
      <c r="G18" s="212">
        <f t="shared" si="0"/>
        <v>0</v>
      </c>
    </row>
    <row r="19" spans="1:7" s="31" customFormat="1" ht="29.25" customHeight="1" x14ac:dyDescent="0.25">
      <c r="A19" s="25" t="s">
        <v>149</v>
      </c>
      <c r="B19" s="25" t="s">
        <v>150</v>
      </c>
      <c r="C19" s="25" t="s">
        <v>151</v>
      </c>
      <c r="D19" s="27" t="s">
        <v>117</v>
      </c>
      <c r="E19" s="32">
        <v>1</v>
      </c>
      <c r="F19" s="33"/>
      <c r="G19" s="212">
        <f t="shared" si="0"/>
        <v>0</v>
      </c>
    </row>
    <row r="20" spans="1:7" s="31" customFormat="1" ht="17.25" customHeight="1" x14ac:dyDescent="0.25">
      <c r="A20" s="25" t="s">
        <v>152</v>
      </c>
      <c r="B20" s="25" t="s">
        <v>153</v>
      </c>
      <c r="C20" s="25" t="s">
        <v>154</v>
      </c>
      <c r="D20" s="27" t="s">
        <v>117</v>
      </c>
      <c r="E20" s="32">
        <v>1</v>
      </c>
      <c r="F20" s="33"/>
      <c r="G20" s="212">
        <f t="shared" si="0"/>
        <v>0</v>
      </c>
    </row>
    <row r="21" spans="1:7" s="31" customFormat="1" ht="18.75" customHeight="1" x14ac:dyDescent="0.25">
      <c r="A21" s="25" t="s">
        <v>155</v>
      </c>
      <c r="B21" s="25" t="s">
        <v>156</v>
      </c>
      <c r="C21" s="25" t="s">
        <v>157</v>
      </c>
      <c r="D21" s="27" t="s">
        <v>117</v>
      </c>
      <c r="E21" s="32">
        <v>1</v>
      </c>
      <c r="F21" s="33"/>
      <c r="G21" s="212">
        <f t="shared" si="0"/>
        <v>0</v>
      </c>
    </row>
    <row r="22" spans="1:7" s="31" customFormat="1" ht="17.25" customHeight="1" x14ac:dyDescent="0.25">
      <c r="A22" s="25" t="s">
        <v>158</v>
      </c>
      <c r="B22" s="25" t="s">
        <v>159</v>
      </c>
      <c r="C22" s="25" t="s">
        <v>160</v>
      </c>
      <c r="D22" s="27" t="s">
        <v>117</v>
      </c>
      <c r="E22" s="32">
        <v>1</v>
      </c>
      <c r="F22" s="33"/>
      <c r="G22" s="212">
        <f t="shared" si="0"/>
        <v>0</v>
      </c>
    </row>
    <row r="23" spans="1:7" s="31" customFormat="1" ht="18.75" customHeight="1" x14ac:dyDescent="0.25">
      <c r="A23" s="25" t="s">
        <v>161</v>
      </c>
      <c r="B23" s="25">
        <v>8.4</v>
      </c>
      <c r="C23" s="25" t="s">
        <v>162</v>
      </c>
      <c r="D23" s="27"/>
      <c r="E23" s="32"/>
      <c r="F23" s="33"/>
      <c r="G23" s="212"/>
    </row>
    <row r="24" spans="1:7" s="31" customFormat="1" ht="18.75" customHeight="1" x14ac:dyDescent="0.25">
      <c r="A24" s="25" t="s">
        <v>163</v>
      </c>
      <c r="B24" s="25" t="s">
        <v>164</v>
      </c>
      <c r="C24" s="25" t="s">
        <v>116</v>
      </c>
      <c r="D24" s="27" t="s">
        <v>165</v>
      </c>
      <c r="E24" s="32">
        <v>7</v>
      </c>
      <c r="F24" s="33"/>
      <c r="G24" s="212">
        <f t="shared" si="0"/>
        <v>0</v>
      </c>
    </row>
    <row r="25" spans="1:7" s="31" customFormat="1" ht="22.5" customHeight="1" x14ac:dyDescent="0.25">
      <c r="A25" s="25" t="s">
        <v>166</v>
      </c>
      <c r="B25" s="25" t="s">
        <v>167</v>
      </c>
      <c r="C25" s="25" t="s">
        <v>168</v>
      </c>
      <c r="D25" s="27" t="s">
        <v>165</v>
      </c>
      <c r="E25" s="32">
        <v>7</v>
      </c>
      <c r="F25" s="33"/>
      <c r="G25" s="212">
        <f t="shared" si="0"/>
        <v>0</v>
      </c>
    </row>
    <row r="26" spans="1:7" s="31" customFormat="1" ht="22.5" customHeight="1" x14ac:dyDescent="0.25">
      <c r="A26" s="25" t="s">
        <v>169</v>
      </c>
      <c r="B26" s="25" t="s">
        <v>170</v>
      </c>
      <c r="C26" s="34" t="s">
        <v>123</v>
      </c>
      <c r="D26" s="27"/>
      <c r="E26" s="32"/>
      <c r="F26" s="33"/>
      <c r="G26" s="212"/>
    </row>
    <row r="27" spans="1:7" s="35" customFormat="1" ht="22.5" customHeight="1" x14ac:dyDescent="0.25">
      <c r="A27" s="25" t="s">
        <v>171</v>
      </c>
      <c r="B27" s="25" t="s">
        <v>125</v>
      </c>
      <c r="C27" s="25" t="s">
        <v>126</v>
      </c>
      <c r="D27" s="27" t="s">
        <v>165</v>
      </c>
      <c r="E27" s="32">
        <v>7</v>
      </c>
      <c r="F27" s="33"/>
      <c r="G27" s="212">
        <f>$E27*F27</f>
        <v>0</v>
      </c>
    </row>
    <row r="28" spans="1:7" s="31" customFormat="1" ht="22.5" customHeight="1" x14ac:dyDescent="0.25">
      <c r="A28" s="25" t="s">
        <v>172</v>
      </c>
      <c r="B28" s="25" t="s">
        <v>128</v>
      </c>
      <c r="C28" s="25" t="s">
        <v>129</v>
      </c>
      <c r="D28" s="27" t="s">
        <v>117</v>
      </c>
      <c r="E28" s="32">
        <v>7</v>
      </c>
      <c r="F28" s="33"/>
      <c r="G28" s="212">
        <f>$E28*F28</f>
        <v>0</v>
      </c>
    </row>
    <row r="29" spans="1:7" s="31" customFormat="1" ht="22.5" customHeight="1" x14ac:dyDescent="0.25">
      <c r="A29" s="25" t="s">
        <v>173</v>
      </c>
      <c r="B29" s="25" t="s">
        <v>174</v>
      </c>
      <c r="C29" s="34" t="s">
        <v>132</v>
      </c>
      <c r="D29" s="27"/>
      <c r="E29" s="32"/>
      <c r="F29" s="33"/>
      <c r="G29" s="212"/>
    </row>
    <row r="30" spans="1:7" s="31" customFormat="1" ht="22.5" customHeight="1" x14ac:dyDescent="0.25">
      <c r="A30" s="25" t="s">
        <v>175</v>
      </c>
      <c r="B30" s="25" t="s">
        <v>125</v>
      </c>
      <c r="C30" s="25" t="s">
        <v>134</v>
      </c>
      <c r="D30" s="27" t="s">
        <v>165</v>
      </c>
      <c r="E30" s="32">
        <v>7</v>
      </c>
      <c r="F30" s="33"/>
      <c r="G30" s="212">
        <f t="shared" ref="G30:G41" si="1">$E30*F30</f>
        <v>0</v>
      </c>
    </row>
    <row r="31" spans="1:7" s="31" customFormat="1" ht="22.5" customHeight="1" x14ac:dyDescent="0.25">
      <c r="A31" s="25" t="s">
        <v>176</v>
      </c>
      <c r="B31" s="25" t="s">
        <v>128</v>
      </c>
      <c r="C31" s="25" t="s">
        <v>136</v>
      </c>
      <c r="D31" s="27" t="s">
        <v>165</v>
      </c>
      <c r="E31" s="32">
        <v>7</v>
      </c>
      <c r="F31" s="33"/>
      <c r="G31" s="212">
        <f t="shared" si="1"/>
        <v>0</v>
      </c>
    </row>
    <row r="32" spans="1:7" s="31" customFormat="1" ht="22.5" customHeight="1" x14ac:dyDescent="0.25">
      <c r="A32" s="25" t="s">
        <v>177</v>
      </c>
      <c r="B32" s="25" t="s">
        <v>138</v>
      </c>
      <c r="C32" s="25" t="s">
        <v>139</v>
      </c>
      <c r="D32" s="27" t="s">
        <v>165</v>
      </c>
      <c r="E32" s="32">
        <v>7</v>
      </c>
      <c r="F32" s="33"/>
      <c r="G32" s="212">
        <f t="shared" si="1"/>
        <v>0</v>
      </c>
    </row>
    <row r="33" spans="1:7" s="31" customFormat="1" ht="22.5" customHeight="1" x14ac:dyDescent="0.25">
      <c r="A33" s="25" t="s">
        <v>178</v>
      </c>
      <c r="B33" s="25" t="s">
        <v>141</v>
      </c>
      <c r="C33" s="25" t="s">
        <v>142</v>
      </c>
      <c r="D33" s="27" t="s">
        <v>165</v>
      </c>
      <c r="E33" s="32">
        <v>7</v>
      </c>
      <c r="F33" s="33"/>
      <c r="G33" s="212">
        <f t="shared" si="1"/>
        <v>0</v>
      </c>
    </row>
    <row r="34" spans="1:7" s="31" customFormat="1" ht="22.5" customHeight="1" x14ac:dyDescent="0.25">
      <c r="A34" s="25" t="s">
        <v>179</v>
      </c>
      <c r="B34" s="25" t="s">
        <v>144</v>
      </c>
      <c r="C34" s="25" t="s">
        <v>145</v>
      </c>
      <c r="D34" s="27" t="s">
        <v>165</v>
      </c>
      <c r="E34" s="32">
        <v>7</v>
      </c>
      <c r="F34" s="33"/>
      <c r="G34" s="212">
        <f t="shared" si="1"/>
        <v>0</v>
      </c>
    </row>
    <row r="35" spans="1:7" s="31" customFormat="1" ht="22.5" customHeight="1" x14ac:dyDescent="0.25">
      <c r="A35" s="25" t="s">
        <v>180</v>
      </c>
      <c r="B35" s="25" t="s">
        <v>147</v>
      </c>
      <c r="C35" s="25" t="s">
        <v>148</v>
      </c>
      <c r="D35" s="27" t="s">
        <v>165</v>
      </c>
      <c r="E35" s="32">
        <v>7</v>
      </c>
      <c r="F35" s="33"/>
      <c r="G35" s="212">
        <f t="shared" si="1"/>
        <v>0</v>
      </c>
    </row>
    <row r="36" spans="1:7" s="31" customFormat="1" ht="27" customHeight="1" x14ac:dyDescent="0.25">
      <c r="A36" s="25" t="s">
        <v>181</v>
      </c>
      <c r="B36" s="25" t="s">
        <v>150</v>
      </c>
      <c r="C36" s="25" t="s">
        <v>151</v>
      </c>
      <c r="D36" s="27" t="s">
        <v>165</v>
      </c>
      <c r="E36" s="32">
        <v>7</v>
      </c>
      <c r="F36" s="33"/>
      <c r="G36" s="212">
        <f t="shared" si="1"/>
        <v>0</v>
      </c>
    </row>
    <row r="37" spans="1:7" s="31" customFormat="1" ht="22.5" customHeight="1" x14ac:dyDescent="0.25">
      <c r="A37" s="25" t="s">
        <v>182</v>
      </c>
      <c r="B37" s="25" t="s">
        <v>153</v>
      </c>
      <c r="C37" s="25" t="s">
        <v>154</v>
      </c>
      <c r="D37" s="27" t="s">
        <v>165</v>
      </c>
      <c r="E37" s="32">
        <v>7</v>
      </c>
      <c r="F37" s="33"/>
      <c r="G37" s="212">
        <f t="shared" si="1"/>
        <v>0</v>
      </c>
    </row>
    <row r="38" spans="1:7" s="31" customFormat="1" ht="22.5" customHeight="1" x14ac:dyDescent="0.25">
      <c r="A38" s="25" t="s">
        <v>183</v>
      </c>
      <c r="B38" s="25" t="s">
        <v>184</v>
      </c>
      <c r="C38" s="25" t="s">
        <v>185</v>
      </c>
      <c r="D38" s="27" t="s">
        <v>165</v>
      </c>
      <c r="E38" s="32">
        <v>7</v>
      </c>
      <c r="F38" s="33"/>
      <c r="G38" s="212">
        <f t="shared" si="1"/>
        <v>0</v>
      </c>
    </row>
    <row r="39" spans="1:7" s="31" customFormat="1" ht="22.5" customHeight="1" x14ac:dyDescent="0.25">
      <c r="A39" s="25" t="s">
        <v>186</v>
      </c>
      <c r="B39" s="25" t="s">
        <v>187</v>
      </c>
      <c r="C39" s="25" t="s">
        <v>188</v>
      </c>
      <c r="D39" s="27" t="s">
        <v>165</v>
      </c>
      <c r="E39" s="32">
        <v>7</v>
      </c>
      <c r="F39" s="33"/>
      <c r="G39" s="212">
        <f t="shared" si="1"/>
        <v>0</v>
      </c>
    </row>
    <row r="40" spans="1:7" s="31" customFormat="1" ht="22.5" customHeight="1" x14ac:dyDescent="0.25">
      <c r="A40" s="25" t="s">
        <v>189</v>
      </c>
      <c r="B40" s="25" t="s">
        <v>190</v>
      </c>
      <c r="C40" s="25" t="s">
        <v>191</v>
      </c>
      <c r="D40" s="27" t="s">
        <v>165</v>
      </c>
      <c r="E40" s="32">
        <v>7</v>
      </c>
      <c r="F40" s="33"/>
      <c r="G40" s="212">
        <f t="shared" si="1"/>
        <v>0</v>
      </c>
    </row>
    <row r="41" spans="1:7" s="31" customFormat="1" ht="22.5" customHeight="1" x14ac:dyDescent="0.25">
      <c r="A41" s="25" t="s">
        <v>192</v>
      </c>
      <c r="B41" s="25"/>
      <c r="C41" s="25" t="s">
        <v>193</v>
      </c>
      <c r="D41" s="27" t="s">
        <v>117</v>
      </c>
      <c r="E41" s="32">
        <v>1</v>
      </c>
      <c r="F41" s="33"/>
      <c r="G41" s="212">
        <f t="shared" si="1"/>
        <v>0</v>
      </c>
    </row>
    <row r="42" spans="1:7" s="31" customFormat="1" ht="30" customHeight="1" x14ac:dyDescent="0.25">
      <c r="A42" s="36"/>
      <c r="B42" s="37"/>
      <c r="C42" s="38" t="s">
        <v>8</v>
      </c>
      <c r="D42" s="39"/>
      <c r="E42" s="39"/>
      <c r="F42" s="40"/>
      <c r="G42" s="213">
        <f>SUM(G7:G41)</f>
        <v>0</v>
      </c>
    </row>
    <row r="43" spans="1:7" s="24" customFormat="1" ht="39" customHeight="1" x14ac:dyDescent="0.25">
      <c r="A43" s="22" t="s">
        <v>106</v>
      </c>
      <c r="B43" s="22" t="s">
        <v>107</v>
      </c>
      <c r="C43" s="22" t="s">
        <v>96</v>
      </c>
      <c r="D43" s="22" t="s">
        <v>108</v>
      </c>
      <c r="E43" s="22" t="s">
        <v>109</v>
      </c>
      <c r="F43" s="223" t="s">
        <v>110</v>
      </c>
      <c r="G43" s="221" t="s">
        <v>97</v>
      </c>
    </row>
    <row r="44" spans="1:7" s="31" customFormat="1" ht="30" customHeight="1" x14ac:dyDescent="0.25">
      <c r="A44" s="41"/>
      <c r="B44" s="42"/>
      <c r="C44" s="43" t="s">
        <v>70</v>
      </c>
      <c r="D44" s="44"/>
      <c r="E44" s="45"/>
      <c r="F44" s="214"/>
      <c r="G44" s="213">
        <f>G42</f>
        <v>0</v>
      </c>
    </row>
    <row r="45" spans="1:7" s="31" customFormat="1" ht="28.5" customHeight="1" x14ac:dyDescent="0.25">
      <c r="A45" s="25" t="s">
        <v>194</v>
      </c>
      <c r="B45" s="25">
        <v>8.8000000000000007</v>
      </c>
      <c r="C45" s="25" t="s">
        <v>195</v>
      </c>
      <c r="D45" s="27"/>
      <c r="E45" s="32"/>
      <c r="F45" s="215"/>
      <c r="G45" s="212"/>
    </row>
    <row r="46" spans="1:7" s="31" customFormat="1" ht="25.5" customHeight="1" x14ac:dyDescent="0.25">
      <c r="A46" s="25" t="s">
        <v>196</v>
      </c>
      <c r="B46" s="25"/>
      <c r="C46" s="25" t="s">
        <v>197</v>
      </c>
      <c r="D46" s="27" t="s">
        <v>117</v>
      </c>
      <c r="E46" s="32">
        <v>1</v>
      </c>
      <c r="F46" s="216"/>
      <c r="G46" s="212">
        <f>$E46*F46</f>
        <v>0</v>
      </c>
    </row>
    <row r="47" spans="1:7" s="31" customFormat="1" ht="29.25" customHeight="1" x14ac:dyDescent="0.25">
      <c r="A47" s="25" t="s">
        <v>198</v>
      </c>
      <c r="B47" s="25"/>
      <c r="C47" s="25" t="s">
        <v>199</v>
      </c>
      <c r="D47" s="27" t="s">
        <v>201</v>
      </c>
      <c r="E47" s="32">
        <v>1</v>
      </c>
      <c r="F47" s="216">
        <v>10000</v>
      </c>
      <c r="G47" s="212">
        <f>$E47*F47</f>
        <v>10000</v>
      </c>
    </row>
    <row r="48" spans="1:7" s="31" customFormat="1" ht="35.25" customHeight="1" x14ac:dyDescent="0.25">
      <c r="A48" s="25" t="s">
        <v>200</v>
      </c>
      <c r="B48" s="26"/>
      <c r="C48" s="46" t="s">
        <v>218</v>
      </c>
      <c r="D48" s="27" t="s">
        <v>201</v>
      </c>
      <c r="E48" s="32">
        <v>1</v>
      </c>
      <c r="F48" s="217">
        <v>60000</v>
      </c>
      <c r="G48" s="212">
        <f>$E48*F48</f>
        <v>60000</v>
      </c>
    </row>
    <row r="49" spans="1:8" ht="24" customHeight="1" x14ac:dyDescent="0.25">
      <c r="A49" s="25" t="s">
        <v>202</v>
      </c>
      <c r="B49" s="26"/>
      <c r="C49" s="25" t="s">
        <v>203</v>
      </c>
      <c r="D49" s="27" t="s">
        <v>201</v>
      </c>
      <c r="E49" s="32">
        <v>1</v>
      </c>
      <c r="F49" s="217">
        <v>20000</v>
      </c>
      <c r="G49" s="212">
        <f>$E49*F49</f>
        <v>20000</v>
      </c>
    </row>
    <row r="50" spans="1:8" ht="25.5" customHeight="1" x14ac:dyDescent="0.25">
      <c r="A50" s="25" t="s">
        <v>204</v>
      </c>
      <c r="B50" s="26"/>
      <c r="C50" s="25" t="s">
        <v>205</v>
      </c>
      <c r="D50" s="27" t="s">
        <v>201</v>
      </c>
      <c r="E50" s="32">
        <v>1</v>
      </c>
      <c r="F50" s="217">
        <v>25000</v>
      </c>
      <c r="G50" s="212">
        <f t="shared" ref="G50:G56" si="2">F50*E50</f>
        <v>25000</v>
      </c>
    </row>
    <row r="51" spans="1:8" ht="25.5" customHeight="1" x14ac:dyDescent="0.25">
      <c r="A51" s="25" t="s">
        <v>206</v>
      </c>
      <c r="B51" s="26"/>
      <c r="C51" s="47" t="s">
        <v>207</v>
      </c>
      <c r="D51" s="48" t="s">
        <v>208</v>
      </c>
      <c r="E51" s="49">
        <f>G50</f>
        <v>25000</v>
      </c>
      <c r="F51" s="218"/>
      <c r="G51" s="212">
        <f t="shared" si="2"/>
        <v>0</v>
      </c>
    </row>
    <row r="52" spans="1:8" ht="24.75" customHeight="1" x14ac:dyDescent="0.25">
      <c r="A52" s="25" t="s">
        <v>209</v>
      </c>
      <c r="B52" s="26"/>
      <c r="C52" s="25" t="s">
        <v>210</v>
      </c>
      <c r="D52" s="27" t="s">
        <v>201</v>
      </c>
      <c r="E52" s="27">
        <v>1</v>
      </c>
      <c r="F52" s="217">
        <f>1000*7+5000</f>
        <v>12000</v>
      </c>
      <c r="G52" s="212">
        <f t="shared" si="2"/>
        <v>12000</v>
      </c>
    </row>
    <row r="53" spans="1:8" ht="30.75" customHeight="1" x14ac:dyDescent="0.25">
      <c r="A53" s="25" t="s">
        <v>211</v>
      </c>
      <c r="B53" s="26"/>
      <c r="C53" s="50" t="s">
        <v>226</v>
      </c>
      <c r="D53" s="51" t="s">
        <v>208</v>
      </c>
      <c r="E53" s="52">
        <f>G52</f>
        <v>12000</v>
      </c>
      <c r="F53" s="219"/>
      <c r="G53" s="212">
        <f t="shared" si="2"/>
        <v>0</v>
      </c>
    </row>
    <row r="54" spans="1:8" ht="30.75" customHeight="1" x14ac:dyDescent="0.25">
      <c r="A54" s="25" t="s">
        <v>212</v>
      </c>
      <c r="B54" s="26"/>
      <c r="C54" s="25" t="s">
        <v>213</v>
      </c>
      <c r="D54" s="27" t="s">
        <v>165</v>
      </c>
      <c r="E54" s="27">
        <v>7</v>
      </c>
      <c r="F54" s="217">
        <v>5000</v>
      </c>
      <c r="G54" s="212">
        <f t="shared" si="2"/>
        <v>35000</v>
      </c>
    </row>
    <row r="55" spans="1:8" ht="31.5" customHeight="1" x14ac:dyDescent="0.25">
      <c r="A55" s="25" t="s">
        <v>214</v>
      </c>
      <c r="B55" s="26"/>
      <c r="C55" s="50" t="s">
        <v>227</v>
      </c>
      <c r="D55" s="51" t="s">
        <v>208</v>
      </c>
      <c r="E55" s="52">
        <f>G54</f>
        <v>35000</v>
      </c>
      <c r="F55" s="219"/>
      <c r="G55" s="212">
        <f t="shared" si="2"/>
        <v>0</v>
      </c>
    </row>
    <row r="56" spans="1:8" ht="34.5" customHeight="1" x14ac:dyDescent="0.25">
      <c r="A56" s="25" t="s">
        <v>215</v>
      </c>
      <c r="B56" s="26"/>
      <c r="C56" s="25" t="s">
        <v>217</v>
      </c>
      <c r="D56" s="27" t="s">
        <v>201</v>
      </c>
      <c r="E56" s="27">
        <v>1</v>
      </c>
      <c r="F56" s="217">
        <v>15000</v>
      </c>
      <c r="G56" s="212">
        <f t="shared" si="2"/>
        <v>15000</v>
      </c>
    </row>
    <row r="57" spans="1:8" ht="28.5" customHeight="1" x14ac:dyDescent="0.25">
      <c r="A57" s="25" t="s">
        <v>216</v>
      </c>
      <c r="B57" s="26"/>
      <c r="C57" s="50" t="s">
        <v>228</v>
      </c>
      <c r="D57" s="51" t="s">
        <v>208</v>
      </c>
      <c r="E57" s="52">
        <f>G56</f>
        <v>15000</v>
      </c>
      <c r="F57" s="219"/>
      <c r="G57" s="212">
        <f>F57*E57/100</f>
        <v>0</v>
      </c>
    </row>
    <row r="58" spans="1:8" ht="21" customHeight="1" x14ac:dyDescent="0.25">
      <c r="A58" s="53"/>
      <c r="B58" s="54"/>
      <c r="C58" s="55"/>
      <c r="D58" s="56"/>
      <c r="E58" s="56"/>
      <c r="F58" s="220"/>
      <c r="G58" s="212"/>
    </row>
    <row r="59" spans="1:8" s="87" customFormat="1" ht="30.75" customHeight="1" x14ac:dyDescent="0.25">
      <c r="A59" s="256" t="s">
        <v>222</v>
      </c>
      <c r="B59" s="256"/>
      <c r="C59" s="256"/>
      <c r="D59" s="256"/>
      <c r="E59" s="256"/>
      <c r="F59" s="256"/>
      <c r="G59" s="222">
        <f>SUM(G44:G58)</f>
        <v>177000</v>
      </c>
      <c r="H59" s="86"/>
    </row>
    <row r="60" spans="1:8" ht="10.199999999999999" x14ac:dyDescent="0.25"/>
    <row r="61" spans="1:8" ht="10.199999999999999" x14ac:dyDescent="0.25"/>
    <row r="62" spans="1:8" ht="10.199999999999999" x14ac:dyDescent="0.25"/>
    <row r="63" spans="1:8" ht="10.199999999999999" x14ac:dyDescent="0.25"/>
    <row r="64" spans="1:8" ht="10.199999999999999" x14ac:dyDescent="0.25"/>
    <row r="65" ht="10.199999999999999" x14ac:dyDescent="0.25"/>
    <row r="66" ht="10.199999999999999" x14ac:dyDescent="0.25"/>
    <row r="67" ht="10.199999999999999" x14ac:dyDescent="0.25"/>
    <row r="68" ht="10.199999999999999" x14ac:dyDescent="0.25"/>
    <row r="69" ht="10.199999999999999" x14ac:dyDescent="0.25"/>
    <row r="70" ht="10.199999999999999" x14ac:dyDescent="0.25"/>
    <row r="71" ht="10.199999999999999" x14ac:dyDescent="0.25"/>
    <row r="72" ht="10.199999999999999" x14ac:dyDescent="0.25"/>
    <row r="73" ht="10.199999999999999" x14ac:dyDescent="0.25"/>
    <row r="74" ht="10.199999999999999" x14ac:dyDescent="0.25"/>
    <row r="75" ht="10.199999999999999" x14ac:dyDescent="0.25"/>
    <row r="76" ht="10.199999999999999" x14ac:dyDescent="0.25"/>
    <row r="77" ht="10.199999999999999" x14ac:dyDescent="0.25"/>
    <row r="78" ht="10.199999999999999" x14ac:dyDescent="0.25"/>
    <row r="79" ht="10.199999999999999" x14ac:dyDescent="0.25"/>
    <row r="80" ht="10.199999999999999" x14ac:dyDescent="0.25"/>
    <row r="81" ht="10.199999999999999" x14ac:dyDescent="0.25"/>
    <row r="82" ht="10.199999999999999" x14ac:dyDescent="0.25"/>
    <row r="83" ht="10.199999999999999" x14ac:dyDescent="0.25"/>
    <row r="84" ht="10.199999999999999" x14ac:dyDescent="0.25"/>
    <row r="85" ht="10.199999999999999" x14ac:dyDescent="0.25"/>
    <row r="86" ht="10.199999999999999" x14ac:dyDescent="0.25"/>
    <row r="87" ht="10.199999999999999" x14ac:dyDescent="0.25"/>
    <row r="88" ht="10.199999999999999" x14ac:dyDescent="0.25"/>
    <row r="89" ht="10.199999999999999" x14ac:dyDescent="0.25"/>
    <row r="90" ht="10.199999999999999" x14ac:dyDescent="0.25"/>
    <row r="91" ht="10.199999999999999" x14ac:dyDescent="0.25"/>
    <row r="92" ht="10.199999999999999" x14ac:dyDescent="0.25"/>
    <row r="93" ht="10.199999999999999" x14ac:dyDescent="0.25"/>
    <row r="94" ht="10.199999999999999" x14ac:dyDescent="0.25"/>
    <row r="95" ht="10.199999999999999" x14ac:dyDescent="0.25"/>
    <row r="96" ht="10.199999999999999" x14ac:dyDescent="0.25"/>
    <row r="97" ht="10.199999999999999" x14ac:dyDescent="0.25"/>
    <row r="98" ht="10.199999999999999" x14ac:dyDescent="0.25"/>
    <row r="99" ht="10.199999999999999" x14ac:dyDescent="0.25"/>
    <row r="100" ht="10.199999999999999" x14ac:dyDescent="0.25"/>
    <row r="101" ht="10.199999999999999" x14ac:dyDescent="0.25"/>
    <row r="102" ht="10.199999999999999" x14ac:dyDescent="0.25"/>
    <row r="103" ht="10.199999999999999" x14ac:dyDescent="0.25"/>
    <row r="104" ht="10.199999999999999" x14ac:dyDescent="0.25"/>
    <row r="105" ht="10.199999999999999" x14ac:dyDescent="0.25"/>
    <row r="106" ht="10.199999999999999" x14ac:dyDescent="0.25"/>
    <row r="107" ht="10.199999999999999" x14ac:dyDescent="0.25"/>
    <row r="108" ht="10.199999999999999" x14ac:dyDescent="0.25"/>
    <row r="109" ht="10.199999999999999" x14ac:dyDescent="0.25"/>
    <row r="110" ht="10.199999999999999" x14ac:dyDescent="0.25"/>
    <row r="111" ht="10.199999999999999" x14ac:dyDescent="0.25"/>
    <row r="112" ht="10.199999999999999" x14ac:dyDescent="0.25"/>
    <row r="113" ht="10.199999999999999" x14ac:dyDescent="0.25"/>
    <row r="114" ht="10.199999999999999" x14ac:dyDescent="0.25"/>
    <row r="115" ht="10.199999999999999" x14ac:dyDescent="0.25"/>
    <row r="116" ht="10.199999999999999" x14ac:dyDescent="0.25"/>
    <row r="117" ht="10.199999999999999" x14ac:dyDescent="0.25"/>
    <row r="118" ht="10.199999999999999" x14ac:dyDescent="0.25"/>
    <row r="119" ht="10.199999999999999" x14ac:dyDescent="0.25"/>
    <row r="120" ht="10.199999999999999" x14ac:dyDescent="0.25"/>
    <row r="121" ht="10.199999999999999" x14ac:dyDescent="0.25"/>
    <row r="122" ht="10.199999999999999" x14ac:dyDescent="0.25"/>
    <row r="123" ht="10.199999999999999" x14ac:dyDescent="0.25"/>
    <row r="124" ht="10.199999999999999" x14ac:dyDescent="0.25"/>
    <row r="125" ht="10.199999999999999" x14ac:dyDescent="0.25"/>
    <row r="126" ht="10.199999999999999" x14ac:dyDescent="0.25"/>
    <row r="127" ht="10.199999999999999" x14ac:dyDescent="0.25"/>
    <row r="128" ht="10.199999999999999" x14ac:dyDescent="0.25"/>
    <row r="129" ht="10.199999999999999" x14ac:dyDescent="0.25"/>
    <row r="130" ht="10.199999999999999" x14ac:dyDescent="0.25"/>
    <row r="131" ht="10.199999999999999" x14ac:dyDescent="0.25"/>
    <row r="132" ht="10.199999999999999" x14ac:dyDescent="0.25"/>
    <row r="133" ht="10.199999999999999" x14ac:dyDescent="0.25"/>
    <row r="134" ht="10.199999999999999" x14ac:dyDescent="0.25"/>
    <row r="135" ht="10.199999999999999" x14ac:dyDescent="0.25"/>
    <row r="136" ht="10.199999999999999" x14ac:dyDescent="0.25"/>
    <row r="137" ht="10.199999999999999" x14ac:dyDescent="0.25"/>
    <row r="138" ht="10.199999999999999" x14ac:dyDescent="0.25"/>
    <row r="139" ht="10.199999999999999" x14ac:dyDescent="0.25"/>
    <row r="140" ht="10.199999999999999" x14ac:dyDescent="0.25"/>
    <row r="141" ht="10.199999999999999" x14ac:dyDescent="0.25"/>
    <row r="142" ht="10.199999999999999" x14ac:dyDescent="0.25"/>
    <row r="143" ht="10.199999999999999" x14ac:dyDescent="0.25"/>
    <row r="144" ht="10.199999999999999" x14ac:dyDescent="0.25"/>
    <row r="145" ht="10.199999999999999" x14ac:dyDescent="0.25"/>
    <row r="146" ht="10.199999999999999" x14ac:dyDescent="0.25"/>
    <row r="147" ht="10.199999999999999" x14ac:dyDescent="0.25"/>
    <row r="148" ht="10.199999999999999" x14ac:dyDescent="0.25"/>
    <row r="149" ht="10.199999999999999" x14ac:dyDescent="0.25"/>
    <row r="150" ht="10.199999999999999" x14ac:dyDescent="0.25"/>
    <row r="151" ht="10.199999999999999" x14ac:dyDescent="0.25"/>
    <row r="152" ht="10.199999999999999" x14ac:dyDescent="0.25"/>
    <row r="153" ht="10.199999999999999" x14ac:dyDescent="0.25"/>
    <row r="154" ht="10.199999999999999" x14ac:dyDescent="0.25"/>
    <row r="155" ht="10.199999999999999" x14ac:dyDescent="0.25"/>
    <row r="156" ht="10.199999999999999" x14ac:dyDescent="0.25"/>
    <row r="157" ht="10.199999999999999" x14ac:dyDescent="0.25"/>
    <row r="158" ht="10.199999999999999" x14ac:dyDescent="0.25"/>
    <row r="159" ht="10.199999999999999" x14ac:dyDescent="0.25"/>
    <row r="160" ht="10.199999999999999" x14ac:dyDescent="0.25"/>
    <row r="161" ht="10.199999999999999" x14ac:dyDescent="0.25"/>
    <row r="162" ht="10.199999999999999" x14ac:dyDescent="0.25"/>
    <row r="163" ht="10.199999999999999" x14ac:dyDescent="0.25"/>
    <row r="164" ht="10.199999999999999" x14ac:dyDescent="0.25"/>
    <row r="165" ht="10.199999999999999" x14ac:dyDescent="0.25"/>
    <row r="166" ht="10.199999999999999" x14ac:dyDescent="0.25"/>
    <row r="167" ht="10.199999999999999" x14ac:dyDescent="0.25"/>
    <row r="168" ht="10.199999999999999" x14ac:dyDescent="0.25"/>
    <row r="169" ht="10.199999999999999" x14ac:dyDescent="0.25"/>
    <row r="170" ht="10.199999999999999" x14ac:dyDescent="0.25"/>
    <row r="171" ht="10.199999999999999" x14ac:dyDescent="0.25"/>
    <row r="172" ht="10.199999999999999" x14ac:dyDescent="0.25"/>
    <row r="173" ht="10.199999999999999" x14ac:dyDescent="0.25"/>
    <row r="174" ht="10.199999999999999" x14ac:dyDescent="0.25"/>
    <row r="175" ht="10.199999999999999" x14ac:dyDescent="0.25"/>
    <row r="176" ht="10.199999999999999" x14ac:dyDescent="0.25"/>
    <row r="177" ht="10.199999999999999" x14ac:dyDescent="0.25"/>
    <row r="178" ht="10.199999999999999" x14ac:dyDescent="0.25"/>
    <row r="179" ht="10.199999999999999" x14ac:dyDescent="0.25"/>
    <row r="180" ht="10.199999999999999" x14ac:dyDescent="0.25"/>
    <row r="181" ht="10.199999999999999" x14ac:dyDescent="0.25"/>
    <row r="182" ht="10.199999999999999" x14ac:dyDescent="0.25"/>
    <row r="183" ht="10.199999999999999" x14ac:dyDescent="0.25"/>
    <row r="184" ht="10.199999999999999" x14ac:dyDescent="0.25"/>
    <row r="185" ht="10.199999999999999" x14ac:dyDescent="0.25"/>
    <row r="186" ht="10.199999999999999" x14ac:dyDescent="0.25"/>
    <row r="187" ht="10.199999999999999" x14ac:dyDescent="0.25"/>
    <row r="188" ht="10.199999999999999" x14ac:dyDescent="0.25"/>
    <row r="189" ht="10.199999999999999" x14ac:dyDescent="0.25"/>
    <row r="190" ht="10.199999999999999" x14ac:dyDescent="0.25"/>
    <row r="191" ht="10.199999999999999" x14ac:dyDescent="0.25"/>
    <row r="192" ht="10.199999999999999" x14ac:dyDescent="0.25"/>
    <row r="193" ht="10.199999999999999" x14ac:dyDescent="0.25"/>
    <row r="194" ht="10.199999999999999" x14ac:dyDescent="0.25"/>
    <row r="195" ht="10.199999999999999" x14ac:dyDescent="0.25"/>
    <row r="196" ht="10.199999999999999" x14ac:dyDescent="0.25"/>
    <row r="197" ht="10.199999999999999" x14ac:dyDescent="0.25"/>
    <row r="198" ht="10.199999999999999" x14ac:dyDescent="0.25"/>
    <row r="199" ht="10.199999999999999" x14ac:dyDescent="0.25"/>
    <row r="200" ht="10.199999999999999" x14ac:dyDescent="0.25"/>
    <row r="201" ht="10.199999999999999" x14ac:dyDescent="0.25"/>
    <row r="202" ht="10.199999999999999" x14ac:dyDescent="0.25"/>
    <row r="203" ht="10.199999999999999" x14ac:dyDescent="0.25"/>
    <row r="204" ht="10.199999999999999" x14ac:dyDescent="0.25"/>
    <row r="205" ht="10.199999999999999" x14ac:dyDescent="0.25"/>
    <row r="206" ht="10.199999999999999" x14ac:dyDescent="0.25"/>
    <row r="207" ht="10.199999999999999" x14ac:dyDescent="0.25"/>
    <row r="208" ht="10.199999999999999" x14ac:dyDescent="0.25"/>
    <row r="209" ht="10.199999999999999" x14ac:dyDescent="0.25"/>
    <row r="210" ht="10.199999999999999" x14ac:dyDescent="0.25"/>
    <row r="211" ht="10.199999999999999" x14ac:dyDescent="0.25"/>
    <row r="212" ht="10.199999999999999" x14ac:dyDescent="0.25"/>
    <row r="213" ht="10.199999999999999" x14ac:dyDescent="0.25"/>
    <row r="214" ht="10.199999999999999" x14ac:dyDescent="0.25"/>
    <row r="215" ht="10.199999999999999" x14ac:dyDescent="0.25"/>
    <row r="216" ht="10.199999999999999" x14ac:dyDescent="0.25"/>
    <row r="217" ht="10.199999999999999" x14ac:dyDescent="0.25"/>
    <row r="218" ht="10.199999999999999" x14ac:dyDescent="0.25"/>
    <row r="219" ht="10.199999999999999" x14ac:dyDescent="0.25"/>
    <row r="220" ht="10.199999999999999" x14ac:dyDescent="0.25"/>
    <row r="221" ht="10.199999999999999" x14ac:dyDescent="0.25"/>
    <row r="222" ht="10.199999999999999" x14ac:dyDescent="0.25"/>
    <row r="223" ht="10.199999999999999" x14ac:dyDescent="0.25"/>
    <row r="224" ht="10.199999999999999" x14ac:dyDescent="0.25"/>
    <row r="225" ht="10.199999999999999" x14ac:dyDescent="0.25"/>
    <row r="226" ht="10.199999999999999" x14ac:dyDescent="0.25"/>
    <row r="227" ht="10.199999999999999" x14ac:dyDescent="0.25"/>
    <row r="228" ht="10.199999999999999" x14ac:dyDescent="0.25"/>
    <row r="229" ht="10.199999999999999" x14ac:dyDescent="0.25"/>
    <row r="230" ht="10.199999999999999" x14ac:dyDescent="0.25"/>
    <row r="231" ht="10.199999999999999" x14ac:dyDescent="0.25"/>
    <row r="232" ht="10.199999999999999" x14ac:dyDescent="0.25"/>
    <row r="233" ht="10.199999999999999" x14ac:dyDescent="0.25"/>
    <row r="234" ht="10.199999999999999" x14ac:dyDescent="0.25"/>
    <row r="235" ht="10.199999999999999" x14ac:dyDescent="0.25"/>
    <row r="236" ht="10.199999999999999" x14ac:dyDescent="0.25"/>
    <row r="237" ht="10.199999999999999" x14ac:dyDescent="0.25"/>
    <row r="238" ht="10.199999999999999" x14ac:dyDescent="0.25"/>
    <row r="239" ht="10.199999999999999" x14ac:dyDescent="0.25"/>
    <row r="240" ht="10.199999999999999" x14ac:dyDescent="0.25"/>
    <row r="241" ht="10.199999999999999" x14ac:dyDescent="0.25"/>
    <row r="242" ht="10.199999999999999" x14ac:dyDescent="0.25"/>
    <row r="243" ht="10.199999999999999" x14ac:dyDescent="0.25"/>
    <row r="244" ht="10.199999999999999" x14ac:dyDescent="0.25"/>
    <row r="245" ht="10.199999999999999" x14ac:dyDescent="0.25"/>
    <row r="246" ht="10.199999999999999" x14ac:dyDescent="0.25"/>
    <row r="247" ht="10.199999999999999" x14ac:dyDescent="0.25"/>
    <row r="248" ht="10.199999999999999" x14ac:dyDescent="0.25"/>
    <row r="249" ht="10.199999999999999" x14ac:dyDescent="0.25"/>
    <row r="250" ht="10.199999999999999" x14ac:dyDescent="0.25"/>
    <row r="251" ht="10.199999999999999" x14ac:dyDescent="0.25"/>
    <row r="252" ht="10.199999999999999" x14ac:dyDescent="0.25"/>
    <row r="253" ht="10.199999999999999" x14ac:dyDescent="0.25"/>
    <row r="254" ht="10.199999999999999" x14ac:dyDescent="0.25"/>
    <row r="255" ht="10.199999999999999" x14ac:dyDescent="0.25"/>
    <row r="256" ht="10.199999999999999" x14ac:dyDescent="0.25"/>
    <row r="257" ht="10.199999999999999" x14ac:dyDescent="0.25"/>
    <row r="258" ht="10.199999999999999" x14ac:dyDescent="0.25"/>
    <row r="259" ht="10.199999999999999" x14ac:dyDescent="0.25"/>
    <row r="260" ht="10.199999999999999" x14ac:dyDescent="0.25"/>
    <row r="261" ht="10.199999999999999" x14ac:dyDescent="0.25"/>
    <row r="262" ht="10.199999999999999" x14ac:dyDescent="0.25"/>
    <row r="263" ht="10.199999999999999" x14ac:dyDescent="0.25"/>
    <row r="264" ht="10.199999999999999" x14ac:dyDescent="0.25"/>
    <row r="265" ht="10.199999999999999" x14ac:dyDescent="0.25"/>
    <row r="266" ht="10.199999999999999" x14ac:dyDescent="0.25"/>
    <row r="267" ht="10.199999999999999" x14ac:dyDescent="0.25"/>
    <row r="268" ht="10.199999999999999" x14ac:dyDescent="0.25"/>
    <row r="269" ht="10.199999999999999" x14ac:dyDescent="0.25"/>
    <row r="270" ht="10.199999999999999" x14ac:dyDescent="0.25"/>
    <row r="271" ht="10.199999999999999" x14ac:dyDescent="0.25"/>
    <row r="272" ht="10.199999999999999" x14ac:dyDescent="0.25"/>
    <row r="273" ht="10.199999999999999" x14ac:dyDescent="0.25"/>
    <row r="274" ht="10.199999999999999" x14ac:dyDescent="0.25"/>
    <row r="275" ht="10.199999999999999" x14ac:dyDescent="0.25"/>
    <row r="276" ht="10.199999999999999" x14ac:dyDescent="0.25"/>
    <row r="277" ht="10.199999999999999" x14ac:dyDescent="0.25"/>
    <row r="278" ht="10.199999999999999" x14ac:dyDescent="0.25"/>
    <row r="279" ht="10.199999999999999" x14ac:dyDescent="0.25"/>
    <row r="280" ht="10.199999999999999" x14ac:dyDescent="0.25"/>
    <row r="281" ht="10.199999999999999" x14ac:dyDescent="0.25"/>
    <row r="282" ht="10.199999999999999" x14ac:dyDescent="0.25"/>
    <row r="283" ht="10.199999999999999" x14ac:dyDescent="0.25"/>
    <row r="284" ht="10.199999999999999" x14ac:dyDescent="0.25"/>
    <row r="285" ht="10.199999999999999" x14ac:dyDescent="0.25"/>
    <row r="286" ht="10.199999999999999" x14ac:dyDescent="0.25"/>
    <row r="287" ht="10.199999999999999" x14ac:dyDescent="0.25"/>
    <row r="288" ht="10.199999999999999" x14ac:dyDescent="0.25"/>
    <row r="289" ht="10.199999999999999" x14ac:dyDescent="0.25"/>
    <row r="290" ht="10.199999999999999" x14ac:dyDescent="0.25"/>
    <row r="291" ht="10.199999999999999" x14ac:dyDescent="0.25"/>
    <row r="292" ht="10.199999999999999" x14ac:dyDescent="0.25"/>
    <row r="293" ht="10.199999999999999" x14ac:dyDescent="0.25"/>
    <row r="294" ht="10.199999999999999" x14ac:dyDescent="0.25"/>
    <row r="295" ht="10.199999999999999" x14ac:dyDescent="0.25"/>
    <row r="296" ht="10.199999999999999" x14ac:dyDescent="0.25"/>
    <row r="297" ht="10.199999999999999" x14ac:dyDescent="0.25"/>
    <row r="298" ht="10.199999999999999" x14ac:dyDescent="0.25"/>
    <row r="299" ht="10.199999999999999" x14ac:dyDescent="0.25"/>
    <row r="300" ht="10.199999999999999" x14ac:dyDescent="0.25"/>
    <row r="301" ht="10.199999999999999" x14ac:dyDescent="0.25"/>
    <row r="302" ht="10.199999999999999" x14ac:dyDescent="0.25"/>
    <row r="303" ht="10.199999999999999" x14ac:dyDescent="0.25"/>
    <row r="304" ht="10.199999999999999" x14ac:dyDescent="0.25"/>
    <row r="305" ht="10.199999999999999" x14ac:dyDescent="0.25"/>
    <row r="306" ht="10.199999999999999" x14ac:dyDescent="0.25"/>
    <row r="307" ht="10.199999999999999" x14ac:dyDescent="0.25"/>
    <row r="308" ht="10.199999999999999" x14ac:dyDescent="0.25"/>
    <row r="309" ht="10.199999999999999" x14ac:dyDescent="0.25"/>
    <row r="310" ht="10.199999999999999" x14ac:dyDescent="0.25"/>
    <row r="311" ht="10.199999999999999" x14ac:dyDescent="0.25"/>
    <row r="312" ht="10.199999999999999" x14ac:dyDescent="0.25"/>
    <row r="313" ht="10.199999999999999" x14ac:dyDescent="0.25"/>
    <row r="314" ht="10.199999999999999" x14ac:dyDescent="0.25"/>
    <row r="315" ht="10.199999999999999" x14ac:dyDescent="0.25"/>
    <row r="316" ht="10.199999999999999" x14ac:dyDescent="0.25"/>
    <row r="317" ht="10.199999999999999" x14ac:dyDescent="0.25"/>
    <row r="318" ht="10.199999999999999" x14ac:dyDescent="0.25"/>
    <row r="319" ht="10.199999999999999" x14ac:dyDescent="0.25"/>
    <row r="320" ht="10.199999999999999" x14ac:dyDescent="0.25"/>
    <row r="321" ht="10.199999999999999" x14ac:dyDescent="0.25"/>
    <row r="322" ht="10.199999999999999" x14ac:dyDescent="0.25"/>
    <row r="323" ht="10.199999999999999" x14ac:dyDescent="0.25"/>
    <row r="324" ht="10.199999999999999" x14ac:dyDescent="0.25"/>
    <row r="325" ht="10.199999999999999" x14ac:dyDescent="0.25"/>
    <row r="326" ht="10.199999999999999" x14ac:dyDescent="0.25"/>
    <row r="327" ht="10.199999999999999" x14ac:dyDescent="0.25"/>
    <row r="328" ht="10.199999999999999" x14ac:dyDescent="0.25"/>
    <row r="329" ht="10.199999999999999" x14ac:dyDescent="0.25"/>
    <row r="330" ht="10.199999999999999" x14ac:dyDescent="0.25"/>
    <row r="331" ht="10.199999999999999" x14ac:dyDescent="0.25"/>
    <row r="332" ht="10.199999999999999" x14ac:dyDescent="0.25"/>
    <row r="333" ht="10.199999999999999" x14ac:dyDescent="0.25"/>
    <row r="334" ht="10.199999999999999" x14ac:dyDescent="0.25"/>
    <row r="335" ht="10.199999999999999" x14ac:dyDescent="0.25"/>
    <row r="336" ht="10.199999999999999" x14ac:dyDescent="0.25"/>
    <row r="337" ht="10.199999999999999" x14ac:dyDescent="0.25"/>
    <row r="338" ht="10.199999999999999" x14ac:dyDescent="0.25"/>
    <row r="339" ht="10.199999999999999" x14ac:dyDescent="0.25"/>
    <row r="340" ht="10.199999999999999" x14ac:dyDescent="0.25"/>
    <row r="341" ht="10.199999999999999" x14ac:dyDescent="0.25"/>
    <row r="342" ht="10.199999999999999" x14ac:dyDescent="0.25"/>
    <row r="343" ht="10.199999999999999" x14ac:dyDescent="0.25"/>
    <row r="344" ht="10.199999999999999" x14ac:dyDescent="0.25"/>
    <row r="345" ht="10.199999999999999" x14ac:dyDescent="0.25"/>
    <row r="346" ht="10.199999999999999" x14ac:dyDescent="0.25"/>
    <row r="347" ht="10.199999999999999" x14ac:dyDescent="0.25"/>
    <row r="348" ht="10.199999999999999" x14ac:dyDescent="0.25"/>
    <row r="349" ht="10.199999999999999" x14ac:dyDescent="0.25"/>
    <row r="350" ht="10.199999999999999" x14ac:dyDescent="0.25"/>
    <row r="351" ht="10.199999999999999" x14ac:dyDescent="0.25"/>
    <row r="352" ht="10.199999999999999" x14ac:dyDescent="0.25"/>
    <row r="353" ht="10.199999999999999" x14ac:dyDescent="0.25"/>
    <row r="354" ht="10.199999999999999" x14ac:dyDescent="0.25"/>
    <row r="355" ht="10.199999999999999" x14ac:dyDescent="0.25"/>
    <row r="356" ht="10.199999999999999" x14ac:dyDescent="0.25"/>
    <row r="357" ht="10.199999999999999" x14ac:dyDescent="0.25"/>
    <row r="358" ht="10.199999999999999" x14ac:dyDescent="0.25"/>
    <row r="359" ht="10.199999999999999" x14ac:dyDescent="0.25"/>
    <row r="360" ht="10.199999999999999" x14ac:dyDescent="0.25"/>
    <row r="361" ht="10.199999999999999" x14ac:dyDescent="0.25"/>
    <row r="362" ht="10.199999999999999" x14ac:dyDescent="0.25"/>
    <row r="363" ht="10.199999999999999" x14ac:dyDescent="0.25"/>
    <row r="364" ht="10.199999999999999" x14ac:dyDescent="0.25"/>
    <row r="365" ht="10.199999999999999" x14ac:dyDescent="0.25"/>
    <row r="366" ht="10.199999999999999" x14ac:dyDescent="0.25"/>
    <row r="367" ht="10.199999999999999" x14ac:dyDescent="0.25"/>
    <row r="368" ht="10.199999999999999" x14ac:dyDescent="0.25"/>
    <row r="369" ht="10.199999999999999" x14ac:dyDescent="0.25"/>
    <row r="370" ht="10.199999999999999" x14ac:dyDescent="0.25"/>
    <row r="371" ht="10.199999999999999" x14ac:dyDescent="0.25"/>
    <row r="372" ht="10.199999999999999" x14ac:dyDescent="0.25"/>
    <row r="373" ht="10.199999999999999" x14ac:dyDescent="0.25"/>
    <row r="374" ht="10.199999999999999" x14ac:dyDescent="0.25"/>
    <row r="375" ht="10.199999999999999" x14ac:dyDescent="0.25"/>
    <row r="376" ht="10.199999999999999" x14ac:dyDescent="0.25"/>
    <row r="377" ht="10.199999999999999" x14ac:dyDescent="0.25"/>
    <row r="378" ht="10.199999999999999" x14ac:dyDescent="0.25"/>
    <row r="379" ht="10.199999999999999" x14ac:dyDescent="0.25"/>
    <row r="380" ht="10.199999999999999" x14ac:dyDescent="0.25"/>
    <row r="381" ht="10.199999999999999" x14ac:dyDescent="0.25"/>
    <row r="382" ht="10.199999999999999" x14ac:dyDescent="0.25"/>
    <row r="383" ht="10.199999999999999" x14ac:dyDescent="0.25"/>
    <row r="384" ht="10.199999999999999" x14ac:dyDescent="0.25"/>
    <row r="385" ht="10.199999999999999" x14ac:dyDescent="0.25"/>
    <row r="386" ht="10.199999999999999" x14ac:dyDescent="0.25"/>
    <row r="387" ht="10.199999999999999" x14ac:dyDescent="0.25"/>
    <row r="388" ht="10.199999999999999" x14ac:dyDescent="0.25"/>
    <row r="389" ht="10.199999999999999" x14ac:dyDescent="0.25"/>
    <row r="390" ht="10.199999999999999" x14ac:dyDescent="0.25"/>
    <row r="391" ht="10.199999999999999" x14ac:dyDescent="0.25"/>
    <row r="392" ht="10.199999999999999" x14ac:dyDescent="0.25"/>
    <row r="393" ht="10.199999999999999" x14ac:dyDescent="0.25"/>
    <row r="394" ht="10.199999999999999" x14ac:dyDescent="0.25"/>
    <row r="395" ht="10.199999999999999" x14ac:dyDescent="0.25"/>
    <row r="396" ht="10.199999999999999" x14ac:dyDescent="0.25"/>
    <row r="397" ht="10.199999999999999" x14ac:dyDescent="0.25"/>
    <row r="398" ht="10.199999999999999" x14ac:dyDescent="0.25"/>
    <row r="399" ht="10.199999999999999" x14ac:dyDescent="0.25"/>
    <row r="400" ht="10.199999999999999" x14ac:dyDescent="0.25"/>
    <row r="401" ht="10.199999999999999" x14ac:dyDescent="0.25"/>
    <row r="402" ht="10.199999999999999" x14ac:dyDescent="0.25"/>
    <row r="403" ht="10.199999999999999" x14ac:dyDescent="0.25"/>
    <row r="404" ht="10.199999999999999" x14ac:dyDescent="0.25"/>
    <row r="405" ht="10.199999999999999" x14ac:dyDescent="0.25"/>
    <row r="406" ht="10.199999999999999" x14ac:dyDescent="0.25"/>
    <row r="407" ht="10.199999999999999" x14ac:dyDescent="0.25"/>
    <row r="408" ht="10.199999999999999" x14ac:dyDescent="0.25"/>
    <row r="409" ht="10.199999999999999" x14ac:dyDescent="0.25"/>
    <row r="410" ht="10.199999999999999" x14ac:dyDescent="0.25"/>
    <row r="411" ht="10.199999999999999" x14ac:dyDescent="0.25"/>
    <row r="412" ht="10.199999999999999" x14ac:dyDescent="0.25"/>
    <row r="413" ht="10.199999999999999" x14ac:dyDescent="0.25"/>
    <row r="414" ht="10.199999999999999" x14ac:dyDescent="0.25"/>
    <row r="415" ht="10.199999999999999" x14ac:dyDescent="0.25"/>
    <row r="416" ht="10.199999999999999" x14ac:dyDescent="0.25"/>
    <row r="417" ht="10.199999999999999" x14ac:dyDescent="0.25"/>
    <row r="418" ht="10.199999999999999" x14ac:dyDescent="0.25"/>
    <row r="419" ht="10.199999999999999" x14ac:dyDescent="0.25"/>
    <row r="420" ht="10.199999999999999" x14ac:dyDescent="0.25"/>
    <row r="421" ht="10.199999999999999" x14ac:dyDescent="0.25"/>
    <row r="422" ht="10.199999999999999" x14ac:dyDescent="0.25"/>
    <row r="423" ht="10.199999999999999" x14ac:dyDescent="0.25"/>
    <row r="424" ht="10.199999999999999" x14ac:dyDescent="0.25"/>
    <row r="425" ht="10.199999999999999" x14ac:dyDescent="0.25"/>
    <row r="426" ht="10.199999999999999" x14ac:dyDescent="0.25"/>
    <row r="427" ht="10.199999999999999" x14ac:dyDescent="0.25"/>
    <row r="428" ht="10.199999999999999" x14ac:dyDescent="0.25"/>
    <row r="429" ht="10.199999999999999" x14ac:dyDescent="0.25"/>
    <row r="430" ht="10.199999999999999" x14ac:dyDescent="0.25"/>
    <row r="431" ht="10.199999999999999" x14ac:dyDescent="0.25"/>
    <row r="432" ht="10.199999999999999" x14ac:dyDescent="0.25"/>
    <row r="433" ht="10.199999999999999" x14ac:dyDescent="0.25"/>
    <row r="434" ht="10.199999999999999" x14ac:dyDescent="0.25"/>
    <row r="435" ht="10.199999999999999" x14ac:dyDescent="0.25"/>
    <row r="436" ht="10.199999999999999" x14ac:dyDescent="0.25"/>
    <row r="437" ht="10.199999999999999" x14ac:dyDescent="0.25"/>
    <row r="438" ht="10.199999999999999" x14ac:dyDescent="0.25"/>
    <row r="439" ht="10.199999999999999" x14ac:dyDescent="0.25"/>
    <row r="440" ht="10.199999999999999" x14ac:dyDescent="0.25"/>
    <row r="441" ht="10.199999999999999" x14ac:dyDescent="0.25"/>
    <row r="442" ht="10.199999999999999" x14ac:dyDescent="0.25"/>
    <row r="443" ht="10.199999999999999" x14ac:dyDescent="0.25"/>
    <row r="444" ht="10.199999999999999" x14ac:dyDescent="0.25"/>
    <row r="445" ht="10.199999999999999" x14ac:dyDescent="0.25"/>
    <row r="446" ht="10.199999999999999" x14ac:dyDescent="0.25"/>
    <row r="447" ht="10.199999999999999" x14ac:dyDescent="0.25"/>
    <row r="448" ht="10.199999999999999" x14ac:dyDescent="0.25"/>
    <row r="449" ht="10.199999999999999" x14ac:dyDescent="0.25"/>
    <row r="450" ht="10.199999999999999" x14ac:dyDescent="0.25"/>
    <row r="451" ht="10.199999999999999" x14ac:dyDescent="0.25"/>
    <row r="452" ht="10.199999999999999" x14ac:dyDescent="0.25"/>
    <row r="453" ht="10.199999999999999" x14ac:dyDescent="0.25"/>
    <row r="454" ht="10.199999999999999" x14ac:dyDescent="0.25"/>
    <row r="455" ht="10.199999999999999" x14ac:dyDescent="0.25"/>
    <row r="456" ht="10.199999999999999" x14ac:dyDescent="0.25"/>
    <row r="457" ht="10.199999999999999" x14ac:dyDescent="0.25"/>
    <row r="458" ht="10.199999999999999" x14ac:dyDescent="0.25"/>
    <row r="459" ht="10.199999999999999" x14ac:dyDescent="0.25"/>
    <row r="460" ht="10.199999999999999" x14ac:dyDescent="0.25"/>
    <row r="461" ht="10.199999999999999" x14ac:dyDescent="0.25"/>
    <row r="462" ht="10.199999999999999" x14ac:dyDescent="0.25"/>
    <row r="463" ht="10.199999999999999" x14ac:dyDescent="0.25"/>
    <row r="464" ht="10.199999999999999" x14ac:dyDescent="0.25"/>
    <row r="465" ht="10.199999999999999" x14ac:dyDescent="0.25"/>
    <row r="466" ht="10.199999999999999" x14ac:dyDescent="0.25"/>
    <row r="467" ht="10.199999999999999" x14ac:dyDescent="0.25"/>
    <row r="468" ht="10.199999999999999" x14ac:dyDescent="0.25"/>
    <row r="469" ht="10.199999999999999" x14ac:dyDescent="0.25"/>
    <row r="470" ht="10.199999999999999" x14ac:dyDescent="0.25"/>
    <row r="471" ht="10.199999999999999" x14ac:dyDescent="0.25"/>
    <row r="472" ht="10.199999999999999" x14ac:dyDescent="0.25"/>
    <row r="473" ht="10.199999999999999" x14ac:dyDescent="0.25"/>
    <row r="474" ht="10.199999999999999" x14ac:dyDescent="0.25"/>
    <row r="475" ht="10.199999999999999" x14ac:dyDescent="0.25"/>
    <row r="476" ht="10.199999999999999" x14ac:dyDescent="0.25"/>
    <row r="477" ht="10.199999999999999" x14ac:dyDescent="0.25"/>
    <row r="478" ht="10.199999999999999" x14ac:dyDescent="0.25"/>
    <row r="479" ht="10.199999999999999" x14ac:dyDescent="0.25"/>
    <row r="480" ht="10.199999999999999" x14ac:dyDescent="0.25"/>
    <row r="481" ht="10.199999999999999" x14ac:dyDescent="0.25"/>
    <row r="482" ht="10.199999999999999" x14ac:dyDescent="0.25"/>
    <row r="483" ht="10.199999999999999" x14ac:dyDescent="0.25"/>
    <row r="484" ht="10.199999999999999" x14ac:dyDescent="0.25"/>
    <row r="485" ht="10.199999999999999" x14ac:dyDescent="0.25"/>
    <row r="486" ht="10.199999999999999" x14ac:dyDescent="0.25"/>
    <row r="487" ht="10.199999999999999" x14ac:dyDescent="0.25"/>
    <row r="488" ht="10.199999999999999" x14ac:dyDescent="0.25"/>
    <row r="489" ht="10.199999999999999" x14ac:dyDescent="0.25"/>
    <row r="490" ht="10.199999999999999" x14ac:dyDescent="0.25"/>
    <row r="491" ht="10.199999999999999" x14ac:dyDescent="0.25"/>
    <row r="492" ht="10.199999999999999" x14ac:dyDescent="0.25"/>
    <row r="493" ht="10.199999999999999" x14ac:dyDescent="0.25"/>
    <row r="494" ht="10.199999999999999" x14ac:dyDescent="0.25"/>
    <row r="495" ht="10.199999999999999" x14ac:dyDescent="0.25"/>
    <row r="496" ht="10.199999999999999" x14ac:dyDescent="0.25"/>
    <row r="497" ht="10.199999999999999" x14ac:dyDescent="0.25"/>
    <row r="498" ht="10.199999999999999" x14ac:dyDescent="0.25"/>
    <row r="499" ht="10.199999999999999" x14ac:dyDescent="0.25"/>
    <row r="500" ht="10.199999999999999" x14ac:dyDescent="0.25"/>
    <row r="501" ht="10.199999999999999" x14ac:dyDescent="0.25"/>
    <row r="502" ht="10.199999999999999" x14ac:dyDescent="0.25"/>
    <row r="503" ht="10.199999999999999" x14ac:dyDescent="0.25"/>
    <row r="504" ht="10.199999999999999" x14ac:dyDescent="0.25"/>
    <row r="505" ht="10.199999999999999" x14ac:dyDescent="0.25"/>
    <row r="506" ht="10.199999999999999" x14ac:dyDescent="0.25"/>
    <row r="507" ht="10.199999999999999" x14ac:dyDescent="0.25"/>
    <row r="508" ht="10.199999999999999" x14ac:dyDescent="0.25"/>
    <row r="509" ht="10.199999999999999" x14ac:dyDescent="0.25"/>
    <row r="510" ht="10.199999999999999" x14ac:dyDescent="0.25"/>
    <row r="511" ht="10.199999999999999" x14ac:dyDescent="0.25"/>
    <row r="512" ht="10.199999999999999" x14ac:dyDescent="0.25"/>
    <row r="513" ht="10.199999999999999" x14ac:dyDescent="0.25"/>
    <row r="514" ht="10.199999999999999" x14ac:dyDescent="0.25"/>
    <row r="515" ht="10.199999999999999" x14ac:dyDescent="0.25"/>
    <row r="516" ht="10.199999999999999" x14ac:dyDescent="0.25"/>
    <row r="517" ht="10.199999999999999" x14ac:dyDescent="0.25"/>
    <row r="518" ht="10.199999999999999" x14ac:dyDescent="0.25"/>
    <row r="519" ht="10.199999999999999" x14ac:dyDescent="0.25"/>
    <row r="520" ht="10.199999999999999" x14ac:dyDescent="0.25"/>
    <row r="521" ht="10.199999999999999" x14ac:dyDescent="0.25"/>
    <row r="522" ht="10.199999999999999" x14ac:dyDescent="0.25"/>
    <row r="523" ht="10.199999999999999" x14ac:dyDescent="0.25"/>
    <row r="524" ht="10.199999999999999" x14ac:dyDescent="0.25"/>
    <row r="525" ht="10.199999999999999" x14ac:dyDescent="0.25"/>
    <row r="526" ht="10.199999999999999" x14ac:dyDescent="0.25"/>
    <row r="527" ht="10.199999999999999" x14ac:dyDescent="0.25"/>
    <row r="528" ht="10.199999999999999" x14ac:dyDescent="0.25"/>
    <row r="529" ht="10.199999999999999" x14ac:dyDescent="0.25"/>
    <row r="530" ht="10.199999999999999" x14ac:dyDescent="0.25"/>
    <row r="531" ht="10.199999999999999" x14ac:dyDescent="0.25"/>
    <row r="532" ht="10.199999999999999" x14ac:dyDescent="0.25"/>
    <row r="533" ht="10.199999999999999" x14ac:dyDescent="0.25"/>
    <row r="534" ht="10.199999999999999" x14ac:dyDescent="0.25"/>
    <row r="535" ht="10.199999999999999" x14ac:dyDescent="0.25"/>
    <row r="536" ht="10.199999999999999" x14ac:dyDescent="0.25"/>
    <row r="537" ht="10.199999999999999" x14ac:dyDescent="0.25"/>
    <row r="538" ht="10.199999999999999" x14ac:dyDescent="0.25"/>
    <row r="539" ht="10.199999999999999" x14ac:dyDescent="0.25"/>
    <row r="540" ht="10.199999999999999" x14ac:dyDescent="0.25"/>
    <row r="541" ht="10.199999999999999" x14ac:dyDescent="0.25"/>
    <row r="542" ht="10.199999999999999" x14ac:dyDescent="0.25"/>
    <row r="543" ht="10.199999999999999" x14ac:dyDescent="0.25"/>
    <row r="544" ht="10.199999999999999" x14ac:dyDescent="0.25"/>
    <row r="545" ht="10.199999999999999" x14ac:dyDescent="0.25"/>
    <row r="546" ht="10.199999999999999" x14ac:dyDescent="0.25"/>
    <row r="547" ht="10.199999999999999" x14ac:dyDescent="0.25"/>
    <row r="548" ht="10.199999999999999" x14ac:dyDescent="0.25"/>
    <row r="549" ht="10.199999999999999" x14ac:dyDescent="0.25"/>
    <row r="550" ht="10.199999999999999" x14ac:dyDescent="0.25"/>
    <row r="551" ht="10.199999999999999" x14ac:dyDescent="0.25"/>
    <row r="552" ht="10.199999999999999" x14ac:dyDescent="0.25"/>
    <row r="553" ht="10.199999999999999" x14ac:dyDescent="0.25"/>
    <row r="554" ht="10.199999999999999" x14ac:dyDescent="0.25"/>
    <row r="555" ht="10.199999999999999" x14ac:dyDescent="0.25"/>
    <row r="556" ht="10.199999999999999" x14ac:dyDescent="0.25"/>
    <row r="557" ht="10.199999999999999" x14ac:dyDescent="0.25"/>
    <row r="558" ht="10.199999999999999" x14ac:dyDescent="0.25"/>
    <row r="559" ht="10.199999999999999" x14ac:dyDescent="0.25"/>
    <row r="560" ht="10.199999999999999" x14ac:dyDescent="0.25"/>
    <row r="561" ht="10.199999999999999" x14ac:dyDescent="0.25"/>
    <row r="562" ht="10.199999999999999" x14ac:dyDescent="0.25"/>
    <row r="563" ht="10.199999999999999" x14ac:dyDescent="0.25"/>
    <row r="564" ht="10.199999999999999" x14ac:dyDescent="0.25"/>
    <row r="565" ht="10.199999999999999" x14ac:dyDescent="0.25"/>
    <row r="566" ht="10.199999999999999" x14ac:dyDescent="0.25"/>
    <row r="567" ht="10.199999999999999" x14ac:dyDescent="0.25"/>
    <row r="568" ht="10.199999999999999" x14ac:dyDescent="0.25"/>
    <row r="569" ht="10.199999999999999" x14ac:dyDescent="0.25"/>
    <row r="570" ht="10.199999999999999" x14ac:dyDescent="0.25"/>
    <row r="571" ht="10.199999999999999" x14ac:dyDescent="0.25"/>
    <row r="572" ht="10.199999999999999" x14ac:dyDescent="0.25"/>
    <row r="573" ht="10.199999999999999" x14ac:dyDescent="0.25"/>
    <row r="574" ht="10.199999999999999" x14ac:dyDescent="0.25"/>
    <row r="575" ht="10.199999999999999" x14ac:dyDescent="0.25"/>
    <row r="576" ht="10.199999999999999" x14ac:dyDescent="0.25"/>
    <row r="577" ht="10.199999999999999" x14ac:dyDescent="0.25"/>
    <row r="578" ht="10.199999999999999" x14ac:dyDescent="0.25"/>
    <row r="579" ht="10.199999999999999" x14ac:dyDescent="0.25"/>
    <row r="580" ht="10.199999999999999" x14ac:dyDescent="0.25"/>
    <row r="581" ht="10.199999999999999" x14ac:dyDescent="0.25"/>
    <row r="582" ht="10.199999999999999" x14ac:dyDescent="0.25"/>
    <row r="583" ht="10.199999999999999" x14ac:dyDescent="0.25"/>
    <row r="584" ht="10.199999999999999" x14ac:dyDescent="0.25"/>
    <row r="585" ht="10.199999999999999" x14ac:dyDescent="0.25"/>
    <row r="586" ht="10.199999999999999" x14ac:dyDescent="0.25"/>
    <row r="587" ht="10.199999999999999" x14ac:dyDescent="0.25"/>
    <row r="588" ht="10.199999999999999" x14ac:dyDescent="0.25"/>
    <row r="589" ht="10.199999999999999" x14ac:dyDescent="0.25"/>
    <row r="590" ht="10.199999999999999" x14ac:dyDescent="0.25"/>
    <row r="591" ht="10.199999999999999" x14ac:dyDescent="0.25"/>
    <row r="592" ht="10.199999999999999" x14ac:dyDescent="0.25"/>
    <row r="593" ht="10.199999999999999" x14ac:dyDescent="0.25"/>
    <row r="594" ht="10.199999999999999" x14ac:dyDescent="0.25"/>
    <row r="595" ht="10.199999999999999" x14ac:dyDescent="0.25"/>
    <row r="596" ht="10.199999999999999" x14ac:dyDescent="0.25"/>
    <row r="597" ht="10.199999999999999" x14ac:dyDescent="0.25"/>
    <row r="598" ht="10.199999999999999" x14ac:dyDescent="0.25"/>
    <row r="599" ht="10.199999999999999" x14ac:dyDescent="0.25"/>
    <row r="600" ht="10.199999999999999" x14ac:dyDescent="0.25"/>
    <row r="601" ht="10.199999999999999" x14ac:dyDescent="0.25"/>
    <row r="602" ht="10.199999999999999" x14ac:dyDescent="0.25"/>
    <row r="603" ht="10.199999999999999" x14ac:dyDescent="0.25"/>
    <row r="604" ht="10.199999999999999" x14ac:dyDescent="0.25"/>
    <row r="605" ht="10.199999999999999" x14ac:dyDescent="0.25"/>
    <row r="606" ht="10.199999999999999" x14ac:dyDescent="0.25"/>
    <row r="607" ht="10.199999999999999" x14ac:dyDescent="0.25"/>
    <row r="608" ht="10.199999999999999" x14ac:dyDescent="0.25"/>
    <row r="609" ht="10.199999999999999" x14ac:dyDescent="0.25"/>
    <row r="610" ht="10.199999999999999" x14ac:dyDescent="0.25"/>
    <row r="611" ht="10.199999999999999" x14ac:dyDescent="0.25"/>
    <row r="612" ht="10.199999999999999" x14ac:dyDescent="0.25"/>
    <row r="613" ht="10.199999999999999" x14ac:dyDescent="0.25"/>
    <row r="614" ht="10.199999999999999" x14ac:dyDescent="0.25"/>
    <row r="615" ht="10.199999999999999" x14ac:dyDescent="0.25"/>
    <row r="616" ht="10.199999999999999" x14ac:dyDescent="0.25"/>
    <row r="617" ht="10.199999999999999" x14ac:dyDescent="0.25"/>
    <row r="618" ht="10.199999999999999" x14ac:dyDescent="0.25"/>
    <row r="619" ht="10.199999999999999" x14ac:dyDescent="0.25"/>
    <row r="620" ht="10.199999999999999" x14ac:dyDescent="0.25"/>
    <row r="621" ht="10.199999999999999" x14ac:dyDescent="0.25"/>
    <row r="622" ht="10.199999999999999" x14ac:dyDescent="0.25"/>
    <row r="623" ht="10.199999999999999" x14ac:dyDescent="0.25"/>
    <row r="624" ht="10.199999999999999" x14ac:dyDescent="0.25"/>
    <row r="625" ht="10.199999999999999" x14ac:dyDescent="0.25"/>
    <row r="626" ht="10.199999999999999" x14ac:dyDescent="0.25"/>
    <row r="627" ht="10.199999999999999" x14ac:dyDescent="0.25"/>
    <row r="628" ht="10.199999999999999" x14ac:dyDescent="0.25"/>
    <row r="629" ht="10.199999999999999" x14ac:dyDescent="0.25"/>
    <row r="630" ht="10.199999999999999" x14ac:dyDescent="0.25"/>
    <row r="631" ht="10.199999999999999" x14ac:dyDescent="0.25"/>
    <row r="632" ht="10.199999999999999" x14ac:dyDescent="0.25"/>
    <row r="633" ht="10.199999999999999" x14ac:dyDescent="0.25"/>
    <row r="634" ht="10.199999999999999" x14ac:dyDescent="0.25"/>
    <row r="635" ht="10.199999999999999" x14ac:dyDescent="0.25"/>
    <row r="636" ht="10.199999999999999" x14ac:dyDescent="0.25"/>
    <row r="637" ht="10.199999999999999" x14ac:dyDescent="0.25"/>
    <row r="638" ht="10.199999999999999" x14ac:dyDescent="0.25"/>
    <row r="639" ht="10.199999999999999" x14ac:dyDescent="0.25"/>
    <row r="640" ht="10.199999999999999" x14ac:dyDescent="0.25"/>
    <row r="641" ht="10.199999999999999" x14ac:dyDescent="0.25"/>
    <row r="642" ht="10.199999999999999" x14ac:dyDescent="0.25"/>
    <row r="643" ht="10.199999999999999" x14ac:dyDescent="0.25"/>
    <row r="644" ht="10.199999999999999" x14ac:dyDescent="0.25"/>
    <row r="645" ht="10.199999999999999" x14ac:dyDescent="0.25"/>
    <row r="646" ht="10.199999999999999" x14ac:dyDescent="0.25"/>
    <row r="647" ht="10.199999999999999" x14ac:dyDescent="0.25"/>
    <row r="648" ht="10.199999999999999" x14ac:dyDescent="0.25"/>
    <row r="649" ht="10.199999999999999" x14ac:dyDescent="0.25"/>
    <row r="650" ht="10.199999999999999" x14ac:dyDescent="0.25"/>
    <row r="651" ht="10.199999999999999" x14ac:dyDescent="0.25"/>
    <row r="652" ht="10.199999999999999" x14ac:dyDescent="0.25"/>
    <row r="653" ht="10.199999999999999" x14ac:dyDescent="0.25"/>
    <row r="654" ht="10.199999999999999" x14ac:dyDescent="0.25"/>
    <row r="655" ht="10.199999999999999" x14ac:dyDescent="0.25"/>
    <row r="656" ht="10.199999999999999" x14ac:dyDescent="0.25"/>
    <row r="657" ht="10.199999999999999" x14ac:dyDescent="0.25"/>
    <row r="658" ht="10.199999999999999" x14ac:dyDescent="0.25"/>
    <row r="659" ht="10.199999999999999" x14ac:dyDescent="0.25"/>
    <row r="660" ht="10.199999999999999" x14ac:dyDescent="0.25"/>
    <row r="661" ht="10.199999999999999" x14ac:dyDescent="0.25"/>
    <row r="662" ht="10.199999999999999" x14ac:dyDescent="0.25"/>
    <row r="663" ht="10.199999999999999" x14ac:dyDescent="0.25"/>
    <row r="664" ht="10.199999999999999" x14ac:dyDescent="0.25"/>
    <row r="665" ht="10.199999999999999" x14ac:dyDescent="0.25"/>
    <row r="666" ht="10.199999999999999" x14ac:dyDescent="0.25"/>
    <row r="667" ht="10.199999999999999" x14ac:dyDescent="0.25"/>
    <row r="668" ht="10.199999999999999" x14ac:dyDescent="0.25"/>
    <row r="669" ht="10.199999999999999" x14ac:dyDescent="0.25"/>
    <row r="670" ht="10.199999999999999" x14ac:dyDescent="0.25"/>
    <row r="671" ht="10.199999999999999" x14ac:dyDescent="0.25"/>
    <row r="672" ht="10.199999999999999" x14ac:dyDescent="0.25"/>
    <row r="673" ht="10.199999999999999" x14ac:dyDescent="0.25"/>
    <row r="674" ht="10.199999999999999" x14ac:dyDescent="0.25"/>
    <row r="675" ht="10.199999999999999" x14ac:dyDescent="0.25"/>
    <row r="676" ht="10.199999999999999" x14ac:dyDescent="0.25"/>
    <row r="677" ht="10.199999999999999" x14ac:dyDescent="0.25"/>
    <row r="678" ht="10.199999999999999" x14ac:dyDescent="0.25"/>
    <row r="679" ht="10.199999999999999" x14ac:dyDescent="0.25"/>
    <row r="680" ht="10.199999999999999" x14ac:dyDescent="0.25"/>
    <row r="681" ht="10.199999999999999" x14ac:dyDescent="0.25"/>
    <row r="682" ht="10.199999999999999" x14ac:dyDescent="0.25"/>
    <row r="683" ht="10.199999999999999" x14ac:dyDescent="0.25"/>
    <row r="684" ht="10.199999999999999" x14ac:dyDescent="0.25"/>
    <row r="685" ht="10.199999999999999" x14ac:dyDescent="0.25"/>
    <row r="686" ht="10.199999999999999" x14ac:dyDescent="0.25"/>
    <row r="687" ht="10.199999999999999" x14ac:dyDescent="0.25"/>
    <row r="688" ht="10.199999999999999" x14ac:dyDescent="0.25"/>
    <row r="689" ht="10.199999999999999" x14ac:dyDescent="0.25"/>
    <row r="690" ht="10.199999999999999" x14ac:dyDescent="0.25"/>
    <row r="691" ht="10.199999999999999" x14ac:dyDescent="0.25"/>
    <row r="692" ht="10.199999999999999" x14ac:dyDescent="0.25"/>
    <row r="693" ht="10.199999999999999" x14ac:dyDescent="0.25"/>
    <row r="694" ht="10.199999999999999" x14ac:dyDescent="0.25"/>
    <row r="695" ht="10.199999999999999" x14ac:dyDescent="0.25"/>
    <row r="696" ht="10.199999999999999" x14ac:dyDescent="0.25"/>
    <row r="697" ht="10.199999999999999" x14ac:dyDescent="0.25"/>
    <row r="698" ht="10.199999999999999" x14ac:dyDescent="0.25"/>
    <row r="699" ht="10.199999999999999" x14ac:dyDescent="0.25"/>
    <row r="700" ht="10.199999999999999" x14ac:dyDescent="0.25"/>
    <row r="701" ht="10.199999999999999" x14ac:dyDescent="0.25"/>
    <row r="702" ht="10.199999999999999" x14ac:dyDescent="0.25"/>
    <row r="703" ht="10.199999999999999" x14ac:dyDescent="0.25"/>
    <row r="704" ht="10.199999999999999" x14ac:dyDescent="0.25"/>
    <row r="705" ht="10.199999999999999" x14ac:dyDescent="0.25"/>
    <row r="706" ht="10.199999999999999" x14ac:dyDescent="0.25"/>
    <row r="707" ht="10.199999999999999" x14ac:dyDescent="0.25"/>
    <row r="708" ht="10.199999999999999" x14ac:dyDescent="0.25"/>
    <row r="709" ht="10.199999999999999" x14ac:dyDescent="0.25"/>
    <row r="710" ht="10.199999999999999" x14ac:dyDescent="0.25"/>
    <row r="711" ht="10.199999999999999" x14ac:dyDescent="0.25"/>
    <row r="712" ht="10.199999999999999" x14ac:dyDescent="0.25"/>
    <row r="713" ht="10.199999999999999" x14ac:dyDescent="0.25"/>
    <row r="714" ht="10.199999999999999" x14ac:dyDescent="0.25"/>
    <row r="715" ht="10.199999999999999" x14ac:dyDescent="0.25"/>
    <row r="716" ht="10.199999999999999" x14ac:dyDescent="0.25"/>
    <row r="717" ht="10.199999999999999" x14ac:dyDescent="0.25"/>
    <row r="718" ht="10.199999999999999" x14ac:dyDescent="0.25"/>
    <row r="719" ht="10.199999999999999" x14ac:dyDescent="0.25"/>
    <row r="720" ht="10.199999999999999" x14ac:dyDescent="0.25"/>
    <row r="721" ht="10.199999999999999" x14ac:dyDescent="0.25"/>
    <row r="722" ht="10.199999999999999" x14ac:dyDescent="0.25"/>
    <row r="723" ht="10.199999999999999" x14ac:dyDescent="0.25"/>
    <row r="724" ht="10.199999999999999" x14ac:dyDescent="0.25"/>
    <row r="725" ht="10.199999999999999" x14ac:dyDescent="0.25"/>
    <row r="726" ht="10.199999999999999" x14ac:dyDescent="0.25"/>
    <row r="727" ht="10.199999999999999" x14ac:dyDescent="0.25"/>
    <row r="728" ht="10.199999999999999" x14ac:dyDescent="0.25"/>
    <row r="729" ht="10.199999999999999" x14ac:dyDescent="0.25"/>
    <row r="730" ht="10.199999999999999" x14ac:dyDescent="0.25"/>
    <row r="731" ht="10.199999999999999" x14ac:dyDescent="0.25"/>
    <row r="732" ht="10.199999999999999" x14ac:dyDescent="0.25"/>
    <row r="733" ht="10.199999999999999" x14ac:dyDescent="0.25"/>
    <row r="734" ht="10.199999999999999" x14ac:dyDescent="0.25"/>
    <row r="735" ht="10.199999999999999" x14ac:dyDescent="0.25"/>
    <row r="736" ht="10.199999999999999" x14ac:dyDescent="0.25"/>
    <row r="737" ht="10.199999999999999" x14ac:dyDescent="0.25"/>
    <row r="738" ht="10.199999999999999" x14ac:dyDescent="0.25"/>
    <row r="739" ht="10.199999999999999" x14ac:dyDescent="0.25"/>
    <row r="740" ht="10.199999999999999" x14ac:dyDescent="0.25"/>
    <row r="741" ht="10.199999999999999" x14ac:dyDescent="0.25"/>
    <row r="742" ht="10.199999999999999" x14ac:dyDescent="0.25"/>
    <row r="743" ht="10.199999999999999" x14ac:dyDescent="0.25"/>
    <row r="744" ht="10.199999999999999" x14ac:dyDescent="0.25"/>
    <row r="745" ht="10.199999999999999" x14ac:dyDescent="0.25"/>
    <row r="746" ht="10.199999999999999" x14ac:dyDescent="0.25"/>
    <row r="747" ht="10.199999999999999" x14ac:dyDescent="0.25"/>
    <row r="748" ht="10.199999999999999" x14ac:dyDescent="0.25"/>
    <row r="749" ht="10.199999999999999" x14ac:dyDescent="0.25"/>
    <row r="750" ht="10.199999999999999" x14ac:dyDescent="0.25"/>
    <row r="751" ht="10.199999999999999" x14ac:dyDescent="0.25"/>
    <row r="752" ht="10.199999999999999" x14ac:dyDescent="0.25"/>
    <row r="753" ht="10.199999999999999" x14ac:dyDescent="0.25"/>
    <row r="754" ht="10.199999999999999" x14ac:dyDescent="0.25"/>
    <row r="755" ht="10.199999999999999" x14ac:dyDescent="0.25"/>
    <row r="756" ht="10.199999999999999" x14ac:dyDescent="0.25"/>
    <row r="757" ht="10.199999999999999" x14ac:dyDescent="0.25"/>
    <row r="758" ht="10.199999999999999" x14ac:dyDescent="0.25"/>
    <row r="759" ht="10.199999999999999" x14ac:dyDescent="0.25"/>
    <row r="760" ht="10.199999999999999" x14ac:dyDescent="0.25"/>
    <row r="761" ht="10.199999999999999" x14ac:dyDescent="0.25"/>
    <row r="762" ht="10.199999999999999" x14ac:dyDescent="0.25"/>
    <row r="763" ht="10.199999999999999" x14ac:dyDescent="0.25"/>
    <row r="764" ht="10.199999999999999" x14ac:dyDescent="0.25"/>
    <row r="765" ht="10.199999999999999" x14ac:dyDescent="0.25"/>
    <row r="766" ht="10.199999999999999" x14ac:dyDescent="0.25"/>
    <row r="767" ht="10.199999999999999" x14ac:dyDescent="0.25"/>
    <row r="768" ht="10.199999999999999" x14ac:dyDescent="0.25"/>
    <row r="769" ht="10.199999999999999" x14ac:dyDescent="0.25"/>
    <row r="770" ht="10.199999999999999" x14ac:dyDescent="0.25"/>
    <row r="771" ht="10.199999999999999" x14ac:dyDescent="0.25"/>
    <row r="772" ht="10.199999999999999" x14ac:dyDescent="0.25"/>
    <row r="773" ht="10.199999999999999" x14ac:dyDescent="0.25"/>
    <row r="774" ht="10.199999999999999" x14ac:dyDescent="0.25"/>
    <row r="775" ht="10.199999999999999" x14ac:dyDescent="0.25"/>
    <row r="776" ht="10.199999999999999" x14ac:dyDescent="0.25"/>
    <row r="777" ht="10.199999999999999" x14ac:dyDescent="0.25"/>
    <row r="778" ht="10.199999999999999" x14ac:dyDescent="0.25"/>
    <row r="779" ht="10.199999999999999" x14ac:dyDescent="0.25"/>
    <row r="780" ht="10.199999999999999" x14ac:dyDescent="0.25"/>
    <row r="781" ht="10.199999999999999" x14ac:dyDescent="0.25"/>
    <row r="782" ht="10.199999999999999" x14ac:dyDescent="0.25"/>
    <row r="783" ht="10.199999999999999" x14ac:dyDescent="0.25"/>
    <row r="784" ht="10.199999999999999" x14ac:dyDescent="0.25"/>
    <row r="785" ht="10.199999999999999" x14ac:dyDescent="0.25"/>
    <row r="786" ht="10.199999999999999" x14ac:dyDescent="0.25"/>
    <row r="787" ht="10.199999999999999" x14ac:dyDescent="0.25"/>
    <row r="788" ht="10.199999999999999" x14ac:dyDescent="0.25"/>
    <row r="789" ht="10.199999999999999" x14ac:dyDescent="0.25"/>
    <row r="790" ht="10.199999999999999" x14ac:dyDescent="0.25"/>
    <row r="791" ht="10.199999999999999" x14ac:dyDescent="0.25"/>
    <row r="792" ht="10.199999999999999" x14ac:dyDescent="0.25"/>
    <row r="793" ht="10.199999999999999" x14ac:dyDescent="0.25"/>
    <row r="794" ht="10.199999999999999" x14ac:dyDescent="0.25"/>
    <row r="795" ht="10.199999999999999" x14ac:dyDescent="0.25"/>
    <row r="796" ht="10.199999999999999" x14ac:dyDescent="0.25"/>
    <row r="797" ht="10.199999999999999" x14ac:dyDescent="0.25"/>
    <row r="798" ht="10.199999999999999" x14ac:dyDescent="0.25"/>
    <row r="799" ht="10.199999999999999" x14ac:dyDescent="0.25"/>
    <row r="800" ht="10.199999999999999" x14ac:dyDescent="0.25"/>
    <row r="801" ht="10.199999999999999" x14ac:dyDescent="0.25"/>
    <row r="802" ht="10.199999999999999" x14ac:dyDescent="0.25"/>
    <row r="803" ht="10.199999999999999" x14ac:dyDescent="0.25"/>
    <row r="804" ht="10.199999999999999" x14ac:dyDescent="0.25"/>
    <row r="805" ht="10.199999999999999" x14ac:dyDescent="0.25"/>
    <row r="806" ht="10.199999999999999" x14ac:dyDescent="0.25"/>
    <row r="807" ht="10.199999999999999" x14ac:dyDescent="0.25"/>
    <row r="808" ht="10.199999999999999" x14ac:dyDescent="0.25"/>
    <row r="809" ht="10.199999999999999" x14ac:dyDescent="0.25"/>
    <row r="810" ht="10.199999999999999" x14ac:dyDescent="0.25"/>
    <row r="811" ht="10.199999999999999" x14ac:dyDescent="0.25"/>
    <row r="812" ht="10.199999999999999" x14ac:dyDescent="0.25"/>
    <row r="813" ht="10.199999999999999" x14ac:dyDescent="0.25"/>
    <row r="814" ht="10.199999999999999" x14ac:dyDescent="0.25"/>
    <row r="815" ht="10.199999999999999" x14ac:dyDescent="0.25"/>
    <row r="816" ht="10.199999999999999" x14ac:dyDescent="0.25"/>
    <row r="817" ht="10.199999999999999" x14ac:dyDescent="0.25"/>
    <row r="818" ht="10.199999999999999" x14ac:dyDescent="0.25"/>
    <row r="819" ht="10.199999999999999" x14ac:dyDescent="0.25"/>
    <row r="820" ht="10.199999999999999" x14ac:dyDescent="0.25"/>
    <row r="821" ht="10.199999999999999" x14ac:dyDescent="0.25"/>
    <row r="822" ht="10.199999999999999" x14ac:dyDescent="0.25"/>
    <row r="823" ht="10.199999999999999" x14ac:dyDescent="0.25"/>
    <row r="824" ht="10.199999999999999" x14ac:dyDescent="0.25"/>
    <row r="825" ht="10.199999999999999" x14ac:dyDescent="0.25"/>
    <row r="826" ht="10.199999999999999" x14ac:dyDescent="0.25"/>
    <row r="827" ht="10.199999999999999" x14ac:dyDescent="0.25"/>
    <row r="828" ht="10.199999999999999" x14ac:dyDescent="0.25"/>
    <row r="829" ht="10.199999999999999" x14ac:dyDescent="0.25"/>
    <row r="830" ht="10.199999999999999" x14ac:dyDescent="0.25"/>
    <row r="831" ht="10.199999999999999" x14ac:dyDescent="0.25"/>
    <row r="832" ht="10.199999999999999" x14ac:dyDescent="0.25"/>
    <row r="833" ht="10.199999999999999" x14ac:dyDescent="0.25"/>
    <row r="834" ht="10.199999999999999" x14ac:dyDescent="0.25"/>
    <row r="835" ht="10.199999999999999" x14ac:dyDescent="0.25"/>
    <row r="836" ht="10.199999999999999" x14ac:dyDescent="0.25"/>
    <row r="837" ht="10.199999999999999" x14ac:dyDescent="0.25"/>
    <row r="838" ht="10.199999999999999" x14ac:dyDescent="0.25"/>
    <row r="839" ht="10.199999999999999" x14ac:dyDescent="0.25"/>
    <row r="840" ht="10.199999999999999" x14ac:dyDescent="0.25"/>
    <row r="841" ht="10.199999999999999" x14ac:dyDescent="0.25"/>
    <row r="842" ht="10.199999999999999" x14ac:dyDescent="0.25"/>
    <row r="843" ht="10.199999999999999" x14ac:dyDescent="0.25"/>
    <row r="844" ht="10.199999999999999" x14ac:dyDescent="0.25"/>
    <row r="845" ht="10.199999999999999" x14ac:dyDescent="0.25"/>
    <row r="846" ht="10.199999999999999" x14ac:dyDescent="0.25"/>
    <row r="847" ht="10.199999999999999" x14ac:dyDescent="0.25"/>
    <row r="848" ht="10.199999999999999" x14ac:dyDescent="0.25"/>
    <row r="849" ht="10.199999999999999" x14ac:dyDescent="0.25"/>
    <row r="850" ht="10.199999999999999" x14ac:dyDescent="0.25"/>
    <row r="851" ht="10.199999999999999" x14ac:dyDescent="0.25"/>
    <row r="852" ht="10.199999999999999" x14ac:dyDescent="0.25"/>
    <row r="853" ht="10.199999999999999" x14ac:dyDescent="0.25"/>
    <row r="854" ht="10.199999999999999" x14ac:dyDescent="0.25"/>
    <row r="855" ht="10.199999999999999" x14ac:dyDescent="0.25"/>
    <row r="856" ht="10.199999999999999" x14ac:dyDescent="0.25"/>
    <row r="857" ht="10.199999999999999" x14ac:dyDescent="0.25"/>
    <row r="858" ht="10.199999999999999" x14ac:dyDescent="0.25"/>
    <row r="859" ht="10.199999999999999" x14ac:dyDescent="0.25"/>
    <row r="860" ht="10.199999999999999" x14ac:dyDescent="0.25"/>
    <row r="861" ht="10.199999999999999" x14ac:dyDescent="0.25"/>
    <row r="862" ht="10.199999999999999" x14ac:dyDescent="0.25"/>
    <row r="863" ht="10.199999999999999" x14ac:dyDescent="0.25"/>
    <row r="864" ht="10.199999999999999" x14ac:dyDescent="0.25"/>
    <row r="865" ht="10.199999999999999" x14ac:dyDescent="0.25"/>
    <row r="866" ht="10.199999999999999" x14ac:dyDescent="0.25"/>
    <row r="867" ht="10.199999999999999" x14ac:dyDescent="0.25"/>
    <row r="868" ht="10.199999999999999" x14ac:dyDescent="0.25"/>
    <row r="869" ht="10.199999999999999" x14ac:dyDescent="0.25"/>
    <row r="870" ht="10.199999999999999" x14ac:dyDescent="0.25"/>
    <row r="871" ht="10.199999999999999" x14ac:dyDescent="0.25"/>
    <row r="872" ht="10.199999999999999" x14ac:dyDescent="0.25"/>
    <row r="873" ht="10.199999999999999" x14ac:dyDescent="0.25"/>
    <row r="874" ht="10.199999999999999" x14ac:dyDescent="0.25"/>
    <row r="875" ht="10.199999999999999" x14ac:dyDescent="0.25"/>
    <row r="876" ht="10.199999999999999" x14ac:dyDescent="0.25"/>
    <row r="877" ht="10.199999999999999" x14ac:dyDescent="0.25"/>
    <row r="878" ht="10.199999999999999" x14ac:dyDescent="0.25"/>
    <row r="879" ht="10.199999999999999" x14ac:dyDescent="0.25"/>
    <row r="880" ht="10.199999999999999" x14ac:dyDescent="0.25"/>
    <row r="881" ht="10.199999999999999" x14ac:dyDescent="0.25"/>
    <row r="882" ht="10.199999999999999" x14ac:dyDescent="0.25"/>
    <row r="883" ht="10.199999999999999" x14ac:dyDescent="0.25"/>
    <row r="884" ht="10.199999999999999" x14ac:dyDescent="0.25"/>
    <row r="885" ht="10.199999999999999" x14ac:dyDescent="0.25"/>
    <row r="886" ht="10.199999999999999" x14ac:dyDescent="0.25"/>
    <row r="887" ht="10.199999999999999" x14ac:dyDescent="0.25"/>
    <row r="888" ht="10.199999999999999" x14ac:dyDescent="0.25"/>
    <row r="889" ht="10.199999999999999" x14ac:dyDescent="0.25"/>
    <row r="890" ht="10.199999999999999" x14ac:dyDescent="0.25"/>
    <row r="891" ht="10.199999999999999" x14ac:dyDescent="0.25"/>
    <row r="892" ht="10.199999999999999" x14ac:dyDescent="0.25"/>
    <row r="893" ht="10.199999999999999" x14ac:dyDescent="0.25"/>
    <row r="894" ht="10.199999999999999" x14ac:dyDescent="0.25"/>
    <row r="895" ht="10.199999999999999" x14ac:dyDescent="0.25"/>
    <row r="896" ht="10.199999999999999" x14ac:dyDescent="0.25"/>
    <row r="897" ht="10.199999999999999" x14ac:dyDescent="0.25"/>
    <row r="898" ht="10.199999999999999" x14ac:dyDescent="0.25"/>
    <row r="899" ht="10.199999999999999" x14ac:dyDescent="0.25"/>
    <row r="900" ht="10.199999999999999" x14ac:dyDescent="0.25"/>
    <row r="901" ht="10.199999999999999" x14ac:dyDescent="0.25"/>
    <row r="902" ht="10.199999999999999" x14ac:dyDescent="0.25"/>
    <row r="903" ht="10.199999999999999" x14ac:dyDescent="0.25"/>
    <row r="904" ht="10.199999999999999" x14ac:dyDescent="0.25"/>
    <row r="905" ht="10.199999999999999" x14ac:dyDescent="0.25"/>
    <row r="906" ht="10.199999999999999" x14ac:dyDescent="0.25"/>
    <row r="907" ht="10.199999999999999" x14ac:dyDescent="0.25"/>
    <row r="908" ht="10.199999999999999" x14ac:dyDescent="0.25"/>
    <row r="909" ht="10.199999999999999" x14ac:dyDescent="0.25"/>
    <row r="910" ht="10.199999999999999" x14ac:dyDescent="0.25"/>
    <row r="911" ht="10.199999999999999" x14ac:dyDescent="0.25"/>
    <row r="912" ht="10.199999999999999" x14ac:dyDescent="0.25"/>
    <row r="913" ht="10.199999999999999" x14ac:dyDescent="0.25"/>
    <row r="914" ht="10.199999999999999" x14ac:dyDescent="0.25"/>
    <row r="915" ht="10.199999999999999" x14ac:dyDescent="0.25"/>
    <row r="916" ht="10.199999999999999" x14ac:dyDescent="0.25"/>
    <row r="917" ht="10.199999999999999" x14ac:dyDescent="0.25"/>
    <row r="918" ht="10.199999999999999" x14ac:dyDescent="0.25"/>
    <row r="919" ht="10.199999999999999" x14ac:dyDescent="0.25"/>
    <row r="920" ht="10.199999999999999" x14ac:dyDescent="0.25"/>
    <row r="921" ht="10.199999999999999" x14ac:dyDescent="0.25"/>
    <row r="922" ht="10.199999999999999" x14ac:dyDescent="0.25"/>
    <row r="923" ht="10.199999999999999" x14ac:dyDescent="0.25"/>
    <row r="924" ht="10.199999999999999" x14ac:dyDescent="0.25"/>
    <row r="925" ht="10.199999999999999" x14ac:dyDescent="0.25"/>
    <row r="926" ht="10.199999999999999" x14ac:dyDescent="0.25"/>
    <row r="927" ht="10.199999999999999" x14ac:dyDescent="0.25"/>
    <row r="928" ht="10.199999999999999" x14ac:dyDescent="0.25"/>
    <row r="929" ht="10.199999999999999" x14ac:dyDescent="0.25"/>
    <row r="930" ht="10.199999999999999" x14ac:dyDescent="0.25"/>
    <row r="931" ht="10.199999999999999" x14ac:dyDescent="0.25"/>
    <row r="932" ht="10.199999999999999" x14ac:dyDescent="0.25"/>
    <row r="933" ht="10.199999999999999" x14ac:dyDescent="0.25"/>
    <row r="934" ht="10.199999999999999" x14ac:dyDescent="0.25"/>
    <row r="935" ht="10.199999999999999" x14ac:dyDescent="0.25"/>
    <row r="936" ht="10.199999999999999" x14ac:dyDescent="0.25"/>
    <row r="937" ht="10.199999999999999" x14ac:dyDescent="0.25"/>
    <row r="938" ht="10.199999999999999" x14ac:dyDescent="0.25"/>
    <row r="939" ht="10.199999999999999" x14ac:dyDescent="0.25"/>
    <row r="940" ht="10.199999999999999" x14ac:dyDescent="0.25"/>
    <row r="941" ht="10.199999999999999" x14ac:dyDescent="0.25"/>
    <row r="942" ht="10.199999999999999" x14ac:dyDescent="0.25"/>
    <row r="943" ht="10.199999999999999" x14ac:dyDescent="0.25"/>
    <row r="944" ht="10.199999999999999" x14ac:dyDescent="0.25"/>
    <row r="945" ht="10.199999999999999" x14ac:dyDescent="0.25"/>
    <row r="946" ht="10.199999999999999" x14ac:dyDescent="0.25"/>
    <row r="947" ht="10.199999999999999" x14ac:dyDescent="0.25"/>
    <row r="948" ht="10.199999999999999" x14ac:dyDescent="0.25"/>
    <row r="949" ht="10.199999999999999" x14ac:dyDescent="0.25"/>
    <row r="950" ht="10.199999999999999" x14ac:dyDescent="0.25"/>
    <row r="951" ht="10.199999999999999" x14ac:dyDescent="0.25"/>
    <row r="952" ht="10.199999999999999" x14ac:dyDescent="0.25"/>
    <row r="953" ht="10.199999999999999" x14ac:dyDescent="0.25"/>
    <row r="954" ht="10.199999999999999" x14ac:dyDescent="0.25"/>
    <row r="955" ht="10.199999999999999" x14ac:dyDescent="0.25"/>
    <row r="956" ht="10.199999999999999" x14ac:dyDescent="0.25"/>
    <row r="957" ht="10.199999999999999" x14ac:dyDescent="0.25"/>
    <row r="958" ht="10.199999999999999" x14ac:dyDescent="0.25"/>
    <row r="959" ht="10.199999999999999" x14ac:dyDescent="0.25"/>
    <row r="960" ht="10.199999999999999" x14ac:dyDescent="0.25"/>
    <row r="961" ht="10.199999999999999" x14ac:dyDescent="0.25"/>
    <row r="962" ht="10.199999999999999" x14ac:dyDescent="0.25"/>
    <row r="963" ht="10.199999999999999" x14ac:dyDescent="0.25"/>
    <row r="964" ht="10.199999999999999" x14ac:dyDescent="0.25"/>
    <row r="965" ht="10.199999999999999" x14ac:dyDescent="0.25"/>
    <row r="966" ht="10.199999999999999" x14ac:dyDescent="0.25"/>
    <row r="967" ht="10.199999999999999" x14ac:dyDescent="0.25"/>
    <row r="968" ht="10.199999999999999" x14ac:dyDescent="0.25"/>
    <row r="969" ht="10.199999999999999" x14ac:dyDescent="0.25"/>
    <row r="970" ht="10.199999999999999" x14ac:dyDescent="0.25"/>
    <row r="971" ht="10.199999999999999" x14ac:dyDescent="0.25"/>
    <row r="972" ht="10.199999999999999" x14ac:dyDescent="0.25"/>
    <row r="973" ht="10.199999999999999" x14ac:dyDescent="0.25"/>
    <row r="974" ht="10.199999999999999" x14ac:dyDescent="0.25"/>
    <row r="975" ht="10.199999999999999" x14ac:dyDescent="0.25"/>
    <row r="976" ht="10.199999999999999" x14ac:dyDescent="0.25"/>
    <row r="977" ht="10.199999999999999" x14ac:dyDescent="0.25"/>
    <row r="978" ht="10.199999999999999" x14ac:dyDescent="0.25"/>
    <row r="979" ht="10.199999999999999" x14ac:dyDescent="0.25"/>
    <row r="980" ht="10.199999999999999" x14ac:dyDescent="0.25"/>
    <row r="981" ht="10.199999999999999" x14ac:dyDescent="0.25"/>
    <row r="982" ht="10.199999999999999" x14ac:dyDescent="0.25"/>
    <row r="983" ht="10.199999999999999" x14ac:dyDescent="0.25"/>
    <row r="984" ht="10.199999999999999" x14ac:dyDescent="0.25"/>
    <row r="985" ht="10.199999999999999" x14ac:dyDescent="0.25"/>
    <row r="986" ht="10.199999999999999" x14ac:dyDescent="0.25"/>
    <row r="987" ht="10.199999999999999" x14ac:dyDescent="0.25"/>
    <row r="988" ht="10.199999999999999" x14ac:dyDescent="0.25"/>
    <row r="989" ht="10.199999999999999" x14ac:dyDescent="0.25"/>
    <row r="990" ht="10.199999999999999" x14ac:dyDescent="0.25"/>
    <row r="991" ht="10.199999999999999" x14ac:dyDescent="0.25"/>
    <row r="992" ht="10.199999999999999" x14ac:dyDescent="0.25"/>
    <row r="993" ht="10.199999999999999" x14ac:dyDescent="0.25"/>
    <row r="994" ht="10.199999999999999" x14ac:dyDescent="0.25"/>
    <row r="995" ht="10.199999999999999" x14ac:dyDescent="0.25"/>
    <row r="996" ht="10.199999999999999" x14ac:dyDescent="0.25"/>
    <row r="997" ht="10.199999999999999" x14ac:dyDescent="0.25"/>
    <row r="998" ht="10.199999999999999" x14ac:dyDescent="0.25"/>
    <row r="999" ht="10.199999999999999" x14ac:dyDescent="0.25"/>
    <row r="1000" ht="10.199999999999999" x14ac:dyDescent="0.25"/>
    <row r="1001" ht="10.199999999999999" x14ac:dyDescent="0.25"/>
    <row r="1002" ht="10.199999999999999" x14ac:dyDescent="0.25"/>
    <row r="1003" ht="10.199999999999999" x14ac:dyDescent="0.25"/>
    <row r="1004" ht="10.199999999999999" x14ac:dyDescent="0.25"/>
    <row r="1005" ht="10.199999999999999" x14ac:dyDescent="0.25"/>
    <row r="1006" ht="10.199999999999999" x14ac:dyDescent="0.25"/>
    <row r="1007" ht="10.199999999999999" x14ac:dyDescent="0.25"/>
    <row r="1008" ht="10.199999999999999" x14ac:dyDescent="0.25"/>
    <row r="1009" ht="10.199999999999999" x14ac:dyDescent="0.25"/>
    <row r="1010" ht="10.199999999999999" x14ac:dyDescent="0.25"/>
    <row r="1011" ht="10.199999999999999" x14ac:dyDescent="0.25"/>
    <row r="1012" ht="10.199999999999999" x14ac:dyDescent="0.25"/>
    <row r="1013" ht="10.199999999999999" x14ac:dyDescent="0.25"/>
    <row r="1014" ht="10.199999999999999" x14ac:dyDescent="0.25"/>
    <row r="1015" ht="10.199999999999999" x14ac:dyDescent="0.25"/>
    <row r="1016" ht="10.199999999999999" x14ac:dyDescent="0.25"/>
    <row r="1017" ht="10.199999999999999" x14ac:dyDescent="0.25"/>
    <row r="1018" ht="10.199999999999999" x14ac:dyDescent="0.25"/>
    <row r="1019" ht="10.199999999999999" x14ac:dyDescent="0.25"/>
    <row r="1020" ht="10.199999999999999" x14ac:dyDescent="0.25"/>
    <row r="1021" ht="10.199999999999999" x14ac:dyDescent="0.25"/>
    <row r="1022" ht="10.199999999999999" x14ac:dyDescent="0.25"/>
    <row r="1023" ht="10.199999999999999" x14ac:dyDescent="0.25"/>
    <row r="1024" ht="10.199999999999999" x14ac:dyDescent="0.25"/>
    <row r="1025" ht="10.199999999999999" x14ac:dyDescent="0.25"/>
    <row r="1026" ht="10.199999999999999" x14ac:dyDescent="0.25"/>
    <row r="1027" ht="10.199999999999999" x14ac:dyDescent="0.25"/>
    <row r="1028" ht="10.199999999999999" x14ac:dyDescent="0.25"/>
    <row r="1029" ht="10.199999999999999" x14ac:dyDescent="0.25"/>
    <row r="1030" ht="10.199999999999999" x14ac:dyDescent="0.25"/>
    <row r="1031" ht="10.199999999999999" x14ac:dyDescent="0.25"/>
    <row r="1032" ht="10.199999999999999" x14ac:dyDescent="0.25"/>
    <row r="1033" ht="10.199999999999999" x14ac:dyDescent="0.25"/>
    <row r="1034" ht="10.199999999999999" x14ac:dyDescent="0.25"/>
    <row r="1035" ht="10.199999999999999" x14ac:dyDescent="0.25"/>
    <row r="1036" ht="10.199999999999999" x14ac:dyDescent="0.25"/>
    <row r="1037" ht="10.199999999999999" x14ac:dyDescent="0.25"/>
    <row r="1038" ht="10.199999999999999" x14ac:dyDescent="0.25"/>
    <row r="1039" ht="10.199999999999999" x14ac:dyDescent="0.25"/>
    <row r="1040" ht="10.199999999999999" x14ac:dyDescent="0.25"/>
    <row r="1041" ht="10.199999999999999" x14ac:dyDescent="0.25"/>
    <row r="1042" ht="10.199999999999999" x14ac:dyDescent="0.25"/>
    <row r="1043" ht="10.199999999999999" x14ac:dyDescent="0.25"/>
    <row r="1044" ht="10.199999999999999" x14ac:dyDescent="0.25"/>
    <row r="1045" ht="10.199999999999999" x14ac:dyDescent="0.25"/>
    <row r="1046" ht="10.199999999999999" x14ac:dyDescent="0.25"/>
    <row r="1047" ht="10.199999999999999" x14ac:dyDescent="0.25"/>
    <row r="1048" ht="10.199999999999999" x14ac:dyDescent="0.25"/>
  </sheetData>
  <mergeCells count="4">
    <mergeCell ref="A1:G1"/>
    <mergeCell ref="A2:G2"/>
    <mergeCell ref="F3:G3"/>
    <mergeCell ref="A59:F59"/>
  </mergeCells>
  <pageMargins left="0.7" right="0.7" top="0.75" bottom="0.75" header="0.3" footer="0.3"/>
  <pageSetup paperSize="9" scale="78" orientation="portrait" r:id="rId1"/>
  <rowBreaks count="1" manualBreakCount="1">
    <brk id="42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2"/>
  <sheetViews>
    <sheetView view="pageBreakPreview" zoomScale="130" zoomScaleNormal="100" zoomScaleSheetLayoutView="130" workbookViewId="0">
      <selection activeCell="A2" sqref="A2:G2"/>
    </sheetView>
  </sheetViews>
  <sheetFormatPr defaultColWidth="9" defaultRowHeight="12.6" x14ac:dyDescent="0.25"/>
  <cols>
    <col min="1" max="1" width="8.109375" customWidth="1"/>
    <col min="2" max="2" width="11.33203125" customWidth="1"/>
    <col min="3" max="3" width="46.33203125" style="1" customWidth="1"/>
    <col min="4" max="4" width="8.44140625" customWidth="1"/>
    <col min="5" max="5" width="10.6640625" style="93" customWidth="1"/>
    <col min="6" max="6" width="11.5546875" style="101" customWidth="1"/>
    <col min="7" max="7" width="17.44140625" style="12" customWidth="1"/>
    <col min="8" max="8" width="12.6640625" customWidth="1"/>
    <col min="9" max="9" width="44.44140625" customWidth="1"/>
    <col min="10" max="27" width="12.6640625" customWidth="1"/>
    <col min="28" max="28" width="18" customWidth="1"/>
    <col min="29" max="31" width="12.6640625" customWidth="1"/>
  </cols>
  <sheetData>
    <row r="1" spans="1:9" ht="30.75" customHeight="1" x14ac:dyDescent="0.25">
      <c r="A1" s="252" t="str">
        <f>Summary!A1</f>
        <v>UPGRADING OF THE WESTERN BULK SEWER – CBD (SAVANNAH FALLS ESTATE OUTFALL SEWER AND PUMPSTATION)</v>
      </c>
      <c r="B1" s="252"/>
      <c r="C1" s="252"/>
      <c r="D1" s="252"/>
      <c r="E1" s="252"/>
      <c r="F1" s="252"/>
      <c r="G1" s="252"/>
    </row>
    <row r="2" spans="1:9" s="8" customFormat="1" ht="13.8" x14ac:dyDescent="0.25">
      <c r="A2" s="253" t="str">
        <f>'A. P&amp;Gs'!A2:G2</f>
        <v>TENDER BoQ -RLM/OMM/0051/2022/23</v>
      </c>
      <c r="B2" s="253"/>
      <c r="C2" s="253"/>
      <c r="D2" s="253"/>
      <c r="E2" s="253"/>
      <c r="F2" s="253"/>
      <c r="G2" s="253"/>
    </row>
    <row r="3" spans="1:9" s="5" customFormat="1" ht="10.8" x14ac:dyDescent="0.2">
      <c r="A3" s="3" t="s">
        <v>0</v>
      </c>
      <c r="B3" s="4" t="s">
        <v>1</v>
      </c>
      <c r="C3" s="3" t="s">
        <v>2</v>
      </c>
      <c r="D3" s="4" t="s">
        <v>3</v>
      </c>
      <c r="E3" s="88" t="s">
        <v>74</v>
      </c>
      <c r="F3" s="97" t="s">
        <v>4</v>
      </c>
      <c r="G3" s="10" t="s">
        <v>5</v>
      </c>
    </row>
    <row r="4" spans="1:9" s="5" customFormat="1" ht="10.8" x14ac:dyDescent="0.2">
      <c r="A4" s="58" t="s">
        <v>6</v>
      </c>
      <c r="B4" s="59"/>
      <c r="C4" s="58"/>
      <c r="D4" s="59"/>
      <c r="E4" s="89"/>
      <c r="F4" s="98"/>
      <c r="G4" s="60" t="s">
        <v>219</v>
      </c>
    </row>
    <row r="5" spans="1:9" s="2" customFormat="1" ht="32.4" x14ac:dyDescent="0.2">
      <c r="A5" s="61" t="s">
        <v>11</v>
      </c>
      <c r="B5" s="62" t="s">
        <v>75</v>
      </c>
      <c r="C5" s="63" t="s">
        <v>12</v>
      </c>
      <c r="D5" s="64"/>
      <c r="E5" s="90"/>
      <c r="F5" s="99"/>
      <c r="G5" s="10"/>
      <c r="H5" s="2">
        <v>1.45</v>
      </c>
    </row>
    <row r="6" spans="1:9" s="2" customFormat="1" ht="15.6" x14ac:dyDescent="0.2">
      <c r="A6" s="61"/>
      <c r="B6" s="62"/>
      <c r="C6" s="65"/>
      <c r="D6" s="66"/>
      <c r="E6" s="78"/>
      <c r="F6" s="77"/>
      <c r="G6" s="9"/>
    </row>
    <row r="7" spans="1:9" s="2" customFormat="1" ht="15.75" customHeight="1" x14ac:dyDescent="0.2">
      <c r="A7" s="66" t="s">
        <v>13</v>
      </c>
      <c r="B7" s="66" t="s">
        <v>14</v>
      </c>
      <c r="C7" s="67" t="s">
        <v>15</v>
      </c>
      <c r="D7" s="66"/>
      <c r="E7" s="78"/>
      <c r="F7" s="77"/>
      <c r="G7" s="9"/>
    </row>
    <row r="8" spans="1:9" s="2" customFormat="1" ht="10.8" x14ac:dyDescent="0.2">
      <c r="A8" s="66"/>
      <c r="B8" s="66"/>
      <c r="C8" s="62"/>
      <c r="D8" s="66"/>
      <c r="E8" s="78"/>
      <c r="F8" s="77"/>
      <c r="G8" s="9"/>
    </row>
    <row r="9" spans="1:9" s="2" customFormat="1" ht="25.5" customHeight="1" x14ac:dyDescent="0.2">
      <c r="A9" s="61" t="s">
        <v>16</v>
      </c>
      <c r="B9" s="61" t="s">
        <v>17</v>
      </c>
      <c r="C9" s="71" t="s">
        <v>304</v>
      </c>
      <c r="D9" s="69" t="s">
        <v>18</v>
      </c>
      <c r="E9" s="78">
        <v>650</v>
      </c>
      <c r="F9" s="77"/>
      <c r="G9" s="70">
        <f>F9*E9</f>
        <v>0</v>
      </c>
      <c r="I9" s="71" t="s">
        <v>291</v>
      </c>
    </row>
    <row r="10" spans="1:9" s="2" customFormat="1" ht="25.5" customHeight="1" x14ac:dyDescent="0.2">
      <c r="A10" s="61"/>
      <c r="B10" s="61"/>
      <c r="C10" s="71"/>
      <c r="D10" s="69"/>
      <c r="E10" s="78"/>
      <c r="F10" s="77"/>
      <c r="G10" s="70"/>
      <c r="I10" s="121"/>
    </row>
    <row r="11" spans="1:9" s="2" customFormat="1" ht="24" customHeight="1" x14ac:dyDescent="0.2">
      <c r="A11" s="61" t="s">
        <v>19</v>
      </c>
      <c r="B11" s="61"/>
      <c r="C11" s="71" t="s">
        <v>302</v>
      </c>
      <c r="D11" s="69" t="s">
        <v>292</v>
      </c>
      <c r="E11" s="78">
        <f>30*12</f>
        <v>360</v>
      </c>
      <c r="F11" s="77"/>
      <c r="G11" s="70">
        <f>F11*E11</f>
        <v>0</v>
      </c>
    </row>
    <row r="12" spans="1:9" s="2" customFormat="1" ht="10.8" x14ac:dyDescent="0.2">
      <c r="A12" s="66"/>
      <c r="B12" s="66"/>
      <c r="C12" s="62"/>
      <c r="D12" s="66"/>
      <c r="E12" s="78"/>
      <c r="F12" s="77"/>
      <c r="G12" s="70"/>
    </row>
    <row r="13" spans="1:9" s="2" customFormat="1" ht="10.8" x14ac:dyDescent="0.2">
      <c r="A13" s="61" t="s">
        <v>230</v>
      </c>
      <c r="B13" s="61" t="s">
        <v>229</v>
      </c>
      <c r="C13" s="71" t="s">
        <v>303</v>
      </c>
      <c r="D13" s="69" t="s">
        <v>6</v>
      </c>
      <c r="E13" s="78">
        <v>3</v>
      </c>
      <c r="F13" s="77"/>
      <c r="G13" s="70">
        <f>F13*E13</f>
        <v>0</v>
      </c>
    </row>
    <row r="14" spans="1:9" s="2" customFormat="1" ht="15.75" customHeight="1" x14ac:dyDescent="0.2">
      <c r="A14" s="61"/>
      <c r="B14" s="61"/>
      <c r="C14" s="62"/>
      <c r="D14" s="69"/>
      <c r="E14" s="78"/>
      <c r="F14" s="77"/>
      <c r="G14" s="70"/>
    </row>
    <row r="15" spans="1:9" s="2" customFormat="1" ht="21.6" x14ac:dyDescent="0.2">
      <c r="A15" s="61" t="s">
        <v>293</v>
      </c>
      <c r="B15" s="61"/>
      <c r="C15" s="71" t="s">
        <v>232</v>
      </c>
      <c r="D15" s="69"/>
      <c r="E15" s="78"/>
      <c r="F15" s="77"/>
      <c r="G15" s="70"/>
    </row>
    <row r="16" spans="1:9" s="2" customFormat="1" ht="10.8" x14ac:dyDescent="0.2">
      <c r="A16" s="61" t="s">
        <v>231</v>
      </c>
      <c r="B16" s="61"/>
      <c r="C16" s="71" t="s">
        <v>233</v>
      </c>
      <c r="D16" s="69" t="s">
        <v>18</v>
      </c>
      <c r="E16" s="78">
        <v>650</v>
      </c>
      <c r="F16" s="77"/>
      <c r="G16" s="70">
        <f>F16*E16</f>
        <v>0</v>
      </c>
    </row>
    <row r="17" spans="1:7" s="2" customFormat="1" ht="10.8" x14ac:dyDescent="0.2">
      <c r="A17" s="61"/>
      <c r="B17" s="61"/>
      <c r="C17" s="71"/>
      <c r="D17" s="69"/>
      <c r="E17" s="78"/>
      <c r="F17" s="77"/>
      <c r="G17" s="70"/>
    </row>
    <row r="18" spans="1:7" s="2" customFormat="1" ht="10.8" x14ac:dyDescent="0.2">
      <c r="A18" s="66" t="s">
        <v>128</v>
      </c>
      <c r="B18" s="66"/>
      <c r="C18" s="71" t="s">
        <v>234</v>
      </c>
      <c r="D18" s="69" t="s">
        <v>18</v>
      </c>
      <c r="E18" s="78">
        <v>50</v>
      </c>
      <c r="F18" s="77"/>
      <c r="G18" s="70">
        <f>F18*E18</f>
        <v>0</v>
      </c>
    </row>
    <row r="19" spans="1:7" s="2" customFormat="1" ht="10.8" x14ac:dyDescent="0.2">
      <c r="A19" s="66"/>
      <c r="B19" s="66"/>
      <c r="C19" s="71"/>
      <c r="D19" s="69"/>
      <c r="E19" s="78"/>
      <c r="F19" s="77"/>
      <c r="G19" s="70"/>
    </row>
    <row r="20" spans="1:7" s="2" customFormat="1" ht="10.8" x14ac:dyDescent="0.2">
      <c r="A20" s="66" t="s">
        <v>20</v>
      </c>
      <c r="B20" s="66" t="s">
        <v>294</v>
      </c>
      <c r="C20" s="67" t="s">
        <v>295</v>
      </c>
      <c r="D20" s="66"/>
      <c r="E20" s="78"/>
      <c r="F20" s="77"/>
      <c r="G20" s="70"/>
    </row>
    <row r="21" spans="1:7" s="2" customFormat="1" ht="10.8" x14ac:dyDescent="0.2">
      <c r="A21" s="66"/>
      <c r="B21" s="66"/>
      <c r="C21" s="73" t="s">
        <v>299</v>
      </c>
      <c r="D21" s="66"/>
      <c r="E21" s="78"/>
      <c r="F21" s="77"/>
      <c r="G21" s="70"/>
    </row>
    <row r="22" spans="1:7" s="2" customFormat="1" x14ac:dyDescent="0.2">
      <c r="A22" s="66" t="s">
        <v>23</v>
      </c>
      <c r="B22" s="66" t="s">
        <v>297</v>
      </c>
      <c r="C22" s="71" t="s">
        <v>296</v>
      </c>
      <c r="D22" s="69" t="s">
        <v>292</v>
      </c>
      <c r="E22" s="78">
        <f>E11</f>
        <v>360</v>
      </c>
      <c r="F22" s="77"/>
      <c r="G22" s="70">
        <f>F22*E22</f>
        <v>0</v>
      </c>
    </row>
    <row r="23" spans="1:7" s="2" customFormat="1" ht="10.8" x14ac:dyDescent="0.2">
      <c r="A23" s="66"/>
      <c r="B23" s="66"/>
      <c r="C23" s="71"/>
      <c r="D23" s="69"/>
      <c r="E23" s="78"/>
      <c r="F23" s="77"/>
      <c r="G23" s="70"/>
    </row>
    <row r="24" spans="1:7" s="2" customFormat="1" ht="21.6" x14ac:dyDescent="0.3">
      <c r="A24" s="66" t="s">
        <v>25</v>
      </c>
      <c r="B24" s="66" t="s">
        <v>298</v>
      </c>
      <c r="C24" s="71" t="s">
        <v>301</v>
      </c>
      <c r="D24" s="69" t="s">
        <v>300</v>
      </c>
      <c r="E24" s="78">
        <f>ROUNDUP('[1]Waterfkloof Estate'!$C$79+'[1]Waterfkloof Estate'!$C$63,0)</f>
        <v>375</v>
      </c>
      <c r="F24" s="77"/>
      <c r="G24" s="70">
        <f>F24*E24</f>
        <v>0</v>
      </c>
    </row>
    <row r="25" spans="1:7" s="2" customFormat="1" ht="10.8" x14ac:dyDescent="0.2">
      <c r="A25" s="66"/>
      <c r="B25" s="66"/>
      <c r="C25" s="71"/>
      <c r="D25" s="66"/>
      <c r="E25" s="78"/>
      <c r="F25" s="77"/>
      <c r="G25" s="70"/>
    </row>
    <row r="26" spans="1:7" s="2" customFormat="1" ht="10.8" x14ac:dyDescent="0.2">
      <c r="A26" s="66"/>
      <c r="B26" s="66" t="s">
        <v>306</v>
      </c>
      <c r="C26" s="68" t="s">
        <v>305</v>
      </c>
      <c r="D26" s="66"/>
      <c r="E26" s="78"/>
      <c r="F26" s="77"/>
      <c r="G26" s="70"/>
    </row>
    <row r="27" spans="1:7" s="2" customFormat="1" ht="10.8" x14ac:dyDescent="0.2">
      <c r="A27" s="66"/>
      <c r="B27" s="66"/>
      <c r="C27" s="62"/>
      <c r="D27" s="66"/>
      <c r="E27" s="78"/>
      <c r="F27" s="77"/>
      <c r="G27" s="70"/>
    </row>
    <row r="28" spans="1:7" s="2" customFormat="1" x14ac:dyDescent="0.2">
      <c r="A28" s="66"/>
      <c r="B28" s="66"/>
      <c r="C28" s="62" t="s">
        <v>288</v>
      </c>
      <c r="D28" s="69" t="s">
        <v>86</v>
      </c>
      <c r="E28" s="94">
        <f>ROUNDUP(E24*10%*0.75*1,0)</f>
        <v>29</v>
      </c>
      <c r="F28" s="77"/>
      <c r="G28" s="70">
        <f>F28*E28</f>
        <v>0</v>
      </c>
    </row>
    <row r="29" spans="1:7" s="2" customFormat="1" ht="10.8" x14ac:dyDescent="0.2">
      <c r="A29" s="66"/>
      <c r="B29" s="66"/>
      <c r="C29" s="62"/>
      <c r="D29" s="66"/>
      <c r="E29" s="78"/>
      <c r="F29" s="77"/>
      <c r="G29" s="70"/>
    </row>
    <row r="30" spans="1:7" s="2" customFormat="1" x14ac:dyDescent="0.2">
      <c r="A30" s="66"/>
      <c r="B30" s="66"/>
      <c r="C30" s="71" t="s">
        <v>27</v>
      </c>
      <c r="D30" s="69" t="s">
        <v>86</v>
      </c>
      <c r="E30" s="94">
        <f>ROUNDUP(E28*50%,0)</f>
        <v>15</v>
      </c>
      <c r="F30" s="77"/>
      <c r="G30" s="70">
        <f>F30*E30</f>
        <v>0</v>
      </c>
    </row>
    <row r="31" spans="1:7" s="2" customFormat="1" ht="10.8" x14ac:dyDescent="0.2">
      <c r="A31" s="66"/>
      <c r="B31" s="66"/>
      <c r="C31" s="71"/>
      <c r="D31" s="72"/>
      <c r="E31" s="91"/>
      <c r="F31" s="77"/>
      <c r="G31" s="70"/>
    </row>
    <row r="32" spans="1:7" s="2" customFormat="1" ht="32.4" x14ac:dyDescent="0.2">
      <c r="A32" s="66"/>
      <c r="B32" s="66"/>
      <c r="C32" s="71" t="s">
        <v>87</v>
      </c>
      <c r="D32" s="69" t="s">
        <v>86</v>
      </c>
      <c r="E32" s="78">
        <f>ROUNDUP(E28+E30,0)</f>
        <v>44</v>
      </c>
      <c r="F32" s="77"/>
      <c r="G32" s="70">
        <f>F32*E32</f>
        <v>0</v>
      </c>
    </row>
    <row r="33" spans="1:7" s="2" customFormat="1" ht="10.8" x14ac:dyDescent="0.2">
      <c r="A33" s="66"/>
      <c r="B33" s="66"/>
      <c r="C33" s="71"/>
      <c r="D33" s="69"/>
      <c r="E33" s="78"/>
      <c r="F33" s="77"/>
      <c r="G33" s="70"/>
    </row>
    <row r="34" spans="1:7" s="2" customFormat="1" ht="10.8" x14ac:dyDescent="0.2">
      <c r="A34" s="66" t="s">
        <v>28</v>
      </c>
      <c r="B34" s="66" t="s">
        <v>119</v>
      </c>
      <c r="C34" s="73" t="s">
        <v>307</v>
      </c>
      <c r="D34" s="69"/>
      <c r="E34" s="78"/>
      <c r="F34" s="77"/>
      <c r="G34" s="70"/>
    </row>
    <row r="35" spans="1:7" s="2" customFormat="1" ht="21.6" x14ac:dyDescent="0.2">
      <c r="A35" s="66"/>
      <c r="B35" s="66"/>
      <c r="C35" s="71" t="s">
        <v>308</v>
      </c>
      <c r="D35" s="69" t="s">
        <v>86</v>
      </c>
      <c r="E35" s="78">
        <v>120</v>
      </c>
      <c r="F35" s="77"/>
      <c r="G35" s="70">
        <f>F35*E35</f>
        <v>0</v>
      </c>
    </row>
    <row r="36" spans="1:7" s="2" customFormat="1" ht="10.8" x14ac:dyDescent="0.2">
      <c r="A36" s="66"/>
      <c r="B36" s="66"/>
      <c r="C36" s="71"/>
      <c r="D36" s="69"/>
      <c r="E36" s="78"/>
      <c r="F36" s="77"/>
      <c r="G36" s="70"/>
    </row>
    <row r="37" spans="1:7" s="2" customFormat="1" x14ac:dyDescent="0.2">
      <c r="A37" s="66" t="s">
        <v>29</v>
      </c>
      <c r="B37" s="66" t="s">
        <v>159</v>
      </c>
      <c r="C37" s="71" t="s">
        <v>309</v>
      </c>
      <c r="D37" s="69" t="s">
        <v>310</v>
      </c>
      <c r="E37" s="78">
        <f>E35*5</f>
        <v>600</v>
      </c>
      <c r="F37" s="77"/>
      <c r="G37" s="70">
        <f>F37*E37</f>
        <v>0</v>
      </c>
    </row>
    <row r="38" spans="1:7" s="2" customFormat="1" ht="10.8" x14ac:dyDescent="0.2">
      <c r="A38" s="66"/>
      <c r="B38" s="66"/>
      <c r="C38" s="71"/>
      <c r="D38" s="69"/>
      <c r="E38" s="78"/>
      <c r="F38" s="77"/>
      <c r="G38" s="70"/>
    </row>
    <row r="39" spans="1:7" s="2" customFormat="1" ht="21.6" x14ac:dyDescent="0.2">
      <c r="A39" s="66" t="s">
        <v>33</v>
      </c>
      <c r="B39" s="66" t="s">
        <v>311</v>
      </c>
      <c r="C39" s="71" t="s">
        <v>312</v>
      </c>
      <c r="D39" s="69" t="s">
        <v>292</v>
      </c>
      <c r="E39" s="78">
        <f>E22*25%</f>
        <v>90</v>
      </c>
      <c r="F39" s="77"/>
      <c r="G39" s="70">
        <f>F39*E39</f>
        <v>0</v>
      </c>
    </row>
    <row r="40" spans="1:7" s="2" customFormat="1" ht="10.8" x14ac:dyDescent="0.2">
      <c r="A40" s="66"/>
      <c r="B40" s="66"/>
      <c r="C40" s="71"/>
      <c r="D40" s="69"/>
      <c r="E40" s="78"/>
      <c r="F40" s="77"/>
      <c r="G40" s="70"/>
    </row>
    <row r="41" spans="1:7" s="2" customFormat="1" ht="10.8" x14ac:dyDescent="0.2">
      <c r="A41" s="66"/>
      <c r="B41" s="66" t="s">
        <v>314</v>
      </c>
      <c r="C41" s="73" t="s">
        <v>313</v>
      </c>
      <c r="D41" s="69"/>
      <c r="E41" s="78"/>
      <c r="F41" s="77"/>
      <c r="G41" s="70"/>
    </row>
    <row r="42" spans="1:7" s="2" customFormat="1" ht="32.4" x14ac:dyDescent="0.2">
      <c r="A42" s="66" t="s">
        <v>315</v>
      </c>
      <c r="B42" s="66"/>
      <c r="C42" s="122" t="s">
        <v>328</v>
      </c>
      <c r="D42" s="69" t="s">
        <v>86</v>
      </c>
      <c r="E42" s="78">
        <f>ROUNDUP(E24*15%,0)</f>
        <v>57</v>
      </c>
      <c r="F42" s="77"/>
      <c r="G42" s="70">
        <f>F42*E42</f>
        <v>0</v>
      </c>
    </row>
    <row r="43" spans="1:7" s="2" customFormat="1" ht="10.8" x14ac:dyDescent="0.2">
      <c r="A43" s="66"/>
      <c r="B43" s="66"/>
      <c r="C43" s="25"/>
      <c r="D43" s="66"/>
      <c r="E43" s="78"/>
      <c r="F43" s="77"/>
      <c r="G43" s="70"/>
    </row>
    <row r="44" spans="1:7" s="2" customFormat="1" ht="10.8" x14ac:dyDescent="0.2">
      <c r="A44" s="66" t="s">
        <v>40</v>
      </c>
      <c r="B44" s="66" t="s">
        <v>21</v>
      </c>
      <c r="C44" s="67" t="s">
        <v>22</v>
      </c>
      <c r="D44" s="66"/>
      <c r="E44" s="78"/>
      <c r="F44" s="77"/>
      <c r="G44" s="70"/>
    </row>
    <row r="45" spans="1:7" s="2" customFormat="1" ht="9.75" customHeight="1" x14ac:dyDescent="0.2">
      <c r="A45" s="66"/>
      <c r="B45" s="66"/>
      <c r="C45" s="62"/>
      <c r="D45" s="66"/>
      <c r="E45" s="78"/>
      <c r="F45" s="77"/>
      <c r="G45" s="70"/>
    </row>
    <row r="46" spans="1:7" s="2" customFormat="1" ht="38.25" customHeight="1" x14ac:dyDescent="0.2">
      <c r="A46" s="61" t="s">
        <v>43</v>
      </c>
      <c r="B46" s="71" t="s">
        <v>76</v>
      </c>
      <c r="C46" s="73" t="s">
        <v>287</v>
      </c>
      <c r="D46" s="66"/>
      <c r="E46" s="78"/>
      <c r="F46" s="77"/>
      <c r="G46" s="70"/>
    </row>
    <row r="47" spans="1:7" s="2" customFormat="1" ht="10.8" x14ac:dyDescent="0.2">
      <c r="A47" s="66"/>
      <c r="B47" s="66"/>
      <c r="C47" s="62"/>
      <c r="D47" s="66"/>
      <c r="E47" s="78"/>
      <c r="F47" s="77"/>
      <c r="G47" s="70"/>
    </row>
    <row r="48" spans="1:7" s="2" customFormat="1" ht="10.8" x14ac:dyDescent="0.2">
      <c r="A48" s="66"/>
      <c r="B48" s="66"/>
      <c r="C48" s="68" t="s">
        <v>24</v>
      </c>
      <c r="D48" s="66"/>
      <c r="E48" s="78"/>
      <c r="F48" s="77"/>
      <c r="G48" s="70"/>
    </row>
    <row r="49" spans="1:8" s="2" customFormat="1" ht="10.8" x14ac:dyDescent="0.2">
      <c r="A49" s="66"/>
      <c r="B49" s="66"/>
      <c r="C49" s="62"/>
      <c r="D49" s="66"/>
      <c r="E49" s="78"/>
      <c r="F49" s="77"/>
      <c r="G49" s="70"/>
    </row>
    <row r="50" spans="1:8" s="2" customFormat="1" ht="10.8" x14ac:dyDescent="0.2">
      <c r="A50" s="66" t="s">
        <v>46</v>
      </c>
      <c r="B50" s="66"/>
      <c r="C50" s="62" t="s">
        <v>85</v>
      </c>
      <c r="D50" s="69" t="s">
        <v>18</v>
      </c>
      <c r="E50" s="78">
        <v>100</v>
      </c>
      <c r="F50" s="77"/>
      <c r="G50" s="70">
        <f>F50*E50</f>
        <v>0</v>
      </c>
    </row>
    <row r="51" spans="1:8" s="2" customFormat="1" ht="10.8" x14ac:dyDescent="0.2">
      <c r="A51" s="66"/>
      <c r="B51" s="66"/>
      <c r="C51" s="62"/>
      <c r="D51" s="66"/>
      <c r="E51" s="78"/>
      <c r="F51" s="77"/>
      <c r="G51" s="70"/>
    </row>
    <row r="52" spans="1:8" s="2" customFormat="1" ht="10.8" x14ac:dyDescent="0.2">
      <c r="A52" s="66" t="s">
        <v>48</v>
      </c>
      <c r="B52" s="66"/>
      <c r="C52" s="62" t="s">
        <v>235</v>
      </c>
      <c r="D52" s="69" t="s">
        <v>18</v>
      </c>
      <c r="E52" s="78">
        <v>450</v>
      </c>
      <c r="F52" s="77"/>
      <c r="G52" s="70">
        <f>F52*E52</f>
        <v>0</v>
      </c>
    </row>
    <row r="53" spans="1:8" s="2" customFormat="1" ht="10.8" x14ac:dyDescent="0.2">
      <c r="A53" s="66"/>
      <c r="B53" s="66"/>
      <c r="C53" s="62"/>
      <c r="D53" s="69"/>
      <c r="E53" s="78"/>
      <c r="F53" s="77"/>
      <c r="G53" s="70"/>
    </row>
    <row r="54" spans="1:8" s="2" customFormat="1" ht="10.8" x14ac:dyDescent="0.2">
      <c r="A54" s="66" t="s">
        <v>316</v>
      </c>
      <c r="B54" s="66"/>
      <c r="C54" s="62" t="s">
        <v>236</v>
      </c>
      <c r="D54" s="69" t="s">
        <v>18</v>
      </c>
      <c r="E54" s="78">
        <v>100</v>
      </c>
      <c r="F54" s="77"/>
      <c r="G54" s="70">
        <f>F54*E54</f>
        <v>0</v>
      </c>
    </row>
    <row r="55" spans="1:8" s="2" customFormat="1" ht="10.8" x14ac:dyDescent="0.2">
      <c r="A55" s="66"/>
      <c r="B55" s="66"/>
      <c r="C55" s="62"/>
      <c r="D55" s="66"/>
      <c r="E55" s="78"/>
      <c r="F55" s="77"/>
      <c r="G55" s="70"/>
    </row>
    <row r="56" spans="1:8" s="2" customFormat="1" ht="10.8" x14ac:dyDescent="0.2">
      <c r="A56" s="66" t="s">
        <v>317</v>
      </c>
      <c r="B56" s="66"/>
      <c r="C56" s="62" t="s">
        <v>237</v>
      </c>
      <c r="D56" s="69" t="s">
        <v>18</v>
      </c>
      <c r="E56" s="78">
        <v>50</v>
      </c>
      <c r="F56" s="77"/>
      <c r="G56" s="70">
        <f>F56*E56</f>
        <v>0</v>
      </c>
    </row>
    <row r="57" spans="1:8" s="2" customFormat="1" ht="10.8" x14ac:dyDescent="0.2">
      <c r="A57" s="66"/>
      <c r="B57" s="66"/>
      <c r="C57" s="62"/>
      <c r="D57" s="69"/>
      <c r="E57" s="78"/>
      <c r="F57" s="77"/>
      <c r="G57" s="70"/>
    </row>
    <row r="58" spans="1:8" s="2" customFormat="1" ht="10.8" x14ac:dyDescent="0.2">
      <c r="A58" s="257" t="s">
        <v>8</v>
      </c>
      <c r="B58" s="257"/>
      <c r="C58" s="257"/>
      <c r="D58" s="257"/>
      <c r="E58" s="257"/>
      <c r="F58" s="257"/>
      <c r="G58" s="11">
        <f>SUM(G5:G57)</f>
        <v>0</v>
      </c>
    </row>
    <row r="59" spans="1:8" s="2" customFormat="1" ht="10.8" x14ac:dyDescent="0.2">
      <c r="A59" s="74" t="s">
        <v>9</v>
      </c>
      <c r="B59" s="66"/>
      <c r="C59" s="62"/>
      <c r="D59" s="66"/>
      <c r="E59" s="78"/>
      <c r="F59" s="77"/>
      <c r="G59" s="11">
        <f>G58</f>
        <v>0</v>
      </c>
    </row>
    <row r="60" spans="1:8" s="2" customFormat="1" ht="10.8" x14ac:dyDescent="0.2">
      <c r="A60" s="66" t="s">
        <v>50</v>
      </c>
      <c r="B60" s="66" t="s">
        <v>26</v>
      </c>
      <c r="C60" s="68" t="s">
        <v>318</v>
      </c>
      <c r="D60" s="66"/>
      <c r="E60" s="78"/>
      <c r="F60" s="77"/>
      <c r="G60" s="70"/>
    </row>
    <row r="61" spans="1:8" s="2" customFormat="1" ht="10.8" x14ac:dyDescent="0.2">
      <c r="A61" s="66"/>
      <c r="B61" s="66"/>
      <c r="C61" s="62"/>
      <c r="D61" s="66"/>
      <c r="E61" s="78"/>
      <c r="F61" s="77"/>
      <c r="G61" s="70"/>
    </row>
    <row r="62" spans="1:8" s="2" customFormat="1" x14ac:dyDescent="0.2">
      <c r="A62" s="61" t="s">
        <v>53</v>
      </c>
      <c r="B62" s="66"/>
      <c r="C62" s="62" t="s">
        <v>288</v>
      </c>
      <c r="D62" s="69" t="s">
        <v>86</v>
      </c>
      <c r="E62" s="94">
        <f>ROUNDUP(E9*10%*0.75*1,0)</f>
        <v>49</v>
      </c>
      <c r="F62" s="77"/>
      <c r="G62" s="9">
        <f>F62*E62</f>
        <v>0</v>
      </c>
      <c r="H62" s="6">
        <v>2148.12</v>
      </c>
    </row>
    <row r="63" spans="1:8" s="2" customFormat="1" ht="10.8" x14ac:dyDescent="0.2">
      <c r="A63" s="66"/>
      <c r="B63" s="66"/>
      <c r="C63" s="62"/>
      <c r="D63" s="66"/>
      <c r="E63" s="78"/>
      <c r="F63" s="77"/>
      <c r="G63" s="70"/>
    </row>
    <row r="64" spans="1:8" s="2" customFormat="1" x14ac:dyDescent="0.2">
      <c r="A64" s="61" t="s">
        <v>319</v>
      </c>
      <c r="B64" s="66"/>
      <c r="C64" s="71" t="s">
        <v>27</v>
      </c>
      <c r="D64" s="69" t="s">
        <v>86</v>
      </c>
      <c r="E64" s="94">
        <f>ROUNDUP(E62*50%,0)</f>
        <v>25</v>
      </c>
      <c r="F64" s="77"/>
      <c r="G64" s="9">
        <f>F64*E64</f>
        <v>0</v>
      </c>
      <c r="H64" s="7">
        <v>358.02</v>
      </c>
    </row>
    <row r="65" spans="1:8" s="2" customFormat="1" ht="10.8" x14ac:dyDescent="0.2">
      <c r="A65" s="61"/>
      <c r="B65" s="66"/>
      <c r="C65" s="71"/>
      <c r="D65" s="72"/>
      <c r="E65" s="91"/>
      <c r="F65" s="77"/>
      <c r="G65" s="9"/>
    </row>
    <row r="66" spans="1:8" s="2" customFormat="1" ht="32.4" x14ac:dyDescent="0.2">
      <c r="A66" s="61" t="s">
        <v>320</v>
      </c>
      <c r="B66" s="66"/>
      <c r="C66" s="71" t="s">
        <v>87</v>
      </c>
      <c r="D66" s="69" t="s">
        <v>86</v>
      </c>
      <c r="E66" s="78">
        <f>ROUNDUP(E62+E64,0)</f>
        <v>74</v>
      </c>
      <c r="F66" s="77"/>
      <c r="G66" s="9">
        <f>F66*E66</f>
        <v>0</v>
      </c>
      <c r="H66" s="2">
        <v>200</v>
      </c>
    </row>
    <row r="67" spans="1:8" s="2" customFormat="1" ht="11.25" customHeight="1" x14ac:dyDescent="0.2">
      <c r="A67" s="61"/>
      <c r="B67" s="66"/>
      <c r="C67" s="62"/>
      <c r="D67" s="66"/>
      <c r="E67" s="78"/>
      <c r="F67" s="77"/>
      <c r="G67" s="70"/>
    </row>
    <row r="68" spans="1:8" s="2" customFormat="1" ht="50.25" customHeight="1" x14ac:dyDescent="0.2">
      <c r="A68" s="61" t="s">
        <v>56</v>
      </c>
      <c r="B68" s="71" t="s">
        <v>77</v>
      </c>
      <c r="C68" s="73" t="s">
        <v>88</v>
      </c>
      <c r="D68" s="66"/>
      <c r="E68" s="78"/>
      <c r="F68" s="77"/>
      <c r="G68" s="70"/>
    </row>
    <row r="69" spans="1:8" s="2" customFormat="1" ht="10.8" x14ac:dyDescent="0.2">
      <c r="A69" s="61"/>
      <c r="B69" s="71"/>
      <c r="C69" s="73"/>
      <c r="D69" s="66"/>
      <c r="E69" s="78"/>
      <c r="F69" s="77"/>
      <c r="G69" s="70"/>
    </row>
    <row r="70" spans="1:8" s="2" customFormat="1" ht="10.8" x14ac:dyDescent="0.2">
      <c r="A70" s="61"/>
      <c r="B70" s="71"/>
      <c r="C70" s="73" t="s">
        <v>24</v>
      </c>
      <c r="D70" s="66"/>
      <c r="E70" s="78"/>
      <c r="F70" s="77"/>
      <c r="G70" s="70"/>
    </row>
    <row r="71" spans="1:8" s="2" customFormat="1" ht="10.8" x14ac:dyDescent="0.2">
      <c r="A71" s="61"/>
      <c r="B71" s="71"/>
      <c r="C71" s="73"/>
      <c r="D71" s="66"/>
      <c r="E71" s="78"/>
      <c r="F71" s="77"/>
      <c r="G71" s="70"/>
    </row>
    <row r="72" spans="1:8" s="2" customFormat="1" ht="10.8" x14ac:dyDescent="0.2">
      <c r="A72" s="61" t="s">
        <v>321</v>
      </c>
      <c r="B72" s="71"/>
      <c r="C72" s="71" t="s">
        <v>85</v>
      </c>
      <c r="D72" s="69" t="s">
        <v>18</v>
      </c>
      <c r="E72" s="78"/>
      <c r="F72" s="77"/>
      <c r="G72" s="70" t="s">
        <v>10</v>
      </c>
    </row>
    <row r="73" spans="1:8" s="2" customFormat="1" ht="10.8" x14ac:dyDescent="0.2">
      <c r="A73" s="61"/>
      <c r="B73" s="71"/>
      <c r="C73" s="73"/>
      <c r="D73" s="66"/>
      <c r="E73" s="78"/>
      <c r="F73" s="77"/>
      <c r="G73" s="70"/>
    </row>
    <row r="74" spans="1:8" s="2" customFormat="1" ht="10.8" x14ac:dyDescent="0.2">
      <c r="A74" s="66" t="s">
        <v>322</v>
      </c>
      <c r="B74" s="66"/>
      <c r="C74" s="62" t="s">
        <v>238</v>
      </c>
      <c r="D74" s="69" t="s">
        <v>18</v>
      </c>
      <c r="E74" s="78"/>
      <c r="F74" s="77"/>
      <c r="G74" s="70" t="s">
        <v>10</v>
      </c>
    </row>
    <row r="75" spans="1:8" s="2" customFormat="1" ht="10.8" x14ac:dyDescent="0.2">
      <c r="A75" s="66"/>
      <c r="B75" s="66"/>
      <c r="C75" s="62"/>
      <c r="D75" s="66"/>
      <c r="E75" s="78"/>
      <c r="F75" s="77"/>
      <c r="G75" s="70"/>
    </row>
    <row r="76" spans="1:8" s="2" customFormat="1" ht="10.8" x14ac:dyDescent="0.2">
      <c r="A76" s="66" t="s">
        <v>324</v>
      </c>
      <c r="B76" s="66" t="s">
        <v>30</v>
      </c>
      <c r="C76" s="68" t="s">
        <v>323</v>
      </c>
      <c r="D76" s="66"/>
      <c r="E76" s="78"/>
      <c r="F76" s="77"/>
      <c r="G76" s="70"/>
    </row>
    <row r="77" spans="1:8" s="2" customFormat="1" ht="10.8" x14ac:dyDescent="0.2">
      <c r="A77" s="66"/>
      <c r="B77" s="66"/>
      <c r="C77" s="62"/>
      <c r="D77" s="66"/>
      <c r="E77" s="78"/>
      <c r="F77" s="77"/>
      <c r="G77" s="70"/>
    </row>
    <row r="78" spans="1:8" s="2" customFormat="1" ht="10.8" x14ac:dyDescent="0.2">
      <c r="A78" s="66" t="s">
        <v>325</v>
      </c>
      <c r="B78" s="66"/>
      <c r="C78" s="62" t="s">
        <v>31</v>
      </c>
      <c r="D78" s="69" t="s">
        <v>7</v>
      </c>
      <c r="E78" s="78"/>
      <c r="F78" s="102"/>
      <c r="G78" s="70" t="s">
        <v>10</v>
      </c>
    </row>
    <row r="79" spans="1:8" s="2" customFormat="1" ht="10.8" x14ac:dyDescent="0.2">
      <c r="A79" s="66"/>
      <c r="B79" s="66"/>
      <c r="C79" s="62"/>
      <c r="D79" s="66"/>
      <c r="E79" s="78"/>
      <c r="F79" s="77"/>
      <c r="G79" s="70"/>
    </row>
    <row r="80" spans="1:8" s="2" customFormat="1" ht="10.8" x14ac:dyDescent="0.2">
      <c r="A80" s="66" t="s">
        <v>326</v>
      </c>
      <c r="B80" s="66"/>
      <c r="C80" s="62" t="s">
        <v>32</v>
      </c>
      <c r="D80" s="69" t="s">
        <v>7</v>
      </c>
      <c r="E80" s="78"/>
      <c r="F80" s="102"/>
      <c r="G80" s="70" t="s">
        <v>10</v>
      </c>
    </row>
    <row r="81" spans="1:7" s="2" customFormat="1" ht="10.8" x14ac:dyDescent="0.2">
      <c r="A81" s="66"/>
      <c r="B81" s="66"/>
      <c r="C81" s="62"/>
      <c r="D81" s="66"/>
      <c r="E81" s="78"/>
      <c r="F81" s="77"/>
      <c r="G81" s="70"/>
    </row>
    <row r="82" spans="1:7" s="2" customFormat="1" x14ac:dyDescent="0.2">
      <c r="A82" s="66" t="s">
        <v>327</v>
      </c>
      <c r="B82" s="66"/>
      <c r="C82" s="62" t="s">
        <v>276</v>
      </c>
      <c r="D82" s="69" t="s">
        <v>86</v>
      </c>
      <c r="E82" s="77">
        <f>((2.45/2)^2*PI()*2*25)</f>
        <v>235.71762378965923</v>
      </c>
      <c r="F82" s="77"/>
      <c r="G82" s="9">
        <f>F82*E82</f>
        <v>0</v>
      </c>
    </row>
    <row r="83" spans="1:7" s="2" customFormat="1" ht="10.8" x14ac:dyDescent="0.2">
      <c r="A83" s="61"/>
      <c r="B83" s="66"/>
      <c r="C83" s="62"/>
      <c r="D83" s="66"/>
      <c r="E83" s="78"/>
      <c r="F83" s="77"/>
      <c r="G83" s="70"/>
    </row>
    <row r="84" spans="1:7" s="2" customFormat="1" ht="21.6" x14ac:dyDescent="0.2">
      <c r="A84" s="61" t="s">
        <v>329</v>
      </c>
      <c r="B84" s="66"/>
      <c r="C84" s="62" t="s">
        <v>89</v>
      </c>
      <c r="D84" s="69" t="s">
        <v>86</v>
      </c>
      <c r="E84" s="78">
        <f>ROUNDUP(E9*2*0.75*50%,0)</f>
        <v>488</v>
      </c>
      <c r="F84" s="77"/>
      <c r="G84" s="70">
        <f>F84*E84</f>
        <v>0</v>
      </c>
    </row>
    <row r="85" spans="1:7" s="2" customFormat="1" ht="10.8" x14ac:dyDescent="0.2">
      <c r="A85" s="61"/>
      <c r="B85" s="66"/>
      <c r="C85" s="62"/>
      <c r="D85" s="66"/>
      <c r="E85" s="78"/>
      <c r="F85" s="77"/>
      <c r="G85" s="70"/>
    </row>
    <row r="86" spans="1:7" s="2" customFormat="1" ht="32.4" x14ac:dyDescent="0.2">
      <c r="A86" s="61" t="s">
        <v>330</v>
      </c>
      <c r="B86" s="66"/>
      <c r="C86" s="62" t="s">
        <v>78</v>
      </c>
      <c r="D86" s="69" t="s">
        <v>86</v>
      </c>
      <c r="E86" s="78"/>
      <c r="F86" s="77"/>
      <c r="G86" s="70" t="s">
        <v>10</v>
      </c>
    </row>
    <row r="87" spans="1:7" s="2" customFormat="1" ht="10.8" x14ac:dyDescent="0.2">
      <c r="A87" s="66"/>
      <c r="B87" s="66"/>
      <c r="C87" s="62"/>
      <c r="D87" s="66"/>
      <c r="E87" s="78"/>
      <c r="F87" s="77"/>
      <c r="G87" s="70"/>
    </row>
    <row r="88" spans="1:7" s="2" customFormat="1" ht="21.6" x14ac:dyDescent="0.2">
      <c r="A88" s="61" t="s">
        <v>331</v>
      </c>
      <c r="B88" s="61" t="s">
        <v>34</v>
      </c>
      <c r="C88" s="62" t="s">
        <v>79</v>
      </c>
      <c r="D88" s="69" t="s">
        <v>86</v>
      </c>
      <c r="E88" s="78">
        <f>ROUNDUP(E9*0.75*0.15*100%,0)</f>
        <v>74</v>
      </c>
      <c r="F88" s="77"/>
      <c r="G88" s="70">
        <f>F88*E88</f>
        <v>0</v>
      </c>
    </row>
    <row r="89" spans="1:7" s="2" customFormat="1" ht="10.8" x14ac:dyDescent="0.2">
      <c r="A89" s="61"/>
      <c r="B89" s="61"/>
      <c r="C89" s="68"/>
      <c r="D89" s="66"/>
      <c r="E89" s="78"/>
      <c r="F89" s="77"/>
      <c r="G89" s="9"/>
    </row>
    <row r="90" spans="1:7" s="2" customFormat="1" ht="10.8" x14ac:dyDescent="0.2">
      <c r="A90" s="61" t="s">
        <v>332</v>
      </c>
      <c r="B90" s="61" t="s">
        <v>35</v>
      </c>
      <c r="C90" s="68" t="s">
        <v>333</v>
      </c>
      <c r="D90" s="66"/>
      <c r="E90" s="78"/>
      <c r="F90" s="77"/>
      <c r="G90" s="9"/>
    </row>
    <row r="91" spans="1:7" s="2" customFormat="1" ht="10.8" x14ac:dyDescent="0.2">
      <c r="A91" s="66"/>
      <c r="B91" s="66"/>
      <c r="C91" s="68"/>
      <c r="D91" s="66"/>
      <c r="E91" s="78"/>
      <c r="F91" s="77"/>
      <c r="G91" s="9"/>
    </row>
    <row r="92" spans="1:7" s="2" customFormat="1" ht="10.8" x14ac:dyDescent="0.2">
      <c r="A92" s="61" t="s">
        <v>334</v>
      </c>
      <c r="B92" s="66"/>
      <c r="C92" s="62" t="s">
        <v>239</v>
      </c>
      <c r="D92" s="69" t="s">
        <v>6</v>
      </c>
      <c r="E92" s="78">
        <v>10</v>
      </c>
      <c r="F92" s="77"/>
      <c r="G92" s="70">
        <f>F92*E92</f>
        <v>0</v>
      </c>
    </row>
    <row r="93" spans="1:7" s="2" customFormat="1" ht="10.8" x14ac:dyDescent="0.2">
      <c r="A93" s="61"/>
      <c r="B93" s="66"/>
      <c r="C93" s="62"/>
      <c r="D93" s="69"/>
      <c r="E93" s="78"/>
      <c r="F93" s="77"/>
      <c r="G93" s="70"/>
    </row>
    <row r="94" spans="1:7" s="2" customFormat="1" ht="10.8" x14ac:dyDescent="0.2">
      <c r="A94" s="61" t="s">
        <v>335</v>
      </c>
      <c r="B94" s="66"/>
      <c r="C94" s="62" t="s">
        <v>290</v>
      </c>
      <c r="D94" s="69" t="s">
        <v>18</v>
      </c>
      <c r="E94" s="78">
        <f>SUM(E54:E56)*2</f>
        <v>300</v>
      </c>
      <c r="F94" s="77"/>
      <c r="G94" s="70">
        <f>F94*E94</f>
        <v>0</v>
      </c>
    </row>
    <row r="95" spans="1:7" s="2" customFormat="1" ht="10.8" x14ac:dyDescent="0.2">
      <c r="A95" s="61"/>
      <c r="B95" s="66"/>
      <c r="C95" s="62"/>
      <c r="D95" s="69"/>
      <c r="E95" s="78"/>
      <c r="F95" s="77"/>
      <c r="G95" s="70"/>
    </row>
    <row r="96" spans="1:7" s="2" customFormat="1" x14ac:dyDescent="0.2">
      <c r="A96" s="61" t="s">
        <v>336</v>
      </c>
      <c r="B96" s="66"/>
      <c r="C96" s="62" t="s">
        <v>289</v>
      </c>
      <c r="D96" s="69" t="s">
        <v>86</v>
      </c>
      <c r="E96" s="78">
        <v>50</v>
      </c>
      <c r="F96" s="77"/>
      <c r="G96" s="70">
        <f>F96*E96</f>
        <v>0</v>
      </c>
    </row>
    <row r="97" spans="1:7" s="2" customFormat="1" ht="10.8" x14ac:dyDescent="0.2">
      <c r="A97" s="61"/>
      <c r="B97" s="66"/>
      <c r="C97" s="62"/>
      <c r="D97" s="69"/>
      <c r="E97" s="78"/>
      <c r="F97" s="77"/>
      <c r="G97" s="70"/>
    </row>
    <row r="98" spans="1:7" s="2" customFormat="1" ht="21.6" x14ac:dyDescent="0.2">
      <c r="A98" s="61" t="s">
        <v>339</v>
      </c>
      <c r="B98" s="115" t="s">
        <v>240</v>
      </c>
      <c r="C98" s="68" t="s">
        <v>337</v>
      </c>
      <c r="D98" s="69"/>
      <c r="E98" s="78"/>
      <c r="F98" s="77"/>
      <c r="G98" s="70"/>
    </row>
    <row r="99" spans="1:7" s="2" customFormat="1" ht="11.4" x14ac:dyDescent="0.2">
      <c r="A99" s="61"/>
      <c r="B99" s="115"/>
      <c r="C99" s="50"/>
      <c r="D99" s="69"/>
      <c r="E99" s="78"/>
      <c r="F99" s="77"/>
      <c r="G99" s="70"/>
    </row>
    <row r="100" spans="1:7" s="2" customFormat="1" ht="11.4" x14ac:dyDescent="0.2">
      <c r="A100" s="61" t="s">
        <v>340</v>
      </c>
      <c r="B100" s="115" t="s">
        <v>241</v>
      </c>
      <c r="C100" s="50" t="s">
        <v>242</v>
      </c>
      <c r="D100" s="69"/>
      <c r="E100" s="78"/>
      <c r="F100" s="77"/>
      <c r="G100" s="70"/>
    </row>
    <row r="101" spans="1:7" s="2" customFormat="1" ht="11.4" x14ac:dyDescent="0.2">
      <c r="A101" s="61"/>
      <c r="B101" s="115"/>
      <c r="C101" s="50" t="s">
        <v>243</v>
      </c>
      <c r="D101" s="69" t="s">
        <v>6</v>
      </c>
      <c r="E101" s="78">
        <v>5</v>
      </c>
      <c r="F101" s="77"/>
      <c r="G101" s="70">
        <f>F101*E101</f>
        <v>0</v>
      </c>
    </row>
    <row r="102" spans="1:7" s="2" customFormat="1" ht="11.4" x14ac:dyDescent="0.2">
      <c r="A102" s="61"/>
      <c r="B102" s="115"/>
      <c r="C102" s="50" t="s">
        <v>244</v>
      </c>
      <c r="D102" s="69" t="s">
        <v>6</v>
      </c>
      <c r="E102" s="78">
        <v>3</v>
      </c>
      <c r="F102" s="77"/>
      <c r="G102" s="70">
        <f t="shared" ref="G102:G105" si="0">F102*E102</f>
        <v>0</v>
      </c>
    </row>
    <row r="103" spans="1:7" s="2" customFormat="1" ht="11.4" x14ac:dyDescent="0.2">
      <c r="A103" s="61"/>
      <c r="B103" s="115"/>
      <c r="C103" s="50" t="s">
        <v>245</v>
      </c>
      <c r="D103" s="69" t="s">
        <v>6</v>
      </c>
      <c r="E103" s="78">
        <v>3</v>
      </c>
      <c r="F103" s="77"/>
      <c r="G103" s="70">
        <f t="shared" si="0"/>
        <v>0</v>
      </c>
    </row>
    <row r="104" spans="1:7" s="2" customFormat="1" ht="11.4" x14ac:dyDescent="0.2">
      <c r="A104" s="61"/>
      <c r="B104" s="115"/>
      <c r="C104" s="50" t="s">
        <v>246</v>
      </c>
      <c r="D104" s="69" t="s">
        <v>6</v>
      </c>
      <c r="E104" s="78">
        <v>2</v>
      </c>
      <c r="F104" s="77"/>
      <c r="G104" s="70">
        <f t="shared" si="0"/>
        <v>0</v>
      </c>
    </row>
    <row r="105" spans="1:7" s="2" customFormat="1" ht="11.4" x14ac:dyDescent="0.2">
      <c r="A105" s="61"/>
      <c r="B105" s="115"/>
      <c r="C105" s="50" t="s">
        <v>247</v>
      </c>
      <c r="D105" s="69" t="s">
        <v>6</v>
      </c>
      <c r="E105" s="78">
        <v>5</v>
      </c>
      <c r="F105" s="77"/>
      <c r="G105" s="70">
        <f t="shared" si="0"/>
        <v>0</v>
      </c>
    </row>
    <row r="106" spans="1:7" s="2" customFormat="1" ht="11.4" x14ac:dyDescent="0.2">
      <c r="A106" s="61"/>
      <c r="B106" s="115"/>
      <c r="C106" s="50"/>
      <c r="D106" s="69"/>
      <c r="E106" s="78"/>
      <c r="F106" s="77"/>
      <c r="G106" s="70"/>
    </row>
    <row r="107" spans="1:7" s="2" customFormat="1" ht="11.4" x14ac:dyDescent="0.2">
      <c r="A107" s="61" t="s">
        <v>341</v>
      </c>
      <c r="B107" s="115" t="s">
        <v>248</v>
      </c>
      <c r="C107" s="50" t="s">
        <v>249</v>
      </c>
      <c r="D107" s="69"/>
      <c r="E107" s="78"/>
      <c r="F107" s="77"/>
      <c r="G107" s="70"/>
    </row>
    <row r="108" spans="1:7" s="2" customFormat="1" ht="11.4" x14ac:dyDescent="0.2">
      <c r="A108" s="61"/>
      <c r="B108" s="115"/>
      <c r="C108" s="50" t="s">
        <v>243</v>
      </c>
      <c r="D108" s="69" t="s">
        <v>18</v>
      </c>
      <c r="E108" s="78">
        <v>25</v>
      </c>
      <c r="F108" s="77"/>
      <c r="G108" s="70">
        <f t="shared" ref="G108:G112" si="1">F108*E108</f>
        <v>0</v>
      </c>
    </row>
    <row r="109" spans="1:7" s="2" customFormat="1" ht="11.4" x14ac:dyDescent="0.2">
      <c r="A109" s="61"/>
      <c r="B109" s="115"/>
      <c r="C109" s="50" t="s">
        <v>244</v>
      </c>
      <c r="D109" s="69" t="s">
        <v>18</v>
      </c>
      <c r="E109" s="78">
        <v>650</v>
      </c>
      <c r="F109" s="77"/>
      <c r="G109" s="70">
        <f t="shared" si="1"/>
        <v>0</v>
      </c>
    </row>
    <row r="110" spans="1:7" s="2" customFormat="1" ht="11.4" x14ac:dyDescent="0.2">
      <c r="A110" s="61"/>
      <c r="B110" s="115"/>
      <c r="C110" s="50" t="s">
        <v>245</v>
      </c>
      <c r="D110" s="69" t="s">
        <v>18</v>
      </c>
      <c r="E110" s="78">
        <v>650</v>
      </c>
      <c r="F110" s="77"/>
      <c r="G110" s="70">
        <f t="shared" si="1"/>
        <v>0</v>
      </c>
    </row>
    <row r="111" spans="1:7" s="2" customFormat="1" ht="11.4" x14ac:dyDescent="0.2">
      <c r="A111" s="61"/>
      <c r="B111" s="115"/>
      <c r="C111" s="50" t="s">
        <v>246</v>
      </c>
      <c r="D111" s="69" t="s">
        <v>18</v>
      </c>
      <c r="E111" s="78">
        <v>50</v>
      </c>
      <c r="F111" s="77"/>
      <c r="G111" s="70">
        <f t="shared" si="1"/>
        <v>0</v>
      </c>
    </row>
    <row r="112" spans="1:7" s="2" customFormat="1" ht="11.4" x14ac:dyDescent="0.2">
      <c r="A112" s="61"/>
      <c r="B112" s="115"/>
      <c r="C112" s="50" t="s">
        <v>247</v>
      </c>
      <c r="D112" s="69" t="s">
        <v>18</v>
      </c>
      <c r="E112" s="78">
        <v>50</v>
      </c>
      <c r="F112" s="77"/>
      <c r="G112" s="70">
        <f t="shared" si="1"/>
        <v>0</v>
      </c>
    </row>
    <row r="113" spans="1:7" s="2" customFormat="1" ht="10.8" x14ac:dyDescent="0.2">
      <c r="A113" s="66"/>
      <c r="B113" s="66"/>
      <c r="C113" s="62"/>
      <c r="D113" s="66"/>
      <c r="E113" s="78"/>
      <c r="F113" s="77"/>
      <c r="G113" s="9"/>
    </row>
    <row r="114" spans="1:7" s="2" customFormat="1" ht="10.8" x14ac:dyDescent="0.2">
      <c r="A114" s="61" t="s">
        <v>338</v>
      </c>
      <c r="B114" s="66"/>
      <c r="C114" s="75" t="s">
        <v>36</v>
      </c>
      <c r="D114" s="66"/>
      <c r="E114" s="78"/>
      <c r="F114" s="77"/>
      <c r="G114" s="9"/>
    </row>
    <row r="115" spans="1:7" s="2" customFormat="1" ht="10.8" x14ac:dyDescent="0.2">
      <c r="A115" s="66"/>
      <c r="B115" s="66"/>
      <c r="C115" s="62"/>
      <c r="D115" s="66"/>
      <c r="E115" s="78"/>
      <c r="F115" s="77"/>
      <c r="G115" s="9"/>
    </row>
    <row r="116" spans="1:7" s="2" customFormat="1" ht="21.6" x14ac:dyDescent="0.2">
      <c r="A116" s="61" t="s">
        <v>342</v>
      </c>
      <c r="B116" s="61"/>
      <c r="C116" s="62" t="s">
        <v>37</v>
      </c>
      <c r="D116" s="69" t="s">
        <v>86</v>
      </c>
      <c r="E116" s="78">
        <f>E88</f>
        <v>74</v>
      </c>
      <c r="F116" s="77"/>
      <c r="G116" s="70">
        <f>F116*E116</f>
        <v>0</v>
      </c>
    </row>
    <row r="117" spans="1:7" s="2" customFormat="1" ht="10.8" x14ac:dyDescent="0.2">
      <c r="A117" s="61"/>
      <c r="B117" s="61"/>
      <c r="C117" s="62"/>
      <c r="D117" s="69"/>
      <c r="E117" s="78"/>
      <c r="F117" s="77"/>
      <c r="G117" s="70"/>
    </row>
    <row r="118" spans="1:7" s="2" customFormat="1" ht="10.8" x14ac:dyDescent="0.2">
      <c r="A118" s="257" t="s">
        <v>8</v>
      </c>
      <c r="B118" s="257"/>
      <c r="C118" s="257"/>
      <c r="D118" s="257"/>
      <c r="E118" s="257"/>
      <c r="F118" s="257"/>
      <c r="G118" s="11">
        <f>SUM(G59:G117)</f>
        <v>0</v>
      </c>
    </row>
    <row r="119" spans="1:7" s="2" customFormat="1" ht="10.8" x14ac:dyDescent="0.2">
      <c r="A119" s="74" t="s">
        <v>9</v>
      </c>
      <c r="B119" s="66"/>
      <c r="C119" s="62"/>
      <c r="D119" s="66"/>
      <c r="E119" s="78"/>
      <c r="F119" s="77"/>
      <c r="G119" s="11">
        <f>G118</f>
        <v>0</v>
      </c>
    </row>
    <row r="120" spans="1:7" s="2" customFormat="1" ht="10.8" x14ac:dyDescent="0.2">
      <c r="A120" s="74"/>
      <c r="B120" s="66"/>
      <c r="C120" s="62"/>
      <c r="D120" s="66"/>
      <c r="E120" s="78"/>
      <c r="F120" s="77"/>
      <c r="G120" s="11"/>
    </row>
    <row r="121" spans="1:7" s="2" customFormat="1" ht="21.6" x14ac:dyDescent="0.2">
      <c r="A121" s="61" t="s">
        <v>343</v>
      </c>
      <c r="B121" s="62" t="s">
        <v>80</v>
      </c>
      <c r="C121" s="75" t="s">
        <v>38</v>
      </c>
      <c r="D121" s="66"/>
      <c r="E121" s="78"/>
      <c r="F121" s="77"/>
      <c r="G121" s="9"/>
    </row>
    <row r="122" spans="1:7" s="2" customFormat="1" ht="12.75" customHeight="1" x14ac:dyDescent="0.2">
      <c r="A122" s="66"/>
      <c r="B122" s="62"/>
      <c r="C122" s="62"/>
      <c r="D122" s="66"/>
      <c r="E122" s="78"/>
      <c r="F122" s="77"/>
      <c r="G122" s="9"/>
    </row>
    <row r="123" spans="1:7" s="2" customFormat="1" ht="15" customHeight="1" x14ac:dyDescent="0.2">
      <c r="A123" s="66" t="s">
        <v>344</v>
      </c>
      <c r="B123" s="66"/>
      <c r="C123" s="62" t="s">
        <v>39</v>
      </c>
      <c r="D123" s="66" t="s">
        <v>90</v>
      </c>
      <c r="E123" s="78">
        <f>ROUNDUP(E84*5*50%,0)</f>
        <v>1220</v>
      </c>
      <c r="F123" s="77"/>
      <c r="G123" s="70">
        <f>F123*E123</f>
        <v>0</v>
      </c>
    </row>
    <row r="124" spans="1:7" s="2" customFormat="1" ht="10.8" x14ac:dyDescent="0.2">
      <c r="A124" s="66"/>
      <c r="B124" s="66"/>
      <c r="C124" s="62"/>
      <c r="D124" s="66"/>
      <c r="E124" s="78"/>
      <c r="F124" s="77"/>
      <c r="G124" s="9"/>
    </row>
    <row r="125" spans="1:7" s="2" customFormat="1" ht="10.8" x14ac:dyDescent="0.2">
      <c r="A125" s="66" t="s">
        <v>345</v>
      </c>
      <c r="B125" s="66" t="s">
        <v>41</v>
      </c>
      <c r="C125" s="67" t="s">
        <v>42</v>
      </c>
      <c r="D125" s="66"/>
      <c r="E125" s="78"/>
      <c r="F125" s="77"/>
      <c r="G125" s="9"/>
    </row>
    <row r="126" spans="1:7" s="2" customFormat="1" ht="10.8" x14ac:dyDescent="0.2">
      <c r="A126" s="66"/>
      <c r="B126" s="66"/>
      <c r="C126" s="62"/>
      <c r="D126" s="66"/>
      <c r="E126" s="78"/>
      <c r="F126" s="77"/>
      <c r="G126" s="9"/>
    </row>
    <row r="127" spans="1:7" s="2" customFormat="1" ht="10.8" x14ac:dyDescent="0.2">
      <c r="A127" s="66" t="s">
        <v>346</v>
      </c>
      <c r="B127" s="66" t="s">
        <v>44</v>
      </c>
      <c r="C127" s="68" t="s">
        <v>45</v>
      </c>
      <c r="D127" s="66"/>
      <c r="E127" s="78"/>
      <c r="F127" s="77"/>
      <c r="G127" s="9"/>
    </row>
    <row r="128" spans="1:7" s="2" customFormat="1" ht="10.8" x14ac:dyDescent="0.2">
      <c r="A128" s="66"/>
      <c r="B128" s="66"/>
      <c r="C128" s="62"/>
      <c r="D128" s="66"/>
      <c r="E128" s="78"/>
      <c r="F128" s="77"/>
      <c r="G128" s="9"/>
    </row>
    <row r="129" spans="1:15" s="2" customFormat="1" x14ac:dyDescent="0.2">
      <c r="A129" s="66" t="s">
        <v>347</v>
      </c>
      <c r="B129" s="66"/>
      <c r="C129" s="62" t="s">
        <v>47</v>
      </c>
      <c r="D129" s="69" t="s">
        <v>86</v>
      </c>
      <c r="E129" s="78">
        <f>ROUNDUP(E9/2*0.9*0.15,0)</f>
        <v>44</v>
      </c>
      <c r="F129" s="77"/>
      <c r="G129" s="9">
        <f>F129*E129</f>
        <v>0</v>
      </c>
      <c r="O129" s="2">
        <v>0.5</v>
      </c>
    </row>
    <row r="130" spans="1:15" s="2" customFormat="1" ht="10.8" x14ac:dyDescent="0.2">
      <c r="A130" s="66"/>
      <c r="B130" s="66"/>
      <c r="C130" s="62"/>
      <c r="D130" s="66"/>
      <c r="E130" s="78"/>
      <c r="F130" s="77"/>
      <c r="G130" s="9"/>
    </row>
    <row r="131" spans="1:15" s="2" customFormat="1" x14ac:dyDescent="0.2">
      <c r="A131" s="66" t="s">
        <v>348</v>
      </c>
      <c r="B131" s="66"/>
      <c r="C131" s="62" t="s">
        <v>49</v>
      </c>
      <c r="D131" s="69" t="s">
        <v>86</v>
      </c>
      <c r="E131" s="78">
        <f>E129*2</f>
        <v>88</v>
      </c>
      <c r="F131" s="77"/>
      <c r="G131" s="9">
        <f>F131*E131</f>
        <v>0</v>
      </c>
    </row>
    <row r="132" spans="1:15" s="2" customFormat="1" ht="10.8" x14ac:dyDescent="0.2">
      <c r="A132" s="66"/>
      <c r="B132" s="66"/>
      <c r="C132" s="62"/>
      <c r="D132" s="66"/>
      <c r="E132" s="78"/>
      <c r="F132" s="77"/>
      <c r="G132" s="9"/>
    </row>
    <row r="133" spans="1:15" s="2" customFormat="1" ht="10.8" x14ac:dyDescent="0.2">
      <c r="A133" s="66" t="s">
        <v>349</v>
      </c>
      <c r="B133" s="66" t="s">
        <v>51</v>
      </c>
      <c r="C133" s="68" t="s">
        <v>52</v>
      </c>
      <c r="D133" s="66"/>
      <c r="E133" s="78"/>
      <c r="F133" s="77"/>
      <c r="G133" s="9"/>
    </row>
    <row r="134" spans="1:15" s="2" customFormat="1" ht="10.8" x14ac:dyDescent="0.2">
      <c r="A134" s="66"/>
      <c r="B134" s="66"/>
      <c r="C134" s="62"/>
      <c r="D134" s="66"/>
      <c r="E134" s="78"/>
      <c r="F134" s="77"/>
      <c r="G134" s="9"/>
    </row>
    <row r="135" spans="1:15" s="2" customFormat="1" ht="10.8" x14ac:dyDescent="0.2">
      <c r="A135" s="66" t="s">
        <v>350</v>
      </c>
      <c r="B135" s="66" t="s">
        <v>54</v>
      </c>
      <c r="C135" s="68" t="s">
        <v>55</v>
      </c>
      <c r="D135" s="66"/>
      <c r="E135" s="78"/>
      <c r="F135" s="77"/>
      <c r="G135" s="9"/>
    </row>
    <row r="136" spans="1:15" s="2" customFormat="1" ht="10.8" x14ac:dyDescent="0.2">
      <c r="A136" s="66"/>
      <c r="B136" s="66"/>
      <c r="C136" s="62"/>
      <c r="D136" s="66"/>
      <c r="E136" s="78"/>
      <c r="F136" s="77"/>
      <c r="G136" s="9"/>
    </row>
    <row r="137" spans="1:15" s="2" customFormat="1" x14ac:dyDescent="0.2">
      <c r="A137" s="66" t="s">
        <v>351</v>
      </c>
      <c r="B137" s="66"/>
      <c r="C137" s="62" t="s">
        <v>47</v>
      </c>
      <c r="D137" s="69" t="s">
        <v>86</v>
      </c>
      <c r="E137" s="78">
        <f>E129</f>
        <v>44</v>
      </c>
      <c r="F137" s="77"/>
      <c r="G137" s="9">
        <f>F137*E137</f>
        <v>0</v>
      </c>
    </row>
    <row r="138" spans="1:15" s="2" customFormat="1" ht="10.8" x14ac:dyDescent="0.2">
      <c r="A138" s="66"/>
      <c r="B138" s="66"/>
      <c r="C138" s="62"/>
      <c r="D138" s="66"/>
      <c r="E138" s="78"/>
      <c r="F138" s="77"/>
      <c r="G138" s="9"/>
    </row>
    <row r="139" spans="1:15" s="2" customFormat="1" x14ac:dyDescent="0.2">
      <c r="A139" s="66" t="s">
        <v>352</v>
      </c>
      <c r="B139" s="66"/>
      <c r="C139" s="62" t="s">
        <v>49</v>
      </c>
      <c r="D139" s="69" t="s">
        <v>86</v>
      </c>
      <c r="E139" s="78">
        <f>E137*2</f>
        <v>88</v>
      </c>
      <c r="F139" s="77"/>
      <c r="G139" s="9">
        <f>F139*E139</f>
        <v>0</v>
      </c>
    </row>
    <row r="140" spans="1:15" s="2" customFormat="1" ht="10.8" x14ac:dyDescent="0.2">
      <c r="A140" s="71"/>
      <c r="B140" s="71"/>
      <c r="C140" s="73"/>
      <c r="D140" s="72"/>
      <c r="E140" s="91"/>
      <c r="F140" s="77"/>
      <c r="G140" s="9"/>
    </row>
    <row r="141" spans="1:15" s="2" customFormat="1" ht="21.6" x14ac:dyDescent="0.2">
      <c r="A141" s="61" t="s">
        <v>353</v>
      </c>
      <c r="B141" s="61" t="s">
        <v>57</v>
      </c>
      <c r="C141" s="73" t="s">
        <v>81</v>
      </c>
      <c r="D141" s="69" t="s">
        <v>7</v>
      </c>
      <c r="E141" s="78">
        <v>1</v>
      </c>
      <c r="F141" s="77"/>
      <c r="G141" s="9">
        <f>F141*E141</f>
        <v>0</v>
      </c>
    </row>
    <row r="142" spans="1:15" s="83" customFormat="1" ht="18" customHeight="1" x14ac:dyDescent="0.35">
      <c r="A142" s="79" t="s">
        <v>221</v>
      </c>
      <c r="B142" s="79"/>
      <c r="C142" s="84"/>
      <c r="D142" s="79"/>
      <c r="E142" s="92"/>
      <c r="F142" s="100"/>
      <c r="G142" s="85">
        <f>SUM(G119:G141)</f>
        <v>0</v>
      </c>
    </row>
  </sheetData>
  <mergeCells count="4">
    <mergeCell ref="A2:G2"/>
    <mergeCell ref="A1:G1"/>
    <mergeCell ref="A58:F58"/>
    <mergeCell ref="A118:F118"/>
  </mergeCells>
  <pageMargins left="0.70866141732283472" right="0.70866141732283472" top="0.74803149606299213" bottom="0.74803149606299213" header="0.31496062992125984" footer="0.31496062992125984"/>
  <pageSetup scale="79" orientation="portrait" r:id="rId1"/>
  <rowBreaks count="2" manualBreakCount="2">
    <brk id="58" max="6" man="1"/>
    <brk id="11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4"/>
  <sheetViews>
    <sheetView view="pageBreakPreview" zoomScale="130" zoomScaleNormal="100" zoomScaleSheetLayoutView="130" workbookViewId="0">
      <selection activeCell="A2" sqref="A2:G2"/>
    </sheetView>
  </sheetViews>
  <sheetFormatPr defaultColWidth="9" defaultRowHeight="12.6" x14ac:dyDescent="0.25"/>
  <cols>
    <col min="1" max="1" width="6.44140625" customWidth="1"/>
    <col min="2" max="2" width="13.44140625" customWidth="1"/>
    <col min="3" max="3" width="44.44140625" style="1" customWidth="1"/>
    <col min="4" max="4" width="8.33203125" customWidth="1"/>
    <col min="5" max="5" width="8.88671875" style="93" customWidth="1"/>
    <col min="6" max="6" width="11.33203125" style="101" customWidth="1"/>
    <col min="7" max="7" width="17.5546875" style="12" customWidth="1"/>
    <col min="8" max="27" width="12.6640625" customWidth="1"/>
    <col min="28" max="28" width="18" customWidth="1"/>
    <col min="29" max="31" width="12.6640625" customWidth="1"/>
  </cols>
  <sheetData>
    <row r="1" spans="1:8" ht="29.25" customHeight="1" x14ac:dyDescent="0.25">
      <c r="A1" s="252" t="str">
        <f>'A. P&amp;Gs'!A1:G1</f>
        <v>UPGRADING OF THE WESTERN BULK SEWER – CBD (SAVANNAH FALLS ESTATE OUTFALL SEWER AND PUMPSTATION)</v>
      </c>
      <c r="B1" s="252"/>
      <c r="C1" s="252"/>
      <c r="D1" s="252"/>
      <c r="E1" s="252"/>
      <c r="F1" s="252"/>
      <c r="G1" s="252"/>
    </row>
    <row r="2" spans="1:8" s="8" customFormat="1" ht="13.8" x14ac:dyDescent="0.25">
      <c r="A2" s="253" t="str">
        <f>'A. P&amp;Gs'!A2:G2</f>
        <v>TENDER BoQ -RLM/OMM/0051/2022/23</v>
      </c>
      <c r="B2" s="253"/>
      <c r="C2" s="253"/>
      <c r="D2" s="253"/>
      <c r="E2" s="253"/>
      <c r="F2" s="253"/>
      <c r="G2" s="253"/>
    </row>
    <row r="3" spans="1:8" s="5" customFormat="1" ht="10.8" x14ac:dyDescent="0.2">
      <c r="A3" s="3" t="s">
        <v>0</v>
      </c>
      <c r="B3" s="4" t="s">
        <v>1</v>
      </c>
      <c r="C3" s="3" t="s">
        <v>2</v>
      </c>
      <c r="D3" s="4" t="s">
        <v>3</v>
      </c>
      <c r="E3" s="88" t="s">
        <v>74</v>
      </c>
      <c r="F3" s="97" t="s">
        <v>4</v>
      </c>
      <c r="G3" s="10" t="s">
        <v>5</v>
      </c>
    </row>
    <row r="4" spans="1:8" s="5" customFormat="1" ht="10.8" x14ac:dyDescent="0.2">
      <c r="A4" s="58" t="s">
        <v>6</v>
      </c>
      <c r="B4" s="59"/>
      <c r="C4" s="58"/>
      <c r="D4" s="59"/>
      <c r="E4" s="89"/>
      <c r="F4" s="98"/>
      <c r="G4" s="60" t="s">
        <v>220</v>
      </c>
    </row>
    <row r="5" spans="1:8" s="2" customFormat="1" ht="36" customHeight="1" x14ac:dyDescent="0.2">
      <c r="A5" s="71" t="s">
        <v>82</v>
      </c>
      <c r="B5" s="71" t="s">
        <v>250</v>
      </c>
      <c r="C5" s="76" t="s">
        <v>251</v>
      </c>
      <c r="D5" s="64"/>
      <c r="E5" s="90"/>
      <c r="F5" s="99"/>
      <c r="G5" s="10"/>
    </row>
    <row r="6" spans="1:8" s="2" customFormat="1" ht="10.8" x14ac:dyDescent="0.2">
      <c r="A6" s="66"/>
      <c r="B6" s="62"/>
      <c r="C6" s="62"/>
      <c r="D6" s="66"/>
      <c r="E6" s="78"/>
      <c r="F6" s="77"/>
      <c r="G6" s="70"/>
    </row>
    <row r="7" spans="1:8" s="2" customFormat="1" ht="15" customHeight="1" x14ac:dyDescent="0.2">
      <c r="A7" s="66" t="s">
        <v>58</v>
      </c>
      <c r="B7" s="66" t="s">
        <v>59</v>
      </c>
      <c r="C7" s="67" t="s">
        <v>252</v>
      </c>
      <c r="D7" s="66"/>
      <c r="E7" s="78"/>
      <c r="F7" s="77"/>
      <c r="G7" s="70"/>
    </row>
    <row r="8" spans="1:8" s="2" customFormat="1" ht="10.8" x14ac:dyDescent="0.2">
      <c r="A8" s="66"/>
      <c r="B8" s="66"/>
      <c r="C8" s="62"/>
      <c r="D8" s="66"/>
      <c r="E8" s="78"/>
      <c r="F8" s="77"/>
      <c r="G8" s="70"/>
    </row>
    <row r="9" spans="1:8" s="2" customFormat="1" ht="32.4" x14ac:dyDescent="0.2">
      <c r="A9" s="61" t="s">
        <v>60</v>
      </c>
      <c r="B9" s="71" t="s">
        <v>83</v>
      </c>
      <c r="C9" s="108" t="s">
        <v>253</v>
      </c>
      <c r="D9" s="66"/>
      <c r="E9" s="78"/>
      <c r="F9" s="77"/>
      <c r="G9" s="70"/>
    </row>
    <row r="10" spans="1:8" s="2" customFormat="1" ht="10.8" x14ac:dyDescent="0.2">
      <c r="A10" s="66"/>
      <c r="B10" s="66"/>
      <c r="C10" s="62"/>
      <c r="D10" s="66"/>
      <c r="E10" s="78"/>
      <c r="F10" s="77"/>
      <c r="G10" s="70"/>
    </row>
    <row r="11" spans="1:8" s="2" customFormat="1" ht="10.8" x14ac:dyDescent="0.2">
      <c r="A11" s="66" t="s">
        <v>61</v>
      </c>
      <c r="B11" s="66"/>
      <c r="C11" s="62" t="s">
        <v>254</v>
      </c>
      <c r="D11" s="69" t="s">
        <v>18</v>
      </c>
      <c r="E11" s="78">
        <v>6</v>
      </c>
      <c r="F11" s="77"/>
      <c r="G11" s="9" t="s">
        <v>354</v>
      </c>
    </row>
    <row r="12" spans="1:8" s="2" customFormat="1" ht="10.8" x14ac:dyDescent="0.2">
      <c r="A12" s="66"/>
      <c r="B12" s="66"/>
      <c r="C12" s="62"/>
      <c r="D12" s="66"/>
      <c r="E12" s="78"/>
      <c r="F12" s="77"/>
      <c r="G12" s="9">
        <f t="shared" ref="G12:G18" si="0">F12*E12</f>
        <v>0</v>
      </c>
    </row>
    <row r="13" spans="1:8" s="2" customFormat="1" ht="10.8" x14ac:dyDescent="0.2">
      <c r="A13" s="66" t="s">
        <v>62</v>
      </c>
      <c r="B13" s="66"/>
      <c r="C13" s="62" t="s">
        <v>255</v>
      </c>
      <c r="D13" s="69" t="s">
        <v>18</v>
      </c>
      <c r="E13" s="78">
        <v>650</v>
      </c>
      <c r="F13" s="77"/>
      <c r="G13" s="9">
        <f t="shared" si="0"/>
        <v>0</v>
      </c>
      <c r="H13" s="2">
        <v>936.5</v>
      </c>
    </row>
    <row r="14" spans="1:8" s="2" customFormat="1" ht="10.8" x14ac:dyDescent="0.2">
      <c r="A14" s="66"/>
      <c r="B14" s="66"/>
      <c r="C14" s="62"/>
      <c r="D14" s="66"/>
      <c r="E14" s="95"/>
      <c r="F14" s="77"/>
      <c r="G14" s="9">
        <f t="shared" si="0"/>
        <v>0</v>
      </c>
    </row>
    <row r="15" spans="1:8" s="2" customFormat="1" ht="10.8" x14ac:dyDescent="0.2">
      <c r="A15" s="66" t="s">
        <v>63</v>
      </c>
      <c r="B15" s="66"/>
      <c r="C15" s="62" t="s">
        <v>256</v>
      </c>
      <c r="D15" s="69" t="s">
        <v>64</v>
      </c>
      <c r="E15" s="78">
        <v>30</v>
      </c>
      <c r="F15" s="77"/>
      <c r="G15" s="9">
        <f>F15*E15</f>
        <v>0</v>
      </c>
      <c r="H15" s="2">
        <v>1507</v>
      </c>
    </row>
    <row r="16" spans="1:8" s="2" customFormat="1" ht="10.8" x14ac:dyDescent="0.2">
      <c r="A16" s="66"/>
      <c r="B16" s="66"/>
      <c r="C16" s="62"/>
      <c r="D16" s="66"/>
      <c r="E16" s="78"/>
      <c r="F16" s="77"/>
      <c r="G16" s="9">
        <f t="shared" si="0"/>
        <v>0</v>
      </c>
    </row>
    <row r="17" spans="1:7" s="2" customFormat="1" ht="10.8" x14ac:dyDescent="0.2">
      <c r="A17" s="66" t="s">
        <v>65</v>
      </c>
      <c r="B17" s="66"/>
      <c r="C17" s="62" t="s">
        <v>257</v>
      </c>
      <c r="D17" s="69" t="s">
        <v>18</v>
      </c>
      <c r="E17" s="78">
        <v>6</v>
      </c>
      <c r="F17" s="77"/>
      <c r="G17" s="9" t="s">
        <v>10</v>
      </c>
    </row>
    <row r="18" spans="1:7" s="2" customFormat="1" ht="10.8" x14ac:dyDescent="0.2">
      <c r="A18" s="66"/>
      <c r="B18" s="66"/>
      <c r="C18" s="62"/>
      <c r="D18" s="66"/>
      <c r="E18" s="78"/>
      <c r="F18" s="77"/>
      <c r="G18" s="9">
        <f t="shared" si="0"/>
        <v>0</v>
      </c>
    </row>
    <row r="19" spans="1:7" s="2" customFormat="1" ht="10.8" x14ac:dyDescent="0.2">
      <c r="A19" s="66" t="s">
        <v>66</v>
      </c>
      <c r="B19" s="66"/>
      <c r="C19" s="67" t="s">
        <v>258</v>
      </c>
      <c r="D19" s="66"/>
      <c r="E19" s="78"/>
      <c r="F19" s="77"/>
      <c r="G19" s="70"/>
    </row>
    <row r="20" spans="1:7" s="2" customFormat="1" ht="10.8" x14ac:dyDescent="0.2">
      <c r="A20" s="66"/>
      <c r="B20" s="66"/>
      <c r="C20" s="62"/>
      <c r="D20" s="66"/>
      <c r="E20" s="78"/>
      <c r="F20" s="77"/>
      <c r="G20" s="70"/>
    </row>
    <row r="21" spans="1:7" s="2" customFormat="1" ht="34.5" customHeight="1" x14ac:dyDescent="0.2">
      <c r="A21" s="61" t="s">
        <v>67</v>
      </c>
      <c r="B21" s="71" t="s">
        <v>84</v>
      </c>
      <c r="C21" s="108" t="s">
        <v>355</v>
      </c>
      <c r="D21" s="103"/>
      <c r="E21" s="78"/>
      <c r="F21" s="77"/>
      <c r="G21" s="70"/>
    </row>
    <row r="22" spans="1:7" s="2" customFormat="1" ht="15" customHeight="1" x14ac:dyDescent="0.2">
      <c r="A22" s="61"/>
      <c r="B22" s="71"/>
      <c r="C22" s="109" t="s">
        <v>356</v>
      </c>
      <c r="D22" s="104"/>
      <c r="E22" s="78"/>
      <c r="F22" s="77"/>
      <c r="G22" s="70"/>
    </row>
    <row r="23" spans="1:7" s="2" customFormat="1" ht="15" customHeight="1" x14ac:dyDescent="0.2">
      <c r="A23" s="61" t="s">
        <v>68</v>
      </c>
      <c r="B23" s="71"/>
      <c r="C23" s="110" t="s">
        <v>357</v>
      </c>
      <c r="D23" s="105" t="s">
        <v>6</v>
      </c>
      <c r="E23" s="78">
        <v>10</v>
      </c>
      <c r="F23" s="124"/>
      <c r="G23" s="70">
        <f>F23*E23</f>
        <v>0</v>
      </c>
    </row>
    <row r="24" spans="1:7" s="2" customFormat="1" ht="15" customHeight="1" x14ac:dyDescent="0.2">
      <c r="A24" s="61" t="s">
        <v>69</v>
      </c>
      <c r="B24" s="71"/>
      <c r="C24" s="110" t="s">
        <v>358</v>
      </c>
      <c r="D24" s="106" t="s">
        <v>6</v>
      </c>
      <c r="E24" s="78">
        <v>4</v>
      </c>
      <c r="F24" s="124"/>
      <c r="G24" s="70">
        <f t="shared" ref="G24:G27" si="1">F24*E24</f>
        <v>0</v>
      </c>
    </row>
    <row r="25" spans="1:7" s="2" customFormat="1" ht="15" customHeight="1" x14ac:dyDescent="0.2">
      <c r="A25" s="61" t="s">
        <v>71</v>
      </c>
      <c r="B25" s="71"/>
      <c r="C25" s="110" t="s">
        <v>359</v>
      </c>
      <c r="D25" s="106" t="s">
        <v>6</v>
      </c>
      <c r="E25" s="78">
        <v>4</v>
      </c>
      <c r="F25" s="124"/>
      <c r="G25" s="70">
        <f t="shared" si="1"/>
        <v>0</v>
      </c>
    </row>
    <row r="26" spans="1:7" s="2" customFormat="1" ht="15" customHeight="1" x14ac:dyDescent="0.2">
      <c r="A26" s="61" t="s">
        <v>72</v>
      </c>
      <c r="B26" s="71"/>
      <c r="C26" s="110" t="s">
        <v>360</v>
      </c>
      <c r="D26" s="107" t="s">
        <v>6</v>
      </c>
      <c r="E26" s="78">
        <v>1</v>
      </c>
      <c r="F26" s="77"/>
      <c r="G26" s="70">
        <f t="shared" si="1"/>
        <v>0</v>
      </c>
    </row>
    <row r="27" spans="1:7" s="2" customFormat="1" ht="15" customHeight="1" x14ac:dyDescent="0.2">
      <c r="A27" s="61"/>
      <c r="B27" s="71"/>
      <c r="C27" s="110" t="s">
        <v>361</v>
      </c>
      <c r="D27" s="107" t="s">
        <v>6</v>
      </c>
      <c r="E27" s="78">
        <v>3</v>
      </c>
      <c r="F27" s="77"/>
      <c r="G27" s="70">
        <f t="shared" si="1"/>
        <v>0</v>
      </c>
    </row>
    <row r="28" spans="1:7" s="2" customFormat="1" ht="15" customHeight="1" x14ac:dyDescent="0.2">
      <c r="A28" s="61"/>
      <c r="B28" s="71"/>
      <c r="C28" s="110"/>
      <c r="D28" s="123"/>
      <c r="E28" s="78"/>
      <c r="F28" s="77"/>
      <c r="G28" s="70"/>
    </row>
    <row r="29" spans="1:7" s="2" customFormat="1" ht="38.25" customHeight="1" x14ac:dyDescent="0.2">
      <c r="A29" s="61" t="s">
        <v>268</v>
      </c>
      <c r="B29" s="71"/>
      <c r="C29" s="62" t="s">
        <v>264</v>
      </c>
      <c r="D29" s="113" t="s">
        <v>6</v>
      </c>
      <c r="E29" s="130">
        <v>2</v>
      </c>
      <c r="F29" s="131"/>
      <c r="G29" s="132">
        <f>F29*E29</f>
        <v>0</v>
      </c>
    </row>
    <row r="30" spans="1:7" s="2" customFormat="1" ht="15.75" customHeight="1" x14ac:dyDescent="0.2">
      <c r="A30" s="61"/>
      <c r="B30" s="71"/>
      <c r="C30" s="117"/>
      <c r="D30" s="129"/>
      <c r="E30" s="78"/>
      <c r="F30" s="77"/>
      <c r="G30" s="132"/>
    </row>
    <row r="31" spans="1:7" s="2" customFormat="1" ht="38.25" customHeight="1" x14ac:dyDescent="0.2">
      <c r="A31" s="61" t="s">
        <v>362</v>
      </c>
      <c r="B31" s="71"/>
      <c r="C31" s="62" t="s">
        <v>363</v>
      </c>
      <c r="D31" s="129" t="s">
        <v>6</v>
      </c>
      <c r="E31" s="130">
        <v>2</v>
      </c>
      <c r="F31" s="131"/>
      <c r="G31" s="132">
        <f t="shared" ref="G31" si="2">F31*E31</f>
        <v>0</v>
      </c>
    </row>
    <row r="32" spans="1:7" s="2" customFormat="1" ht="15" customHeight="1" x14ac:dyDescent="0.2">
      <c r="A32" s="61"/>
      <c r="B32" s="71"/>
      <c r="C32" s="62"/>
      <c r="D32" s="129"/>
      <c r="E32" s="130"/>
      <c r="F32" s="131"/>
      <c r="G32" s="132"/>
    </row>
    <row r="33" spans="1:7" s="2" customFormat="1" ht="15" customHeight="1" x14ac:dyDescent="0.2">
      <c r="A33" s="122" t="s">
        <v>269</v>
      </c>
      <c r="B33" s="122" t="s">
        <v>184</v>
      </c>
      <c r="C33" s="133" t="s">
        <v>468</v>
      </c>
      <c r="D33" s="134"/>
      <c r="E33" s="78"/>
      <c r="F33" s="77"/>
      <c r="G33" s="70"/>
    </row>
    <row r="34" spans="1:7" s="2" customFormat="1" ht="15" customHeight="1" x14ac:dyDescent="0.2">
      <c r="A34" s="122" t="s">
        <v>270</v>
      </c>
      <c r="B34" s="122" t="s">
        <v>366</v>
      </c>
      <c r="C34" s="25" t="s">
        <v>365</v>
      </c>
      <c r="D34" s="134" t="s">
        <v>292</v>
      </c>
      <c r="E34" s="130">
        <f>E36/0.15</f>
        <v>23.099999999999998</v>
      </c>
      <c r="F34" s="131"/>
      <c r="G34" s="132">
        <f>F34*E34</f>
        <v>0</v>
      </c>
    </row>
    <row r="35" spans="1:7" s="2" customFormat="1" ht="15" customHeight="1" x14ac:dyDescent="0.2">
      <c r="A35" s="122"/>
      <c r="B35" s="122"/>
      <c r="C35" s="135"/>
      <c r="D35" s="134"/>
      <c r="E35" s="78"/>
      <c r="F35" s="77"/>
      <c r="G35" s="132"/>
    </row>
    <row r="36" spans="1:7" s="2" customFormat="1" ht="15" customHeight="1" x14ac:dyDescent="0.2">
      <c r="A36" s="61" t="s">
        <v>271</v>
      </c>
      <c r="B36" s="71"/>
      <c r="C36" s="126" t="s">
        <v>364</v>
      </c>
      <c r="D36" s="106" t="s">
        <v>284</v>
      </c>
      <c r="E36" s="130">
        <f>7*3.3*0.15</f>
        <v>3.4649999999999994</v>
      </c>
      <c r="F36" s="131"/>
      <c r="G36" s="132">
        <f t="shared" ref="G36:G40" si="3">F36*E36</f>
        <v>0</v>
      </c>
    </row>
    <row r="37" spans="1:7" s="2" customFormat="1" ht="15" customHeight="1" x14ac:dyDescent="0.2">
      <c r="A37" s="61"/>
      <c r="B37" s="71"/>
      <c r="C37" s="117"/>
      <c r="D37" s="129"/>
      <c r="E37" s="78"/>
      <c r="F37" s="77"/>
      <c r="G37" s="132">
        <f t="shared" si="3"/>
        <v>0</v>
      </c>
    </row>
    <row r="38" spans="1:7" s="2" customFormat="1" ht="15" customHeight="1" x14ac:dyDescent="0.2">
      <c r="A38" s="61" t="s">
        <v>272</v>
      </c>
      <c r="B38" s="71"/>
      <c r="C38" s="25" t="s">
        <v>367</v>
      </c>
      <c r="D38" s="106" t="s">
        <v>284</v>
      </c>
      <c r="E38" s="78">
        <f>3*1.5*0.15*2</f>
        <v>1.3499999999999999</v>
      </c>
      <c r="F38" s="77"/>
      <c r="G38" s="132">
        <f t="shared" si="3"/>
        <v>0</v>
      </c>
    </row>
    <row r="39" spans="1:7" s="2" customFormat="1" ht="15" customHeight="1" x14ac:dyDescent="0.2">
      <c r="A39" s="61"/>
      <c r="B39" s="71"/>
      <c r="C39" s="117"/>
      <c r="D39" s="129"/>
      <c r="E39" s="78"/>
      <c r="F39" s="77"/>
      <c r="G39" s="132">
        <f t="shared" si="3"/>
        <v>0</v>
      </c>
    </row>
    <row r="40" spans="1:7" s="2" customFormat="1" ht="15" customHeight="1" x14ac:dyDescent="0.2">
      <c r="A40" s="61" t="s">
        <v>368</v>
      </c>
      <c r="B40" s="71"/>
      <c r="C40" s="25" t="s">
        <v>469</v>
      </c>
      <c r="D40" s="106" t="s">
        <v>284</v>
      </c>
      <c r="E40" s="78">
        <f>'[1]Waterfkloof Estate'!$G$72+1*56*0.075</f>
        <v>8.3277375000000013</v>
      </c>
      <c r="F40" s="77"/>
      <c r="G40" s="132">
        <f t="shared" si="3"/>
        <v>0</v>
      </c>
    </row>
    <row r="41" spans="1:7" s="2" customFormat="1" ht="15" customHeight="1" x14ac:dyDescent="0.2">
      <c r="A41" s="61"/>
      <c r="B41" s="71"/>
      <c r="C41" s="36"/>
      <c r="D41" s="134"/>
      <c r="E41" s="78"/>
      <c r="F41" s="77"/>
      <c r="G41" s="132"/>
    </row>
    <row r="42" spans="1:7" s="2" customFormat="1" ht="15" customHeight="1" x14ac:dyDescent="0.2">
      <c r="A42" s="61" t="s">
        <v>273</v>
      </c>
      <c r="B42" s="25" t="s">
        <v>369</v>
      </c>
      <c r="C42" s="34" t="s">
        <v>370</v>
      </c>
      <c r="D42" s="134"/>
      <c r="E42" s="78"/>
      <c r="F42" s="77"/>
      <c r="G42" s="132"/>
    </row>
    <row r="43" spans="1:7" s="2" customFormat="1" ht="15" customHeight="1" x14ac:dyDescent="0.2">
      <c r="A43" s="61"/>
      <c r="B43" s="71"/>
      <c r="C43" s="36"/>
      <c r="D43" s="134"/>
      <c r="E43" s="78"/>
      <c r="F43" s="77"/>
      <c r="G43" s="132"/>
    </row>
    <row r="44" spans="1:7" s="2" customFormat="1" ht="20.25" customHeight="1" x14ac:dyDescent="0.2">
      <c r="A44" s="61" t="s">
        <v>274</v>
      </c>
      <c r="B44" s="71"/>
      <c r="C44" s="122" t="s">
        <v>371</v>
      </c>
      <c r="D44" s="138" t="s">
        <v>292</v>
      </c>
      <c r="E44" s="139">
        <f>1.5*3*2+3</f>
        <v>12</v>
      </c>
      <c r="F44" s="140"/>
      <c r="G44" s="141">
        <f t="shared" ref="G44:G55" si="4">$E44*F44</f>
        <v>0</v>
      </c>
    </row>
    <row r="45" spans="1:7" s="2" customFormat="1" ht="15" customHeight="1" x14ac:dyDescent="0.2">
      <c r="A45" s="61"/>
      <c r="B45" s="71"/>
      <c r="C45" s="122"/>
      <c r="D45" s="138"/>
      <c r="E45" s="139"/>
      <c r="F45" s="140"/>
      <c r="G45" s="141"/>
    </row>
    <row r="46" spans="1:7" s="2" customFormat="1" ht="15" customHeight="1" x14ac:dyDescent="0.2">
      <c r="A46" s="61" t="s">
        <v>373</v>
      </c>
      <c r="B46" s="71"/>
      <c r="C46" s="122" t="s">
        <v>372</v>
      </c>
      <c r="D46" s="138" t="s">
        <v>292</v>
      </c>
      <c r="E46" s="139">
        <f>0.15*3*2</f>
        <v>0.89999999999999991</v>
      </c>
      <c r="F46" s="140"/>
      <c r="G46" s="141">
        <f t="shared" si="4"/>
        <v>0</v>
      </c>
    </row>
    <row r="47" spans="1:7" s="2" customFormat="1" ht="15" customHeight="1" x14ac:dyDescent="0.2">
      <c r="A47" s="61"/>
      <c r="B47" s="71"/>
      <c r="C47" s="137"/>
      <c r="D47" s="138"/>
      <c r="E47" s="139"/>
      <c r="F47" s="140"/>
      <c r="G47" s="141"/>
    </row>
    <row r="48" spans="1:7" s="2" customFormat="1" ht="15" customHeight="1" x14ac:dyDescent="0.2">
      <c r="A48" s="61" t="s">
        <v>374</v>
      </c>
      <c r="B48" s="122" t="s">
        <v>375</v>
      </c>
      <c r="C48" s="133" t="s">
        <v>376</v>
      </c>
      <c r="D48" s="138"/>
      <c r="E48" s="139"/>
      <c r="F48" s="140"/>
      <c r="G48" s="141"/>
    </row>
    <row r="49" spans="1:7" s="2" customFormat="1" ht="15" customHeight="1" x14ac:dyDescent="0.2">
      <c r="A49" s="61"/>
      <c r="B49" s="122" t="s">
        <v>377</v>
      </c>
      <c r="C49" s="122" t="s">
        <v>378</v>
      </c>
      <c r="D49" s="138"/>
      <c r="E49" s="139"/>
      <c r="F49" s="140"/>
      <c r="G49" s="141"/>
    </row>
    <row r="50" spans="1:7" s="2" customFormat="1" ht="15" customHeight="1" x14ac:dyDescent="0.2">
      <c r="A50" s="61"/>
      <c r="B50" s="122"/>
      <c r="C50" s="122" t="s">
        <v>379</v>
      </c>
      <c r="D50" s="138" t="s">
        <v>383</v>
      </c>
      <c r="E50" s="139">
        <v>100</v>
      </c>
      <c r="F50" s="140"/>
      <c r="G50" s="141">
        <f t="shared" si="4"/>
        <v>0</v>
      </c>
    </row>
    <row r="51" spans="1:7" s="2" customFormat="1" ht="15" customHeight="1" x14ac:dyDescent="0.2">
      <c r="A51" s="61"/>
      <c r="B51" s="122"/>
      <c r="C51" s="122" t="s">
        <v>380</v>
      </c>
      <c r="D51" s="138" t="s">
        <v>383</v>
      </c>
      <c r="E51" s="139">
        <v>200</v>
      </c>
      <c r="F51" s="140"/>
      <c r="G51" s="141">
        <f t="shared" si="4"/>
        <v>0</v>
      </c>
    </row>
    <row r="52" spans="1:7" s="2" customFormat="1" ht="15" customHeight="1" x14ac:dyDescent="0.2">
      <c r="A52" s="61"/>
      <c r="B52" s="122"/>
      <c r="C52" s="122"/>
      <c r="D52" s="138"/>
      <c r="E52" s="139"/>
      <c r="F52" s="140"/>
      <c r="G52" s="141"/>
    </row>
    <row r="53" spans="1:7" s="2" customFormat="1" ht="15" customHeight="1" x14ac:dyDescent="0.2">
      <c r="A53" s="61"/>
      <c r="B53" s="122" t="s">
        <v>381</v>
      </c>
      <c r="C53" s="122" t="s">
        <v>382</v>
      </c>
      <c r="D53" s="138"/>
      <c r="E53" s="139"/>
      <c r="F53" s="140"/>
      <c r="G53" s="141"/>
    </row>
    <row r="54" spans="1:7" s="2" customFormat="1" ht="15" customHeight="1" x14ac:dyDescent="0.2">
      <c r="A54" s="61"/>
      <c r="B54" s="122"/>
      <c r="C54" s="122" t="s">
        <v>384</v>
      </c>
      <c r="D54" s="138" t="s">
        <v>383</v>
      </c>
      <c r="E54" s="139">
        <v>200</v>
      </c>
      <c r="F54" s="140"/>
      <c r="G54" s="141">
        <f t="shared" si="4"/>
        <v>0</v>
      </c>
    </row>
    <row r="55" spans="1:7" s="2" customFormat="1" ht="15" customHeight="1" x14ac:dyDescent="0.2">
      <c r="A55" s="61"/>
      <c r="B55" s="122"/>
      <c r="C55" s="122" t="s">
        <v>385</v>
      </c>
      <c r="D55" s="138" t="s">
        <v>383</v>
      </c>
      <c r="E55" s="139">
        <v>500</v>
      </c>
      <c r="F55" s="140"/>
      <c r="G55" s="141">
        <f t="shared" si="4"/>
        <v>0</v>
      </c>
    </row>
    <row r="56" spans="1:7" s="2" customFormat="1" ht="15" customHeight="1" x14ac:dyDescent="0.2">
      <c r="A56" s="61"/>
      <c r="B56" s="71"/>
      <c r="C56" s="137"/>
      <c r="D56" s="138"/>
      <c r="E56" s="139"/>
      <c r="F56" s="140"/>
      <c r="G56" s="141"/>
    </row>
    <row r="57" spans="1:7" s="2" customFormat="1" ht="15" customHeight="1" x14ac:dyDescent="0.2">
      <c r="A57" s="257" t="s">
        <v>8</v>
      </c>
      <c r="B57" s="257"/>
      <c r="C57" s="257"/>
      <c r="D57" s="257"/>
      <c r="E57" s="257"/>
      <c r="F57" s="257"/>
      <c r="G57" s="11">
        <f>SUM(G5:G56)</f>
        <v>0</v>
      </c>
    </row>
    <row r="58" spans="1:7" s="2" customFormat="1" ht="15" customHeight="1" x14ac:dyDescent="0.2">
      <c r="A58" s="74" t="s">
        <v>9</v>
      </c>
      <c r="B58" s="66"/>
      <c r="C58" s="62"/>
      <c r="D58" s="66"/>
      <c r="E58" s="78"/>
      <c r="F58" s="77"/>
      <c r="G58" s="11">
        <f>G57</f>
        <v>0</v>
      </c>
    </row>
    <row r="59" spans="1:7" s="2" customFormat="1" ht="15" customHeight="1" x14ac:dyDescent="0.2">
      <c r="A59" s="66" t="s">
        <v>391</v>
      </c>
      <c r="B59" s="122" t="s">
        <v>119</v>
      </c>
      <c r="C59" s="133" t="s">
        <v>386</v>
      </c>
      <c r="D59" s="138"/>
      <c r="E59" s="139"/>
      <c r="F59" s="140"/>
      <c r="G59" s="11"/>
    </row>
    <row r="60" spans="1:7" s="2" customFormat="1" ht="15" customHeight="1" x14ac:dyDescent="0.2">
      <c r="A60" s="74"/>
      <c r="B60" s="122"/>
      <c r="C60" s="122" t="s">
        <v>387</v>
      </c>
      <c r="D60" s="138" t="s">
        <v>292</v>
      </c>
      <c r="E60" s="139">
        <v>50</v>
      </c>
      <c r="F60" s="140"/>
      <c r="G60" s="70">
        <f>F60*E60</f>
        <v>0</v>
      </c>
    </row>
    <row r="61" spans="1:7" s="2" customFormat="1" ht="15" customHeight="1" x14ac:dyDescent="0.2">
      <c r="A61" s="74"/>
      <c r="B61" s="122"/>
      <c r="C61" s="122" t="s">
        <v>388</v>
      </c>
      <c r="D61" s="138" t="s">
        <v>292</v>
      </c>
      <c r="E61" s="139">
        <v>1</v>
      </c>
      <c r="F61" s="140"/>
      <c r="G61" s="70" t="s">
        <v>10</v>
      </c>
    </row>
    <row r="62" spans="1:7" s="2" customFormat="1" ht="15" customHeight="1" x14ac:dyDescent="0.2">
      <c r="A62" s="61"/>
      <c r="B62" s="122"/>
      <c r="C62" s="122" t="s">
        <v>389</v>
      </c>
      <c r="D62" s="138" t="s">
        <v>292</v>
      </c>
      <c r="E62" s="139">
        <v>1</v>
      </c>
      <c r="F62" s="140"/>
      <c r="G62" s="70" t="s">
        <v>10</v>
      </c>
    </row>
    <row r="63" spans="1:7" s="2" customFormat="1" ht="15" customHeight="1" x14ac:dyDescent="0.2">
      <c r="A63" s="61"/>
      <c r="B63" s="122"/>
      <c r="C63" s="122" t="s">
        <v>390</v>
      </c>
      <c r="D63" s="138" t="s">
        <v>292</v>
      </c>
      <c r="E63" s="139">
        <v>1</v>
      </c>
      <c r="F63" s="140"/>
      <c r="G63" s="70" t="s">
        <v>10</v>
      </c>
    </row>
    <row r="64" spans="1:7" s="2" customFormat="1" ht="15" customHeight="1" x14ac:dyDescent="0.2">
      <c r="A64" s="61"/>
      <c r="B64" s="122"/>
      <c r="C64" s="137"/>
      <c r="D64" s="142"/>
      <c r="E64" s="139"/>
      <c r="F64" s="140"/>
      <c r="G64" s="70"/>
    </row>
    <row r="65" spans="1:7" s="2" customFormat="1" ht="15" customHeight="1" x14ac:dyDescent="0.2">
      <c r="A65" s="61" t="s">
        <v>395</v>
      </c>
      <c r="B65" s="25" t="s">
        <v>187</v>
      </c>
      <c r="C65" s="34" t="s">
        <v>392</v>
      </c>
      <c r="D65" s="27"/>
      <c r="E65" s="136"/>
      <c r="F65" s="33"/>
      <c r="G65" s="29"/>
    </row>
    <row r="66" spans="1:7" s="2" customFormat="1" ht="15" customHeight="1" x14ac:dyDescent="0.2">
      <c r="A66" s="61" t="s">
        <v>396</v>
      </c>
      <c r="B66" s="25"/>
      <c r="C66" s="122" t="s">
        <v>393</v>
      </c>
      <c r="D66" s="138" t="s">
        <v>292</v>
      </c>
      <c r="E66" s="139">
        <f>E44</f>
        <v>12</v>
      </c>
      <c r="F66" s="140"/>
      <c r="G66" s="141">
        <f t="shared" ref="G66:G68" si="5">$E66*F66</f>
        <v>0</v>
      </c>
    </row>
    <row r="67" spans="1:7" s="2" customFormat="1" ht="15" customHeight="1" x14ac:dyDescent="0.2">
      <c r="A67" s="61" t="s">
        <v>397</v>
      </c>
      <c r="B67" s="25"/>
      <c r="C67" s="122" t="s">
        <v>394</v>
      </c>
      <c r="D67" s="138" t="s">
        <v>292</v>
      </c>
      <c r="E67" s="139">
        <f>7*3.3</f>
        <v>23.099999999999998</v>
      </c>
      <c r="F67" s="140"/>
      <c r="G67" s="141">
        <f t="shared" si="5"/>
        <v>0</v>
      </c>
    </row>
    <row r="68" spans="1:7" s="2" customFormat="1" ht="15" customHeight="1" x14ac:dyDescent="0.2">
      <c r="A68" s="61" t="s">
        <v>398</v>
      </c>
      <c r="B68" s="25"/>
      <c r="C68" s="122" t="s">
        <v>471</v>
      </c>
      <c r="D68" s="138" t="s">
        <v>292</v>
      </c>
      <c r="E68" s="139">
        <f>E60+'[1]Waterfkloof Estate'!$G$70</f>
        <v>105.0365</v>
      </c>
      <c r="F68" s="140"/>
      <c r="G68" s="141">
        <f t="shared" si="5"/>
        <v>0</v>
      </c>
    </row>
    <row r="69" spans="1:7" s="2" customFormat="1" ht="15" customHeight="1" x14ac:dyDescent="0.2">
      <c r="A69" s="61"/>
      <c r="B69" s="122"/>
      <c r="C69" s="137"/>
      <c r="D69" s="142"/>
      <c r="E69" s="139"/>
      <c r="F69" s="140"/>
      <c r="G69" s="70"/>
    </row>
    <row r="70" spans="1:7" s="2" customFormat="1" ht="15" customHeight="1" x14ac:dyDescent="0.2">
      <c r="A70" s="61" t="s">
        <v>401</v>
      </c>
      <c r="B70" s="71"/>
      <c r="C70" s="125" t="s">
        <v>259</v>
      </c>
      <c r="D70" s="104"/>
      <c r="E70" s="78"/>
      <c r="F70" s="77"/>
      <c r="G70" s="70">
        <f t="shared" ref="G70:G88" si="6">F70*E70</f>
        <v>0</v>
      </c>
    </row>
    <row r="71" spans="1:7" s="2" customFormat="1" ht="15" customHeight="1" x14ac:dyDescent="0.2">
      <c r="A71" s="61" t="s">
        <v>402</v>
      </c>
      <c r="B71" s="71"/>
      <c r="C71" s="110" t="s">
        <v>260</v>
      </c>
      <c r="D71" s="104" t="s">
        <v>6</v>
      </c>
      <c r="E71" s="78">
        <f>ROUNDUP(25/0.3,0)</f>
        <v>84</v>
      </c>
      <c r="F71" s="77"/>
      <c r="G71" s="70">
        <f t="shared" si="6"/>
        <v>0</v>
      </c>
    </row>
    <row r="72" spans="1:7" s="2" customFormat="1" ht="15" customHeight="1" x14ac:dyDescent="0.2">
      <c r="A72" s="61"/>
      <c r="B72" s="71"/>
      <c r="C72" s="111"/>
      <c r="D72" s="104"/>
      <c r="E72" s="78"/>
      <c r="F72" s="77"/>
      <c r="G72" s="70"/>
    </row>
    <row r="73" spans="1:7" s="2" customFormat="1" ht="20.25" customHeight="1" x14ac:dyDescent="0.2">
      <c r="A73" s="61" t="s">
        <v>403</v>
      </c>
      <c r="B73" s="71"/>
      <c r="C73" s="112" t="s">
        <v>470</v>
      </c>
      <c r="D73" s="114"/>
      <c r="E73" s="78"/>
      <c r="F73" s="77"/>
      <c r="G73" s="70"/>
    </row>
    <row r="74" spans="1:7" s="2" customFormat="1" ht="15" customHeight="1" x14ac:dyDescent="0.2">
      <c r="A74" s="61"/>
      <c r="B74" s="71"/>
      <c r="C74" s="112"/>
      <c r="D74" s="114"/>
      <c r="E74" s="78"/>
      <c r="F74" s="77"/>
      <c r="G74" s="70"/>
    </row>
    <row r="75" spans="1:7" s="2" customFormat="1" ht="25.5" customHeight="1" x14ac:dyDescent="0.2">
      <c r="A75" s="61" t="s">
        <v>404</v>
      </c>
      <c r="B75" s="71"/>
      <c r="C75" s="126" t="s">
        <v>265</v>
      </c>
      <c r="D75" s="106" t="s">
        <v>284</v>
      </c>
      <c r="E75" s="78">
        <f>ROUNDUP(0.75*0.75*22/7*0.15*25,0)</f>
        <v>7</v>
      </c>
      <c r="F75" s="77"/>
      <c r="G75" s="70">
        <f t="shared" si="6"/>
        <v>0</v>
      </c>
    </row>
    <row r="76" spans="1:7" s="2" customFormat="1" ht="16.5" customHeight="1" x14ac:dyDescent="0.2">
      <c r="A76" s="61"/>
      <c r="B76" s="71"/>
      <c r="C76" s="126"/>
      <c r="D76" s="106"/>
      <c r="E76" s="78"/>
      <c r="F76" s="77"/>
      <c r="G76" s="70"/>
    </row>
    <row r="77" spans="1:7" s="2" customFormat="1" ht="30" customHeight="1" x14ac:dyDescent="0.2">
      <c r="A77" s="61" t="s">
        <v>405</v>
      </c>
      <c r="B77" s="71"/>
      <c r="C77" s="126" t="s">
        <v>266</v>
      </c>
      <c r="D77" s="106" t="s">
        <v>284</v>
      </c>
      <c r="E77" s="78">
        <f>ROUNDUP(E75*75%,0)</f>
        <v>6</v>
      </c>
      <c r="F77" s="77"/>
      <c r="G77" s="70">
        <f t="shared" si="6"/>
        <v>0</v>
      </c>
    </row>
    <row r="78" spans="1:7" s="2" customFormat="1" ht="20.25" customHeight="1" x14ac:dyDescent="0.2">
      <c r="A78" s="61"/>
      <c r="B78" s="71"/>
      <c r="C78" s="126"/>
      <c r="D78" s="106"/>
      <c r="E78" s="78"/>
      <c r="F78" s="77"/>
      <c r="G78" s="70"/>
    </row>
    <row r="79" spans="1:7" s="2" customFormat="1" ht="24.75" customHeight="1" x14ac:dyDescent="0.2">
      <c r="A79" s="61" t="s">
        <v>406</v>
      </c>
      <c r="B79" s="71"/>
      <c r="C79" s="126" t="s">
        <v>267</v>
      </c>
      <c r="D79" s="106" t="s">
        <v>284</v>
      </c>
      <c r="E79" s="78">
        <v>2</v>
      </c>
      <c r="F79" s="77"/>
      <c r="G79" s="70">
        <f t="shared" si="6"/>
        <v>0</v>
      </c>
    </row>
    <row r="80" spans="1:7" s="2" customFormat="1" ht="15" customHeight="1" x14ac:dyDescent="0.2">
      <c r="A80" s="61"/>
      <c r="B80" s="71"/>
      <c r="C80" s="111"/>
      <c r="D80" s="104"/>
      <c r="E80" s="78"/>
      <c r="F80" s="77"/>
      <c r="G80" s="70"/>
    </row>
    <row r="81" spans="1:7" s="2" customFormat="1" ht="15" customHeight="1" x14ac:dyDescent="0.2">
      <c r="A81" s="61" t="s">
        <v>407</v>
      </c>
      <c r="B81" s="71"/>
      <c r="C81" s="112" t="s">
        <v>261</v>
      </c>
      <c r="D81" s="104"/>
      <c r="E81" s="78"/>
      <c r="F81" s="77"/>
      <c r="G81" s="70"/>
    </row>
    <row r="82" spans="1:7" s="2" customFormat="1" ht="15" customHeight="1" x14ac:dyDescent="0.2">
      <c r="A82" s="61" t="s">
        <v>408</v>
      </c>
      <c r="B82" s="71"/>
      <c r="C82" s="127" t="s">
        <v>275</v>
      </c>
      <c r="D82" s="106" t="s">
        <v>6</v>
      </c>
      <c r="E82" s="78">
        <v>6</v>
      </c>
      <c r="F82" s="77"/>
      <c r="G82" s="70">
        <f t="shared" si="6"/>
        <v>0</v>
      </c>
    </row>
    <row r="83" spans="1:7" s="2" customFormat="1" ht="15" customHeight="1" x14ac:dyDescent="0.2">
      <c r="A83" s="61"/>
      <c r="B83" s="71"/>
      <c r="C83" s="127"/>
      <c r="D83" s="106"/>
      <c r="E83" s="78"/>
      <c r="F83" s="77"/>
      <c r="G83" s="70"/>
    </row>
    <row r="84" spans="1:7" s="2" customFormat="1" ht="15" customHeight="1" x14ac:dyDescent="0.2">
      <c r="A84" s="61" t="s">
        <v>409</v>
      </c>
      <c r="B84" s="71"/>
      <c r="C84" s="127" t="s">
        <v>262</v>
      </c>
      <c r="D84" s="106" t="s">
        <v>6</v>
      </c>
      <c r="E84" s="78">
        <v>3</v>
      </c>
      <c r="F84" s="77"/>
      <c r="G84" s="70">
        <f t="shared" si="6"/>
        <v>0</v>
      </c>
    </row>
    <row r="85" spans="1:7" s="2" customFormat="1" ht="15" customHeight="1" x14ac:dyDescent="0.2">
      <c r="A85" s="61"/>
      <c r="B85" s="71"/>
      <c r="C85" s="127"/>
      <c r="D85" s="128"/>
      <c r="E85" s="78"/>
      <c r="F85" s="77"/>
      <c r="G85" s="70"/>
    </row>
    <row r="86" spans="1:7" s="2" customFormat="1" ht="15" customHeight="1" x14ac:dyDescent="0.2">
      <c r="A86" s="61" t="s">
        <v>410</v>
      </c>
      <c r="B86" s="71"/>
      <c r="C86" s="127" t="s">
        <v>263</v>
      </c>
      <c r="D86" s="107" t="s">
        <v>6</v>
      </c>
      <c r="E86" s="78">
        <v>5</v>
      </c>
      <c r="F86" s="77"/>
      <c r="G86" s="70">
        <f t="shared" si="6"/>
        <v>0</v>
      </c>
    </row>
    <row r="87" spans="1:7" s="2" customFormat="1" ht="15" customHeight="1" x14ac:dyDescent="0.2">
      <c r="A87" s="61"/>
      <c r="B87" s="71"/>
      <c r="C87" s="161"/>
      <c r="D87" s="162"/>
      <c r="E87" s="78"/>
      <c r="F87" s="77"/>
      <c r="G87" s="70"/>
    </row>
    <row r="88" spans="1:7" s="2" customFormat="1" ht="24" customHeight="1" x14ac:dyDescent="0.2">
      <c r="A88" s="61" t="s">
        <v>424</v>
      </c>
      <c r="B88" s="71"/>
      <c r="C88" s="137" t="s">
        <v>425</v>
      </c>
      <c r="D88" s="162" t="s">
        <v>415</v>
      </c>
      <c r="E88" s="78">
        <v>1</v>
      </c>
      <c r="F88" s="77"/>
      <c r="G88" s="70">
        <f t="shared" si="6"/>
        <v>0</v>
      </c>
    </row>
    <row r="89" spans="1:7" s="2" customFormat="1" ht="24" customHeight="1" x14ac:dyDescent="0.2">
      <c r="A89" s="61"/>
      <c r="B89" s="71"/>
      <c r="C89" s="137"/>
      <c r="D89" s="162"/>
      <c r="E89" s="78"/>
      <c r="F89" s="77"/>
      <c r="G89" s="70"/>
    </row>
    <row r="90" spans="1:7" s="2" customFormat="1" ht="24" customHeight="1" x14ac:dyDescent="0.2">
      <c r="A90" s="61" t="s">
        <v>477</v>
      </c>
      <c r="B90" s="71"/>
      <c r="C90" s="112" t="s">
        <v>478</v>
      </c>
      <c r="D90" s="162"/>
      <c r="E90" s="78"/>
      <c r="F90" s="77"/>
      <c r="G90" s="70"/>
    </row>
    <row r="91" spans="1:7" s="2" customFormat="1" ht="33" customHeight="1" x14ac:dyDescent="0.2">
      <c r="A91" s="61"/>
      <c r="B91" s="71"/>
      <c r="C91" s="210" t="s">
        <v>480</v>
      </c>
      <c r="D91" s="162"/>
      <c r="E91" s="78"/>
      <c r="F91" s="77"/>
      <c r="G91" s="70"/>
    </row>
    <row r="92" spans="1:7" s="2" customFormat="1" ht="24" customHeight="1" x14ac:dyDescent="0.2">
      <c r="A92" s="61"/>
      <c r="B92" s="71"/>
      <c r="C92" s="210"/>
      <c r="D92" s="162"/>
      <c r="E92" s="78"/>
      <c r="F92" s="77"/>
      <c r="G92" s="70"/>
    </row>
    <row r="93" spans="1:7" s="2" customFormat="1" ht="24" customHeight="1" x14ac:dyDescent="0.2">
      <c r="A93" s="61" t="s">
        <v>479</v>
      </c>
      <c r="B93" s="71"/>
      <c r="C93" s="137" t="s">
        <v>483</v>
      </c>
      <c r="D93" s="162" t="s">
        <v>18</v>
      </c>
      <c r="E93" s="78">
        <v>24</v>
      </c>
      <c r="F93" s="77"/>
      <c r="G93" s="70">
        <f t="shared" ref="G93:G101" si="7">F93*E93</f>
        <v>0</v>
      </c>
    </row>
    <row r="94" spans="1:7" s="2" customFormat="1" ht="24" customHeight="1" x14ac:dyDescent="0.2">
      <c r="B94" s="71"/>
      <c r="C94" s="137"/>
      <c r="D94" s="162"/>
      <c r="E94" s="78"/>
      <c r="F94" s="77"/>
      <c r="G94" s="70">
        <f t="shared" si="7"/>
        <v>0</v>
      </c>
    </row>
    <row r="95" spans="1:7" s="2" customFormat="1" ht="24" customHeight="1" x14ac:dyDescent="0.2">
      <c r="A95" s="61" t="s">
        <v>481</v>
      </c>
      <c r="B95" s="71"/>
      <c r="C95" s="137" t="s">
        <v>482</v>
      </c>
      <c r="D95" s="162" t="s">
        <v>18</v>
      </c>
      <c r="E95" s="78">
        <v>24</v>
      </c>
      <c r="F95" s="77"/>
      <c r="G95" s="70">
        <f t="shared" si="7"/>
        <v>0</v>
      </c>
    </row>
    <row r="96" spans="1:7" s="2" customFormat="1" ht="24" customHeight="1" x14ac:dyDescent="0.2">
      <c r="A96" s="61"/>
      <c r="B96" s="71"/>
      <c r="C96" s="137"/>
      <c r="D96" s="162"/>
      <c r="E96" s="78"/>
      <c r="F96" s="77"/>
      <c r="G96" s="70">
        <f t="shared" si="7"/>
        <v>0</v>
      </c>
    </row>
    <row r="97" spans="1:7" s="2" customFormat="1" ht="24" customHeight="1" x14ac:dyDescent="0.2">
      <c r="A97" s="61" t="s">
        <v>484</v>
      </c>
      <c r="B97" s="71"/>
      <c r="C97" s="137" t="s">
        <v>485</v>
      </c>
      <c r="D97" s="162" t="s">
        <v>18</v>
      </c>
      <c r="E97" s="78">
        <v>24</v>
      </c>
      <c r="F97" s="77"/>
      <c r="G97" s="70">
        <f t="shared" si="7"/>
        <v>0</v>
      </c>
    </row>
    <row r="98" spans="1:7" s="2" customFormat="1" ht="24" customHeight="1" x14ac:dyDescent="0.2">
      <c r="A98" s="61"/>
      <c r="B98" s="71"/>
      <c r="C98" s="137"/>
      <c r="D98" s="162"/>
      <c r="E98" s="78"/>
      <c r="F98" s="77"/>
      <c r="G98" s="70">
        <f t="shared" si="7"/>
        <v>0</v>
      </c>
    </row>
    <row r="99" spans="1:7" s="2" customFormat="1" ht="24" customHeight="1" x14ac:dyDescent="0.2">
      <c r="A99" s="61" t="s">
        <v>486</v>
      </c>
      <c r="B99" s="71"/>
      <c r="C99" s="137" t="s">
        <v>487</v>
      </c>
      <c r="D99" s="162" t="s">
        <v>6</v>
      </c>
      <c r="E99" s="78">
        <v>4</v>
      </c>
      <c r="F99" s="77"/>
      <c r="G99" s="70">
        <f t="shared" si="7"/>
        <v>0</v>
      </c>
    </row>
    <row r="100" spans="1:7" s="2" customFormat="1" ht="24" customHeight="1" x14ac:dyDescent="0.2">
      <c r="A100" s="61" t="s">
        <v>92</v>
      </c>
      <c r="B100" s="71"/>
      <c r="C100" s="137"/>
      <c r="D100" s="162"/>
      <c r="E100" s="78"/>
      <c r="F100" s="77"/>
      <c r="G100" s="70">
        <f t="shared" si="7"/>
        <v>0</v>
      </c>
    </row>
    <row r="101" spans="1:7" s="2" customFormat="1" ht="24" customHeight="1" x14ac:dyDescent="0.2">
      <c r="A101" s="61" t="s">
        <v>488</v>
      </c>
      <c r="B101" s="71"/>
      <c r="C101" s="137" t="s">
        <v>489</v>
      </c>
      <c r="D101" s="162" t="s">
        <v>292</v>
      </c>
      <c r="E101" s="78">
        <f>20*1</f>
        <v>20</v>
      </c>
      <c r="F101" s="77"/>
      <c r="G101" s="70">
        <f t="shared" si="7"/>
        <v>0</v>
      </c>
    </row>
    <row r="102" spans="1:7" s="2" customFormat="1" ht="24" customHeight="1" x14ac:dyDescent="0.2">
      <c r="A102" s="61"/>
      <c r="B102" s="71"/>
      <c r="C102" s="137"/>
      <c r="D102" s="162"/>
      <c r="E102" s="78"/>
      <c r="F102" s="77"/>
      <c r="G102" s="70"/>
    </row>
    <row r="103" spans="1:7" s="2" customFormat="1" ht="15" customHeight="1" x14ac:dyDescent="0.2">
      <c r="A103" s="66"/>
      <c r="B103" s="66"/>
      <c r="C103" s="62"/>
      <c r="D103" s="66"/>
      <c r="E103" s="78"/>
      <c r="F103" s="77"/>
      <c r="G103" s="70"/>
    </row>
    <row r="104" spans="1:7" s="83" customFormat="1" ht="15.6" x14ac:dyDescent="0.35">
      <c r="A104" s="79" t="s">
        <v>223</v>
      </c>
      <c r="B104" s="79"/>
      <c r="C104" s="80"/>
      <c r="D104" s="81"/>
      <c r="E104" s="96"/>
      <c r="F104" s="100"/>
      <c r="G104" s="82">
        <f>SUM(G58:G103)</f>
        <v>0</v>
      </c>
    </row>
  </sheetData>
  <mergeCells count="3">
    <mergeCell ref="A1:G1"/>
    <mergeCell ref="A2:G2"/>
    <mergeCell ref="A57:F57"/>
  </mergeCells>
  <pageMargins left="0.70866141732283472" right="0.70866141732283472" top="0.74803149606299213" bottom="0.74803149606299213" header="0.31496062992125984" footer="0.31496062992125984"/>
  <pageSetup scale="73" orientation="portrait" r:id="rId1"/>
  <rowBreaks count="1" manualBreakCount="1">
    <brk id="5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view="pageBreakPreview" zoomScale="130" zoomScaleNormal="100" zoomScaleSheetLayoutView="130" workbookViewId="0">
      <selection activeCell="C52" sqref="C52"/>
    </sheetView>
  </sheetViews>
  <sheetFormatPr defaultColWidth="9" defaultRowHeight="12.6" x14ac:dyDescent="0.25"/>
  <cols>
    <col min="1" max="1" width="6.44140625" customWidth="1"/>
    <col min="2" max="2" width="13.44140625" customWidth="1"/>
    <col min="3" max="3" width="48.5546875" style="1" customWidth="1"/>
    <col min="4" max="4" width="8.33203125" customWidth="1"/>
    <col min="5" max="5" width="9.6640625" style="93" customWidth="1"/>
    <col min="6" max="6" width="11.33203125" style="101" customWidth="1"/>
    <col min="7" max="7" width="17.5546875" style="226" customWidth="1"/>
    <col min="8" max="20" width="12.6640625" customWidth="1"/>
    <col min="21" max="21" width="18" customWidth="1"/>
    <col min="22" max="24" width="12.6640625" customWidth="1"/>
  </cols>
  <sheetData>
    <row r="1" spans="1:7" ht="31.5" customHeight="1" x14ac:dyDescent="0.25">
      <c r="A1" s="252" t="str">
        <f>'A. P&amp;Gs'!A1:G1</f>
        <v>UPGRADING OF THE WESTERN BULK SEWER – CBD (SAVANNAH FALLS ESTATE OUTFALL SEWER AND PUMPSTATION)</v>
      </c>
      <c r="B1" s="252"/>
      <c r="C1" s="252"/>
      <c r="D1" s="252"/>
      <c r="E1" s="252"/>
      <c r="F1" s="252"/>
      <c r="G1" s="252"/>
    </row>
    <row r="2" spans="1:7" s="8" customFormat="1" ht="13.8" x14ac:dyDescent="0.25">
      <c r="A2" s="253" t="str">
        <f>'A. P&amp;Gs'!A2:G2</f>
        <v>TENDER BoQ -RLM/OMM/0051/2022/23</v>
      </c>
      <c r="B2" s="253"/>
      <c r="C2" s="253"/>
      <c r="D2" s="253"/>
      <c r="E2" s="253"/>
      <c r="F2" s="253"/>
      <c r="G2" s="253"/>
    </row>
    <row r="3" spans="1:7" s="5" customFormat="1" ht="10.8" x14ac:dyDescent="0.2">
      <c r="A3" s="3" t="s">
        <v>0</v>
      </c>
      <c r="B3" s="4" t="s">
        <v>1</v>
      </c>
      <c r="C3" s="3" t="s">
        <v>2</v>
      </c>
      <c r="D3" s="4" t="s">
        <v>3</v>
      </c>
      <c r="E3" s="88" t="s">
        <v>74</v>
      </c>
      <c r="F3" s="97" t="s">
        <v>4</v>
      </c>
      <c r="G3" s="224" t="s">
        <v>5</v>
      </c>
    </row>
    <row r="4" spans="1:7" s="5" customFormat="1" ht="10.8" x14ac:dyDescent="0.2">
      <c r="A4" s="58" t="s">
        <v>6</v>
      </c>
      <c r="B4" s="59"/>
      <c r="C4" s="58"/>
      <c r="D4" s="59"/>
      <c r="E4" s="89"/>
      <c r="F4" s="98"/>
      <c r="G4" s="225" t="s">
        <v>220</v>
      </c>
    </row>
    <row r="5" spans="1:7" s="2" customFormat="1" ht="27" customHeight="1" x14ac:dyDescent="0.2">
      <c r="A5" s="71" t="s">
        <v>100</v>
      </c>
      <c r="B5" s="71"/>
      <c r="C5" s="76" t="s">
        <v>399</v>
      </c>
      <c r="D5" s="64"/>
      <c r="E5" s="90"/>
      <c r="F5" s="99"/>
      <c r="G5" s="10"/>
    </row>
    <row r="6" spans="1:7" s="2" customFormat="1" ht="17.25" customHeight="1" x14ac:dyDescent="0.2">
      <c r="A6" s="66"/>
      <c r="B6" s="62"/>
      <c r="C6" s="62"/>
      <c r="D6" s="66"/>
      <c r="E6" s="78"/>
      <c r="F6" s="77"/>
      <c r="G6" s="70"/>
    </row>
    <row r="7" spans="1:7" s="2" customFormat="1" ht="15" customHeight="1" x14ac:dyDescent="0.2">
      <c r="A7" s="66" t="s">
        <v>93</v>
      </c>
      <c r="B7" s="66"/>
      <c r="C7" s="144" t="s">
        <v>476</v>
      </c>
      <c r="D7" s="51"/>
      <c r="E7" s="145"/>
      <c r="F7" s="77"/>
      <c r="G7" s="70"/>
    </row>
    <row r="8" spans="1:7" s="2" customFormat="1" ht="34.5" customHeight="1" x14ac:dyDescent="0.2">
      <c r="A8" s="103"/>
      <c r="B8" s="103"/>
      <c r="C8" s="149" t="s">
        <v>411</v>
      </c>
      <c r="D8" s="138"/>
      <c r="E8" s="150"/>
      <c r="F8" s="143"/>
      <c r="G8" s="70"/>
    </row>
    <row r="9" spans="1:7" s="2" customFormat="1" ht="35.25" customHeight="1" x14ac:dyDescent="0.2">
      <c r="A9" s="103" t="s">
        <v>225</v>
      </c>
      <c r="B9" s="103"/>
      <c r="C9" s="160" t="s">
        <v>417</v>
      </c>
      <c r="D9" s="152" t="s">
        <v>6</v>
      </c>
      <c r="E9" s="153">
        <v>1</v>
      </c>
      <c r="F9" s="163"/>
      <c r="G9" s="132">
        <f>F9*E9</f>
        <v>0</v>
      </c>
    </row>
    <row r="10" spans="1:7" s="2" customFormat="1" ht="15.75" customHeight="1" x14ac:dyDescent="0.2">
      <c r="A10" s="103"/>
      <c r="B10" s="103"/>
      <c r="C10" s="160"/>
      <c r="D10" s="152"/>
      <c r="E10" s="153"/>
      <c r="F10" s="163"/>
      <c r="G10" s="132"/>
    </row>
    <row r="11" spans="1:7" s="2" customFormat="1" ht="24" customHeight="1" x14ac:dyDescent="0.2">
      <c r="A11" s="103" t="s">
        <v>280</v>
      </c>
      <c r="B11" s="103"/>
      <c r="C11" s="154" t="s">
        <v>418</v>
      </c>
      <c r="D11" s="152" t="s">
        <v>6</v>
      </c>
      <c r="E11" s="153">
        <v>2</v>
      </c>
      <c r="F11" s="163"/>
      <c r="G11" s="132">
        <f t="shared" ref="G11" si="0">F11*E11</f>
        <v>0</v>
      </c>
    </row>
    <row r="12" spans="1:7" s="2" customFormat="1" ht="15.75" customHeight="1" x14ac:dyDescent="0.2">
      <c r="A12" s="103"/>
      <c r="B12" s="103"/>
      <c r="C12" s="154"/>
      <c r="D12" s="152"/>
      <c r="E12" s="153"/>
      <c r="F12" s="163"/>
      <c r="G12" s="132"/>
    </row>
    <row r="13" spans="1:7" s="2" customFormat="1" ht="15" customHeight="1" x14ac:dyDescent="0.2">
      <c r="A13" s="103" t="s">
        <v>281</v>
      </c>
      <c r="B13" s="103"/>
      <c r="C13" s="151" t="s">
        <v>419</v>
      </c>
      <c r="D13" s="152" t="s">
        <v>6</v>
      </c>
      <c r="E13" s="153">
        <v>1</v>
      </c>
      <c r="F13" s="163"/>
      <c r="G13" s="132">
        <f>F13*E13</f>
        <v>0</v>
      </c>
    </row>
    <row r="14" spans="1:7" s="2" customFormat="1" ht="15" customHeight="1" x14ac:dyDescent="0.2">
      <c r="A14" s="103"/>
      <c r="B14" s="103"/>
      <c r="C14" s="151"/>
      <c r="D14" s="152"/>
      <c r="E14" s="153"/>
      <c r="F14" s="163"/>
      <c r="G14" s="132"/>
    </row>
    <row r="15" spans="1:7" s="2" customFormat="1" ht="15" customHeight="1" x14ac:dyDescent="0.2">
      <c r="A15" s="103" t="s">
        <v>282</v>
      </c>
      <c r="B15" s="103"/>
      <c r="C15" s="151" t="s">
        <v>412</v>
      </c>
      <c r="D15" s="152" t="s">
        <v>6</v>
      </c>
      <c r="E15" s="153">
        <v>2</v>
      </c>
      <c r="F15" s="163"/>
      <c r="G15" s="132">
        <f t="shared" ref="G15:G30" si="1">F15*E15</f>
        <v>0</v>
      </c>
    </row>
    <row r="16" spans="1:7" s="2" customFormat="1" ht="15" customHeight="1" x14ac:dyDescent="0.2">
      <c r="A16" s="103"/>
      <c r="B16" s="103"/>
      <c r="C16" s="151"/>
      <c r="D16" s="152"/>
      <c r="E16" s="153"/>
      <c r="F16" s="163"/>
      <c r="G16" s="132"/>
    </row>
    <row r="17" spans="1:8" s="2" customFormat="1" ht="22.5" customHeight="1" x14ac:dyDescent="0.2">
      <c r="A17" s="103" t="s">
        <v>283</v>
      </c>
      <c r="B17" s="103"/>
      <c r="C17" s="154" t="s">
        <v>420</v>
      </c>
      <c r="D17" s="152" t="s">
        <v>6</v>
      </c>
      <c r="E17" s="153">
        <v>1</v>
      </c>
      <c r="F17" s="163"/>
      <c r="G17" s="132">
        <f t="shared" si="1"/>
        <v>0</v>
      </c>
    </row>
    <row r="18" spans="1:8" s="2" customFormat="1" ht="15" customHeight="1" x14ac:dyDescent="0.2">
      <c r="A18" s="103"/>
      <c r="B18" s="103"/>
      <c r="C18" s="154" t="s">
        <v>413</v>
      </c>
      <c r="D18" s="152" t="s">
        <v>6</v>
      </c>
      <c r="E18" s="153">
        <v>2</v>
      </c>
      <c r="F18" s="163"/>
      <c r="G18" s="132">
        <f t="shared" si="1"/>
        <v>0</v>
      </c>
    </row>
    <row r="19" spans="1:8" s="2" customFormat="1" ht="15" customHeight="1" x14ac:dyDescent="0.2">
      <c r="A19" s="103"/>
      <c r="B19" s="103"/>
      <c r="C19" s="154"/>
      <c r="D19" s="152"/>
      <c r="E19" s="153"/>
      <c r="F19" s="163"/>
      <c r="G19" s="132"/>
    </row>
    <row r="20" spans="1:8" s="2" customFormat="1" ht="15" customHeight="1" x14ac:dyDescent="0.2">
      <c r="A20" s="103" t="s">
        <v>426</v>
      </c>
      <c r="B20" s="103"/>
      <c r="C20" s="155" t="s">
        <v>414</v>
      </c>
      <c r="D20" s="152" t="s">
        <v>6</v>
      </c>
      <c r="E20" s="153">
        <v>2</v>
      </c>
      <c r="F20" s="163"/>
      <c r="G20" s="132">
        <f t="shared" si="1"/>
        <v>0</v>
      </c>
    </row>
    <row r="21" spans="1:8" s="2" customFormat="1" ht="15" customHeight="1" x14ac:dyDescent="0.2">
      <c r="A21" s="103"/>
      <c r="B21" s="103"/>
      <c r="C21" s="155"/>
      <c r="D21" s="152"/>
      <c r="E21" s="153"/>
      <c r="F21" s="163"/>
      <c r="G21" s="132"/>
    </row>
    <row r="22" spans="1:8" s="2" customFormat="1" ht="23.25" customHeight="1" x14ac:dyDescent="0.2">
      <c r="A22" s="103" t="s">
        <v>427</v>
      </c>
      <c r="B22" s="103"/>
      <c r="C22" s="155" t="s">
        <v>421</v>
      </c>
      <c r="D22" s="152" t="s">
        <v>6</v>
      </c>
      <c r="E22" s="153">
        <v>2</v>
      </c>
      <c r="F22" s="163"/>
      <c r="G22" s="132">
        <f t="shared" si="1"/>
        <v>0</v>
      </c>
    </row>
    <row r="23" spans="1:8" s="2" customFormat="1" ht="15.75" customHeight="1" x14ac:dyDescent="0.2">
      <c r="A23" s="103"/>
      <c r="B23" s="103"/>
      <c r="C23" s="155"/>
      <c r="D23" s="152"/>
      <c r="E23" s="153"/>
      <c r="F23" s="143"/>
      <c r="G23" s="132"/>
    </row>
    <row r="24" spans="1:8" s="146" customFormat="1" ht="25.5" customHeight="1" x14ac:dyDescent="0.2">
      <c r="A24" s="103" t="s">
        <v>428</v>
      </c>
      <c r="B24" s="66"/>
      <c r="C24" s="156" t="s">
        <v>416</v>
      </c>
      <c r="D24" s="157" t="s">
        <v>415</v>
      </c>
      <c r="E24" s="158">
        <v>1</v>
      </c>
      <c r="F24" s="77">
        <v>35000</v>
      </c>
      <c r="G24" s="132">
        <f t="shared" si="1"/>
        <v>35000</v>
      </c>
      <c r="H24" s="227"/>
    </row>
    <row r="25" spans="1:8" s="146" customFormat="1" ht="15.75" customHeight="1" x14ac:dyDescent="0.2">
      <c r="A25" s="103"/>
      <c r="B25" s="66"/>
      <c r="C25" s="156"/>
      <c r="D25" s="157"/>
      <c r="E25" s="158"/>
      <c r="F25" s="77"/>
      <c r="G25" s="132"/>
      <c r="H25" s="227"/>
    </row>
    <row r="26" spans="1:8" s="146" customFormat="1" ht="24" customHeight="1" x14ac:dyDescent="0.2">
      <c r="A26" s="103" t="s">
        <v>429</v>
      </c>
      <c r="B26" s="66"/>
      <c r="C26" s="156" t="s">
        <v>422</v>
      </c>
      <c r="D26" s="157" t="s">
        <v>415</v>
      </c>
      <c r="E26" s="158">
        <v>1</v>
      </c>
      <c r="F26" s="77">
        <v>25000</v>
      </c>
      <c r="G26" s="132">
        <f t="shared" si="1"/>
        <v>25000</v>
      </c>
      <c r="H26" s="227"/>
    </row>
    <row r="27" spans="1:8" s="146" customFormat="1" ht="15" customHeight="1" x14ac:dyDescent="0.2">
      <c r="A27" s="103"/>
      <c r="B27" s="66"/>
      <c r="C27" s="156"/>
      <c r="D27" s="157"/>
      <c r="E27" s="158"/>
      <c r="F27" s="77"/>
      <c r="G27" s="132"/>
      <c r="H27" s="227"/>
    </row>
    <row r="28" spans="1:8" s="146" customFormat="1" ht="25.5" customHeight="1" x14ac:dyDescent="0.2">
      <c r="A28" s="103" t="s">
        <v>430</v>
      </c>
      <c r="B28" s="66"/>
      <c r="C28" s="155" t="s">
        <v>423</v>
      </c>
      <c r="D28" s="157" t="s">
        <v>6</v>
      </c>
      <c r="E28" s="158">
        <v>6</v>
      </c>
      <c r="F28" s="77"/>
      <c r="G28" s="132">
        <f t="shared" si="1"/>
        <v>0</v>
      </c>
      <c r="H28" s="227"/>
    </row>
    <row r="29" spans="1:8" s="146" customFormat="1" ht="14.25" customHeight="1" x14ac:dyDescent="0.2">
      <c r="A29" s="103"/>
      <c r="B29" s="66"/>
      <c r="C29" s="155"/>
      <c r="D29" s="157"/>
      <c r="E29" s="158"/>
      <c r="F29" s="77"/>
      <c r="G29" s="132"/>
      <c r="H29" s="227"/>
    </row>
    <row r="30" spans="1:8" s="146" customFormat="1" ht="36" customHeight="1" x14ac:dyDescent="0.2">
      <c r="A30" s="103" t="s">
        <v>472</v>
      </c>
      <c r="B30" s="66"/>
      <c r="C30" s="155" t="s">
        <v>473</v>
      </c>
      <c r="D30" s="157" t="s">
        <v>6</v>
      </c>
      <c r="E30" s="158">
        <v>1</v>
      </c>
      <c r="F30" s="131"/>
      <c r="G30" s="132">
        <f t="shared" si="1"/>
        <v>0</v>
      </c>
      <c r="H30" s="227"/>
    </row>
    <row r="31" spans="1:8" s="146" customFormat="1" ht="15" customHeight="1" x14ac:dyDescent="0.2">
      <c r="A31" s="66"/>
      <c r="B31" s="66"/>
      <c r="C31" s="159"/>
      <c r="D31" s="118"/>
      <c r="E31" s="120"/>
      <c r="F31" s="77"/>
      <c r="G31" s="70"/>
      <c r="H31" s="227"/>
    </row>
    <row r="32" spans="1:8" s="146" customFormat="1" ht="15" customHeight="1" x14ac:dyDescent="0.2">
      <c r="A32" s="66" t="s">
        <v>434</v>
      </c>
      <c r="B32" s="66"/>
      <c r="C32" s="26" t="s">
        <v>431</v>
      </c>
      <c r="D32" s="164"/>
      <c r="E32" s="165"/>
      <c r="F32" s="166"/>
      <c r="G32" s="229"/>
      <c r="H32" s="227"/>
    </row>
    <row r="33" spans="1:10" s="146" customFormat="1" ht="24" customHeight="1" x14ac:dyDescent="0.2">
      <c r="A33" s="66"/>
      <c r="B33" s="66"/>
      <c r="C33" s="167" t="s">
        <v>474</v>
      </c>
      <c r="D33" s="147"/>
      <c r="E33" s="148"/>
      <c r="F33" s="168"/>
      <c r="G33" s="230"/>
      <c r="H33" s="227"/>
    </row>
    <row r="34" spans="1:10" s="146" customFormat="1" ht="15" customHeight="1" x14ac:dyDescent="0.2">
      <c r="A34" s="66" t="s">
        <v>435</v>
      </c>
      <c r="B34" s="66"/>
      <c r="C34" s="122" t="s">
        <v>432</v>
      </c>
      <c r="D34" s="157" t="s">
        <v>277</v>
      </c>
      <c r="E34" s="158">
        <v>1</v>
      </c>
      <c r="F34" s="140">
        <v>150000</v>
      </c>
      <c r="G34" s="231">
        <f t="shared" ref="G34:G40" si="2">$E34*F34</f>
        <v>150000</v>
      </c>
      <c r="H34" s="227"/>
    </row>
    <row r="35" spans="1:10" s="146" customFormat="1" ht="15" customHeight="1" x14ac:dyDescent="0.2">
      <c r="A35" s="66"/>
      <c r="B35" s="66"/>
      <c r="C35" s="122"/>
      <c r="D35" s="157"/>
      <c r="E35" s="158"/>
      <c r="F35" s="140"/>
      <c r="G35" s="231"/>
      <c r="H35" s="227"/>
    </row>
    <row r="36" spans="1:10" s="146" customFormat="1" ht="15" customHeight="1" x14ac:dyDescent="0.2">
      <c r="A36" s="66" t="s">
        <v>436</v>
      </c>
      <c r="B36" s="66"/>
      <c r="C36" s="170" t="s">
        <v>433</v>
      </c>
      <c r="D36" s="171" t="s">
        <v>208</v>
      </c>
      <c r="E36" s="172">
        <f>G34</f>
        <v>150000</v>
      </c>
      <c r="F36" s="173"/>
      <c r="G36" s="232">
        <f>E36*F36%</f>
        <v>0</v>
      </c>
      <c r="H36" s="227"/>
    </row>
    <row r="37" spans="1:10" s="146" customFormat="1" ht="15" customHeight="1" x14ac:dyDescent="0.2">
      <c r="A37" s="66"/>
      <c r="B37" s="66"/>
      <c r="C37" s="170"/>
      <c r="D37" s="171"/>
      <c r="E37" s="172"/>
      <c r="F37" s="173"/>
      <c r="G37" s="232"/>
      <c r="H37" s="227"/>
    </row>
    <row r="38" spans="1:10" s="146" customFormat="1" ht="23.25" customHeight="1" x14ac:dyDescent="0.2">
      <c r="A38" s="66" t="s">
        <v>437</v>
      </c>
      <c r="B38" s="66"/>
      <c r="C38" s="155" t="s">
        <v>475</v>
      </c>
      <c r="D38" s="157" t="s">
        <v>6</v>
      </c>
      <c r="E38" s="153">
        <v>1</v>
      </c>
      <c r="F38" s="140"/>
      <c r="G38" s="233">
        <f t="shared" si="2"/>
        <v>0</v>
      </c>
      <c r="H38" s="227"/>
    </row>
    <row r="39" spans="1:10" s="146" customFormat="1" ht="15.75" customHeight="1" x14ac:dyDescent="0.2">
      <c r="A39" s="66"/>
      <c r="B39" s="66"/>
      <c r="C39" s="155"/>
      <c r="D39" s="157"/>
      <c r="E39" s="153"/>
      <c r="F39" s="140"/>
      <c r="G39" s="233"/>
      <c r="H39" s="227"/>
      <c r="J39" s="174"/>
    </row>
    <row r="40" spans="1:10" s="146" customFormat="1" ht="27" customHeight="1" x14ac:dyDescent="0.2">
      <c r="A40" s="66" t="s">
        <v>438</v>
      </c>
      <c r="B40" s="66"/>
      <c r="C40" s="122" t="s">
        <v>440</v>
      </c>
      <c r="D40" s="157" t="s">
        <v>277</v>
      </c>
      <c r="E40" s="158">
        <v>1</v>
      </c>
      <c r="F40" s="140">
        <v>10000</v>
      </c>
      <c r="G40" s="233">
        <f t="shared" si="2"/>
        <v>10000</v>
      </c>
      <c r="H40" s="228"/>
      <c r="I40" s="168"/>
      <c r="J40" s="169"/>
    </row>
    <row r="41" spans="1:10" s="2" customFormat="1" ht="13.5" customHeight="1" x14ac:dyDescent="0.2">
      <c r="A41" s="66"/>
      <c r="B41" s="66"/>
      <c r="C41" s="137"/>
      <c r="D41" s="157"/>
      <c r="E41" s="158"/>
      <c r="F41" s="122"/>
      <c r="G41" s="233"/>
      <c r="H41" s="175"/>
      <c r="I41" s="176"/>
      <c r="J41" s="177"/>
    </row>
    <row r="42" spans="1:10" s="183" customFormat="1" ht="15.75" customHeight="1" x14ac:dyDescent="0.2">
      <c r="A42" s="74" t="s">
        <v>443</v>
      </c>
      <c r="B42" s="74"/>
      <c r="C42" s="203" t="s">
        <v>442</v>
      </c>
      <c r="D42" s="204"/>
      <c r="E42" s="205"/>
      <c r="F42" s="206"/>
      <c r="G42" s="234"/>
      <c r="H42" s="207"/>
      <c r="I42" s="208"/>
      <c r="J42" s="209"/>
    </row>
    <row r="43" spans="1:10" s="2" customFormat="1" ht="21.6" x14ac:dyDescent="0.2">
      <c r="A43" s="66" t="s">
        <v>444</v>
      </c>
      <c r="B43" s="66"/>
      <c r="C43" s="119" t="s">
        <v>441</v>
      </c>
      <c r="D43" s="118" t="s">
        <v>284</v>
      </c>
      <c r="E43" s="120">
        <v>5</v>
      </c>
      <c r="F43" s="131"/>
      <c r="G43" s="70">
        <f t="shared" ref="G43:G47" si="3">F43*E43</f>
        <v>0</v>
      </c>
    </row>
    <row r="44" spans="1:10" s="2" customFormat="1" ht="10.8" x14ac:dyDescent="0.2">
      <c r="A44" s="66"/>
      <c r="B44" s="66"/>
      <c r="C44" s="116"/>
      <c r="D44" s="118"/>
      <c r="E44" s="120"/>
      <c r="F44" s="131"/>
      <c r="G44" s="70"/>
    </row>
    <row r="45" spans="1:10" s="2" customFormat="1" ht="10.8" x14ac:dyDescent="0.2">
      <c r="A45" s="61" t="s">
        <v>445</v>
      </c>
      <c r="B45" s="66"/>
      <c r="C45" s="116" t="s">
        <v>278</v>
      </c>
      <c r="D45" s="118" t="s">
        <v>73</v>
      </c>
      <c r="E45" s="120">
        <v>1</v>
      </c>
      <c r="F45" s="131"/>
      <c r="G45" s="70">
        <f t="shared" si="3"/>
        <v>0</v>
      </c>
    </row>
    <row r="46" spans="1:10" s="2" customFormat="1" ht="10.8" x14ac:dyDescent="0.2">
      <c r="A46" s="66"/>
      <c r="B46" s="66"/>
      <c r="C46" s="116"/>
      <c r="D46" s="118"/>
      <c r="E46" s="120"/>
      <c r="F46" s="131"/>
      <c r="G46" s="70"/>
    </row>
    <row r="47" spans="1:10" s="2" customFormat="1" ht="10.8" x14ac:dyDescent="0.2">
      <c r="A47" s="61" t="s">
        <v>446</v>
      </c>
      <c r="B47" s="66"/>
      <c r="C47" s="119" t="s">
        <v>279</v>
      </c>
      <c r="D47" s="118" t="s">
        <v>415</v>
      </c>
      <c r="E47" s="120">
        <v>1</v>
      </c>
      <c r="F47" s="131">
        <v>25000</v>
      </c>
      <c r="G47" s="70">
        <f t="shared" si="3"/>
        <v>25000</v>
      </c>
    </row>
    <row r="48" spans="1:10" s="83" customFormat="1" ht="20.25" customHeight="1" x14ac:dyDescent="0.35">
      <c r="A48" s="79" t="s">
        <v>400</v>
      </c>
      <c r="B48" s="79"/>
      <c r="C48" s="80"/>
      <c r="D48" s="81"/>
      <c r="E48" s="96"/>
      <c r="F48" s="100"/>
      <c r="G48" s="82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7"/>
  <sheetViews>
    <sheetView view="pageBreakPreview" zoomScale="130" zoomScaleNormal="100" zoomScaleSheetLayoutView="130" workbookViewId="0">
      <selection activeCell="G37" sqref="G37"/>
    </sheetView>
  </sheetViews>
  <sheetFormatPr defaultColWidth="9" defaultRowHeight="12.6" x14ac:dyDescent="0.25"/>
  <cols>
    <col min="1" max="1" width="6.44140625" customWidth="1"/>
    <col min="2" max="2" width="13.44140625" customWidth="1"/>
    <col min="3" max="3" width="49" style="1" customWidth="1"/>
    <col min="4" max="4" width="8.33203125" customWidth="1"/>
    <col min="5" max="5" width="8.88671875" style="93" customWidth="1"/>
    <col min="6" max="6" width="11.33203125" style="101" customWidth="1"/>
    <col min="7" max="7" width="17.5546875" style="226" customWidth="1"/>
    <col min="8" max="27" width="12.6640625" customWidth="1"/>
    <col min="28" max="28" width="18" customWidth="1"/>
    <col min="29" max="31" width="12.6640625" customWidth="1"/>
  </cols>
  <sheetData>
    <row r="1" spans="1:7" ht="15.6" x14ac:dyDescent="0.25">
      <c r="A1" s="252" t="str">
        <f>'A. P&amp;Gs'!A1:G1</f>
        <v>UPGRADING OF THE WESTERN BULK SEWER – CBD (SAVANNAH FALLS ESTATE OUTFALL SEWER AND PUMPSTATION)</v>
      </c>
      <c r="B1" s="252"/>
      <c r="C1" s="252"/>
      <c r="D1" s="252"/>
      <c r="E1" s="252"/>
      <c r="F1" s="252"/>
      <c r="G1" s="252"/>
    </row>
    <row r="2" spans="1:7" s="8" customFormat="1" ht="13.8" x14ac:dyDescent="0.25">
      <c r="A2" s="253" t="str">
        <f>'A. P&amp;Gs'!A2:G2</f>
        <v>TENDER BoQ -RLM/OMM/0051/2022/23</v>
      </c>
      <c r="B2" s="253"/>
      <c r="C2" s="253"/>
      <c r="D2" s="253"/>
      <c r="E2" s="253"/>
      <c r="F2" s="253"/>
      <c r="G2" s="253"/>
    </row>
    <row r="3" spans="1:7" s="5" customFormat="1" ht="10.8" x14ac:dyDescent="0.2">
      <c r="A3" s="3" t="s">
        <v>0</v>
      </c>
      <c r="B3" s="4" t="s">
        <v>1</v>
      </c>
      <c r="C3" s="3" t="s">
        <v>2</v>
      </c>
      <c r="D3" s="4" t="s">
        <v>3</v>
      </c>
      <c r="E3" s="88" t="s">
        <v>74</v>
      </c>
      <c r="F3" s="97" t="s">
        <v>4</v>
      </c>
      <c r="G3" s="10" t="s">
        <v>5</v>
      </c>
    </row>
    <row r="4" spans="1:7" s="5" customFormat="1" ht="10.8" x14ac:dyDescent="0.2">
      <c r="A4" s="58" t="s">
        <v>6</v>
      </c>
      <c r="B4" s="59"/>
      <c r="C4" s="58"/>
      <c r="D4" s="59"/>
      <c r="E4" s="89"/>
      <c r="F4" s="98"/>
      <c r="G4" s="242" t="s">
        <v>220</v>
      </c>
    </row>
    <row r="5" spans="1:7" s="2" customFormat="1" ht="36" customHeight="1" x14ac:dyDescent="0.2">
      <c r="A5" s="71" t="s">
        <v>449</v>
      </c>
      <c r="B5" s="71"/>
      <c r="C5" s="76" t="s">
        <v>439</v>
      </c>
      <c r="D5" s="64"/>
      <c r="E5" s="90"/>
      <c r="F5" s="235"/>
      <c r="G5" s="10"/>
    </row>
    <row r="6" spans="1:7" s="2" customFormat="1" ht="15.75" customHeight="1" x14ac:dyDescent="0.2">
      <c r="A6" s="66"/>
      <c r="B6" s="66"/>
      <c r="C6" s="50"/>
      <c r="D6" s="51"/>
      <c r="E6" s="145"/>
      <c r="F6" s="236"/>
      <c r="G6" s="70"/>
    </row>
    <row r="7" spans="1:7" s="2" customFormat="1" ht="15.75" customHeight="1" x14ac:dyDescent="0.2">
      <c r="A7" s="66" t="s">
        <v>450</v>
      </c>
      <c r="B7" s="66"/>
      <c r="C7" s="179" t="s">
        <v>457</v>
      </c>
      <c r="D7" s="164"/>
      <c r="E7" s="165"/>
      <c r="F7" s="237"/>
      <c r="G7" s="229"/>
    </row>
    <row r="8" spans="1:7" s="2" customFormat="1" ht="15.75" customHeight="1" x14ac:dyDescent="0.2">
      <c r="A8" s="66"/>
      <c r="B8" s="66"/>
      <c r="C8" s="180"/>
      <c r="D8" s="180"/>
      <c r="E8" s="181"/>
      <c r="F8" s="238"/>
      <c r="G8" s="243"/>
    </row>
    <row r="9" spans="1:7" s="2" customFormat="1" ht="27" customHeight="1" x14ac:dyDescent="0.2">
      <c r="A9" s="66" t="s">
        <v>454</v>
      </c>
      <c r="B9" s="66"/>
      <c r="C9" s="184" t="s">
        <v>452</v>
      </c>
      <c r="D9" s="185" t="s">
        <v>18</v>
      </c>
      <c r="E9" s="158">
        <v>168</v>
      </c>
      <c r="F9" s="239"/>
      <c r="G9" s="231">
        <f t="shared" ref="G9:G23" si="0">$E9*F9</f>
        <v>0</v>
      </c>
    </row>
    <row r="10" spans="1:7" s="2" customFormat="1" ht="16.5" customHeight="1" x14ac:dyDescent="0.2">
      <c r="A10" s="66"/>
      <c r="B10" s="66"/>
      <c r="C10" s="184"/>
      <c r="D10" s="185"/>
      <c r="E10" s="158"/>
      <c r="F10" s="239"/>
      <c r="G10" s="231"/>
    </row>
    <row r="11" spans="1:7" s="2" customFormat="1" ht="15.75" customHeight="1" x14ac:dyDescent="0.2">
      <c r="A11" s="66" t="s">
        <v>455</v>
      </c>
      <c r="B11" s="66"/>
      <c r="C11" s="185" t="s">
        <v>451</v>
      </c>
      <c r="D11" s="185" t="s">
        <v>6</v>
      </c>
      <c r="E11" s="158">
        <v>1</v>
      </c>
      <c r="F11" s="239"/>
      <c r="G11" s="231">
        <f t="shared" si="0"/>
        <v>0</v>
      </c>
    </row>
    <row r="12" spans="1:7" s="2" customFormat="1" ht="15.75" customHeight="1" x14ac:dyDescent="0.2">
      <c r="A12" s="66"/>
      <c r="B12" s="66"/>
      <c r="C12" s="185"/>
      <c r="D12" s="185"/>
      <c r="E12" s="158"/>
      <c r="F12" s="239"/>
      <c r="G12" s="231"/>
    </row>
    <row r="13" spans="1:7" s="2" customFormat="1" ht="15" customHeight="1" x14ac:dyDescent="0.2">
      <c r="A13" s="66" t="s">
        <v>456</v>
      </c>
      <c r="B13" s="66"/>
      <c r="C13" s="184" t="s">
        <v>453</v>
      </c>
      <c r="D13" s="185" t="s">
        <v>415</v>
      </c>
      <c r="E13" s="158">
        <v>1</v>
      </c>
      <c r="F13" s="239">
        <v>50000</v>
      </c>
      <c r="G13" s="231">
        <f t="shared" si="0"/>
        <v>50000</v>
      </c>
    </row>
    <row r="14" spans="1:7" s="2" customFormat="1" ht="15" customHeight="1" x14ac:dyDescent="0.2">
      <c r="A14" s="66"/>
      <c r="B14" s="66"/>
      <c r="C14" s="184"/>
      <c r="D14" s="185"/>
      <c r="E14" s="158"/>
      <c r="F14" s="239"/>
      <c r="G14" s="231"/>
    </row>
    <row r="15" spans="1:7" s="2" customFormat="1" ht="15" customHeight="1" x14ac:dyDescent="0.2">
      <c r="A15" s="66" t="s">
        <v>456</v>
      </c>
      <c r="B15" s="66"/>
      <c r="C15" s="184" t="s">
        <v>465</v>
      </c>
      <c r="D15" s="185" t="s">
        <v>415</v>
      </c>
      <c r="E15" s="158">
        <v>1</v>
      </c>
      <c r="F15" s="239">
        <v>50000</v>
      </c>
      <c r="G15" s="231">
        <f t="shared" ref="G15" si="1">$E15*F15</f>
        <v>50000</v>
      </c>
    </row>
    <row r="16" spans="1:7" s="2" customFormat="1" ht="15" customHeight="1" x14ac:dyDescent="0.2">
      <c r="A16" s="66"/>
      <c r="B16" s="66"/>
      <c r="C16" s="184"/>
      <c r="D16" s="185"/>
      <c r="E16" s="158"/>
      <c r="F16" s="239"/>
      <c r="G16" s="231"/>
    </row>
    <row r="17" spans="1:7" s="2" customFormat="1" ht="15" customHeight="1" x14ac:dyDescent="0.2">
      <c r="A17" s="66" t="s">
        <v>458</v>
      </c>
      <c r="B17" s="66"/>
      <c r="C17" s="179" t="s">
        <v>459</v>
      </c>
      <c r="D17" s="182"/>
      <c r="E17" s="148"/>
      <c r="F17" s="240"/>
      <c r="G17" s="230"/>
    </row>
    <row r="18" spans="1:7" s="2" customFormat="1" ht="15" customHeight="1" x14ac:dyDescent="0.2">
      <c r="A18" s="66"/>
      <c r="B18" s="66"/>
      <c r="C18" s="179"/>
      <c r="D18" s="182"/>
      <c r="E18" s="148"/>
      <c r="F18" s="240"/>
      <c r="G18" s="230"/>
    </row>
    <row r="19" spans="1:7" s="2" customFormat="1" ht="15" customHeight="1" x14ac:dyDescent="0.2">
      <c r="A19" s="66" t="s">
        <v>460</v>
      </c>
      <c r="B19" s="66"/>
      <c r="C19" s="122" t="s">
        <v>463</v>
      </c>
      <c r="D19" s="185" t="s">
        <v>18</v>
      </c>
      <c r="E19" s="158">
        <v>100</v>
      </c>
      <c r="F19" s="239"/>
      <c r="G19" s="233">
        <f t="shared" si="0"/>
        <v>0</v>
      </c>
    </row>
    <row r="20" spans="1:7" s="2" customFormat="1" ht="15" customHeight="1" x14ac:dyDescent="0.2">
      <c r="A20" s="66"/>
      <c r="B20" s="66"/>
      <c r="C20" s="122"/>
      <c r="D20" s="185"/>
      <c r="E20" s="158"/>
      <c r="F20" s="239"/>
      <c r="G20" s="233"/>
    </row>
    <row r="21" spans="1:7" s="2" customFormat="1" ht="24.75" customHeight="1" x14ac:dyDescent="0.2">
      <c r="A21" s="66" t="s">
        <v>461</v>
      </c>
      <c r="B21" s="66"/>
      <c r="C21" s="184" t="s">
        <v>447</v>
      </c>
      <c r="D21" s="185" t="s">
        <v>292</v>
      </c>
      <c r="E21" s="153">
        <v>300</v>
      </c>
      <c r="F21" s="239"/>
      <c r="G21" s="233">
        <f t="shared" si="0"/>
        <v>0</v>
      </c>
    </row>
    <row r="22" spans="1:7" s="2" customFormat="1" ht="24.75" customHeight="1" x14ac:dyDescent="0.2">
      <c r="A22" s="66"/>
      <c r="B22" s="66"/>
      <c r="C22" s="184"/>
      <c r="D22" s="185"/>
      <c r="E22" s="153"/>
      <c r="F22" s="239"/>
      <c r="G22" s="233"/>
    </row>
    <row r="23" spans="1:7" s="2" customFormat="1" ht="23.25" customHeight="1" x14ac:dyDescent="0.2">
      <c r="A23" s="66" t="s">
        <v>462</v>
      </c>
      <c r="B23" s="66"/>
      <c r="C23" s="184" t="s">
        <v>448</v>
      </c>
      <c r="D23" s="185" t="s">
        <v>284</v>
      </c>
      <c r="E23" s="153">
        <v>5</v>
      </c>
      <c r="F23" s="239"/>
      <c r="G23" s="233">
        <f t="shared" si="0"/>
        <v>0</v>
      </c>
    </row>
    <row r="24" spans="1:7" s="2" customFormat="1" ht="15.75" customHeight="1" x14ac:dyDescent="0.2">
      <c r="A24" s="66"/>
      <c r="B24" s="66"/>
      <c r="C24" s="178"/>
      <c r="D24" s="51"/>
      <c r="E24" s="145"/>
      <c r="F24" s="236"/>
      <c r="G24" s="70"/>
    </row>
    <row r="25" spans="1:7" s="2" customFormat="1" ht="15.75" customHeight="1" x14ac:dyDescent="0.2">
      <c r="A25" s="66"/>
      <c r="B25" s="66"/>
      <c r="C25" s="178"/>
      <c r="D25" s="51"/>
      <c r="E25" s="145"/>
      <c r="F25" s="236"/>
      <c r="G25" s="70"/>
    </row>
    <row r="26" spans="1:7" s="2" customFormat="1" ht="15.75" customHeight="1" x14ac:dyDescent="0.2">
      <c r="A26" s="61"/>
      <c r="B26" s="71"/>
      <c r="C26" s="119"/>
      <c r="D26" s="118"/>
      <c r="E26" s="120"/>
      <c r="F26" s="236"/>
      <c r="G26" s="70"/>
    </row>
    <row r="27" spans="1:7" s="2" customFormat="1" ht="15.75" customHeight="1" x14ac:dyDescent="0.2">
      <c r="A27" s="61"/>
      <c r="B27" s="71"/>
      <c r="C27" s="116"/>
      <c r="D27" s="118"/>
      <c r="E27" s="120"/>
      <c r="F27" s="236"/>
      <c r="G27" s="70"/>
    </row>
    <row r="28" spans="1:7" s="2" customFormat="1" ht="15.75" customHeight="1" x14ac:dyDescent="0.2">
      <c r="A28" s="66"/>
      <c r="B28" s="66"/>
      <c r="C28" s="119"/>
      <c r="D28" s="118"/>
      <c r="E28" s="120"/>
      <c r="F28" s="236"/>
      <c r="G28" s="70"/>
    </row>
    <row r="29" spans="1:7" s="2" customFormat="1" ht="15.75" customHeight="1" x14ac:dyDescent="0.2">
      <c r="A29" s="66"/>
      <c r="B29" s="66"/>
      <c r="C29" s="116"/>
      <c r="D29" s="118"/>
      <c r="E29" s="120"/>
      <c r="F29" s="236"/>
      <c r="G29" s="70"/>
    </row>
    <row r="30" spans="1:7" s="2" customFormat="1" ht="15.75" customHeight="1" x14ac:dyDescent="0.2">
      <c r="A30" s="61"/>
      <c r="B30" s="66"/>
      <c r="C30" s="116"/>
      <c r="D30" s="118"/>
      <c r="E30" s="120"/>
      <c r="F30" s="236"/>
      <c r="G30" s="70"/>
    </row>
    <row r="31" spans="1:7" s="2" customFormat="1" ht="15.75" customHeight="1" x14ac:dyDescent="0.2">
      <c r="A31" s="61"/>
      <c r="B31" s="66"/>
      <c r="C31" s="116"/>
      <c r="D31" s="118"/>
      <c r="E31" s="120"/>
      <c r="F31" s="236"/>
      <c r="G31" s="70"/>
    </row>
    <row r="32" spans="1:7" s="2" customFormat="1" ht="15.75" customHeight="1" x14ac:dyDescent="0.2">
      <c r="A32" s="66"/>
      <c r="B32" s="66"/>
      <c r="C32" s="119"/>
      <c r="D32" s="118"/>
      <c r="E32" s="120"/>
      <c r="F32" s="236"/>
      <c r="G32" s="70"/>
    </row>
    <row r="33" spans="1:7" s="2" customFormat="1" ht="15.75" customHeight="1" x14ac:dyDescent="0.2">
      <c r="A33" s="66"/>
      <c r="B33" s="66"/>
      <c r="C33" s="116"/>
      <c r="D33" s="118"/>
      <c r="E33" s="120"/>
      <c r="F33" s="236"/>
      <c r="G33" s="70"/>
    </row>
    <row r="34" spans="1:7" s="2" customFormat="1" ht="15.75" customHeight="1" x14ac:dyDescent="0.2">
      <c r="A34" s="61"/>
      <c r="B34" s="66"/>
      <c r="C34" s="119"/>
      <c r="D34" s="118"/>
      <c r="E34" s="120"/>
      <c r="F34" s="236"/>
      <c r="G34" s="70"/>
    </row>
    <row r="35" spans="1:7" s="2" customFormat="1" ht="15.75" customHeight="1" x14ac:dyDescent="0.2">
      <c r="A35" s="66"/>
      <c r="B35" s="66"/>
      <c r="C35" s="117"/>
      <c r="D35" s="66"/>
      <c r="E35" s="78"/>
      <c r="F35" s="236"/>
      <c r="G35" s="9"/>
    </row>
    <row r="36" spans="1:7" s="2" customFormat="1" ht="10.8" x14ac:dyDescent="0.2">
      <c r="A36" s="66"/>
      <c r="B36" s="66"/>
      <c r="C36" s="62"/>
      <c r="D36" s="66"/>
      <c r="E36" s="78"/>
      <c r="F36" s="236"/>
      <c r="G36" s="70"/>
    </row>
    <row r="37" spans="1:7" s="83" customFormat="1" ht="15.6" x14ac:dyDescent="0.35">
      <c r="A37" s="79" t="s">
        <v>464</v>
      </c>
      <c r="B37" s="79"/>
      <c r="C37" s="80"/>
      <c r="D37" s="81"/>
      <c r="E37" s="96"/>
      <c r="F37" s="241"/>
      <c r="G37" s="82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2"/>
  <sheetViews>
    <sheetView tabSelected="1" view="pageBreakPreview" zoomScale="90" zoomScaleNormal="100" zoomScaleSheetLayoutView="90" workbookViewId="0">
      <selection activeCell="F5" sqref="F5"/>
    </sheetView>
  </sheetViews>
  <sheetFormatPr defaultColWidth="9.109375" defaultRowHeight="12.6" x14ac:dyDescent="0.25"/>
  <cols>
    <col min="1" max="1" width="18.109375" style="13" customWidth="1"/>
    <col min="2" max="2" width="66.5546875" style="13" customWidth="1"/>
    <col min="3" max="3" width="36.5546875" style="250" customWidth="1"/>
    <col min="4" max="4" width="23.88671875" style="13" customWidth="1"/>
    <col min="5" max="5" width="13.109375" style="13" bestFit="1" customWidth="1"/>
    <col min="6" max="6" width="20" style="13" bestFit="1" customWidth="1"/>
    <col min="7" max="13" width="9.109375" style="13"/>
    <col min="14" max="14" width="12.109375" style="198" bestFit="1" customWidth="1"/>
    <col min="15" max="16384" width="9.109375" style="13"/>
  </cols>
  <sheetData>
    <row r="1" spans="1:14" ht="41.25" customHeight="1" x14ac:dyDescent="0.25">
      <c r="A1" s="258" t="s">
        <v>490</v>
      </c>
      <c r="B1" s="258"/>
      <c r="C1" s="259"/>
    </row>
    <row r="2" spans="1:14" ht="24.75" customHeight="1" x14ac:dyDescent="0.3">
      <c r="A2" s="260" t="str">
        <f>'A. P&amp;Gs'!A2:G2</f>
        <v>TENDER BoQ -RLM/OMM/0051/2022/23</v>
      </c>
      <c r="B2" s="260"/>
      <c r="C2" s="260"/>
    </row>
    <row r="3" spans="1:14" s="14" customFormat="1" ht="24" customHeight="1" x14ac:dyDescent="0.3">
      <c r="A3" s="197"/>
      <c r="B3" s="244" t="s">
        <v>94</v>
      </c>
      <c r="C3" s="246"/>
      <c r="N3" s="199"/>
    </row>
    <row r="4" spans="1:14" s="15" customFormat="1" ht="48" customHeight="1" x14ac:dyDescent="0.25">
      <c r="A4" s="195" t="s">
        <v>95</v>
      </c>
      <c r="B4" s="196" t="s">
        <v>96</v>
      </c>
      <c r="C4" s="247" t="s">
        <v>97</v>
      </c>
      <c r="N4" s="200"/>
    </row>
    <row r="5" spans="1:14" s="14" customFormat="1" ht="27" customHeight="1" x14ac:dyDescent="0.2">
      <c r="A5" s="186" t="s">
        <v>98</v>
      </c>
      <c r="B5" s="245" t="s">
        <v>99</v>
      </c>
      <c r="C5" s="248"/>
      <c r="F5" s="16"/>
      <c r="N5" s="199"/>
    </row>
    <row r="6" spans="1:14" s="14" customFormat="1" ht="27" customHeight="1" x14ac:dyDescent="0.2">
      <c r="A6" s="186"/>
      <c r="B6" s="245"/>
      <c r="C6" s="248"/>
      <c r="F6" s="16"/>
      <c r="N6" s="199"/>
    </row>
    <row r="7" spans="1:14" s="14" customFormat="1" ht="27" customHeight="1" x14ac:dyDescent="0.2">
      <c r="A7" s="186" t="s">
        <v>91</v>
      </c>
      <c r="B7" s="245" t="s">
        <v>285</v>
      </c>
      <c r="C7" s="248">
        <f>'B. Earthworks'!G142</f>
        <v>0</v>
      </c>
      <c r="F7" s="16"/>
      <c r="N7" s="199"/>
    </row>
    <row r="8" spans="1:14" s="14" customFormat="1" ht="27" customHeight="1" x14ac:dyDescent="0.2">
      <c r="A8" s="186"/>
      <c r="B8" s="245"/>
      <c r="C8" s="248"/>
      <c r="F8" s="251"/>
      <c r="N8" s="199"/>
    </row>
    <row r="9" spans="1:14" s="14" customFormat="1" ht="27" customHeight="1" x14ac:dyDescent="0.2">
      <c r="A9" s="186" t="s">
        <v>92</v>
      </c>
      <c r="B9" s="245" t="s">
        <v>466</v>
      </c>
      <c r="C9" s="248">
        <f>'C. SEWERS &amp; CONC WORKS'!G104</f>
        <v>0</v>
      </c>
      <c r="E9" s="16"/>
      <c r="F9" s="16"/>
      <c r="N9" s="199"/>
    </row>
    <row r="10" spans="1:14" s="14" customFormat="1" ht="27" customHeight="1" x14ac:dyDescent="0.2">
      <c r="A10" s="186"/>
      <c r="B10" s="245"/>
      <c r="C10" s="248"/>
      <c r="E10" s="202"/>
      <c r="F10" s="16"/>
      <c r="N10" s="199"/>
    </row>
    <row r="11" spans="1:14" s="14" customFormat="1" ht="27" customHeight="1" x14ac:dyDescent="0.2">
      <c r="A11" s="186" t="s">
        <v>100</v>
      </c>
      <c r="B11" s="245" t="s">
        <v>467</v>
      </c>
      <c r="C11" s="248">
        <f>'D.Mech &amp; Elec'!G48</f>
        <v>0</v>
      </c>
      <c r="F11" s="16"/>
      <c r="N11" s="199"/>
    </row>
    <row r="12" spans="1:14" s="14" customFormat="1" ht="27" customHeight="1" x14ac:dyDescent="0.2">
      <c r="A12" s="186"/>
      <c r="B12" s="245"/>
      <c r="C12" s="248"/>
      <c r="F12" s="16"/>
      <c r="N12" s="199"/>
    </row>
    <row r="13" spans="1:14" s="14" customFormat="1" ht="27" customHeight="1" x14ac:dyDescent="0.2">
      <c r="A13" s="186" t="s">
        <v>449</v>
      </c>
      <c r="B13" s="245" t="s">
        <v>286</v>
      </c>
      <c r="C13" s="248">
        <f>'E. MISCELLANEOUS'!G37</f>
        <v>0</v>
      </c>
      <c r="F13" s="16"/>
      <c r="N13" s="199"/>
    </row>
    <row r="14" spans="1:14" s="14" customFormat="1" ht="27" customHeight="1" x14ac:dyDescent="0.2">
      <c r="A14" s="187"/>
      <c r="B14" s="188"/>
      <c r="C14" s="248"/>
      <c r="F14" s="16"/>
      <c r="N14" s="199"/>
    </row>
    <row r="15" spans="1:14" s="14" customFormat="1" ht="27" customHeight="1" x14ac:dyDescent="0.2">
      <c r="A15" s="189" t="s">
        <v>101</v>
      </c>
      <c r="B15" s="190"/>
      <c r="C15" s="248">
        <f>SUM(C5:C13)</f>
        <v>0</v>
      </c>
      <c r="E15" s="16"/>
      <c r="F15" s="16"/>
      <c r="N15" s="199"/>
    </row>
    <row r="16" spans="1:14" s="14" customFormat="1" ht="27" customHeight="1" x14ac:dyDescent="0.2">
      <c r="A16" s="191"/>
      <c r="B16" s="192"/>
      <c r="C16" s="248"/>
      <c r="E16" s="16"/>
      <c r="F16" s="16"/>
      <c r="N16" s="199"/>
    </row>
    <row r="17" spans="1:14" s="14" customFormat="1" ht="27" customHeight="1" x14ac:dyDescent="0.2">
      <c r="A17" s="191" t="s">
        <v>102</v>
      </c>
      <c r="B17" s="192"/>
      <c r="C17" s="248">
        <f>C15*10%</f>
        <v>0</v>
      </c>
      <c r="F17" s="16"/>
      <c r="N17" s="199"/>
    </row>
    <row r="18" spans="1:14" s="14" customFormat="1" ht="27" customHeight="1" x14ac:dyDescent="0.2">
      <c r="A18" s="191"/>
      <c r="B18" s="192"/>
      <c r="C18" s="248"/>
      <c r="F18" s="16"/>
      <c r="N18" s="199"/>
    </row>
    <row r="19" spans="1:14" s="14" customFormat="1" ht="27" customHeight="1" x14ac:dyDescent="0.2">
      <c r="A19" s="189" t="s">
        <v>103</v>
      </c>
      <c r="B19" s="190"/>
      <c r="C19" s="248">
        <f>SUM(C15:C17)</f>
        <v>0</v>
      </c>
      <c r="D19" s="17"/>
      <c r="F19" s="16"/>
      <c r="N19" s="199"/>
    </row>
    <row r="20" spans="1:14" s="14" customFormat="1" ht="27" customHeight="1" x14ac:dyDescent="0.2">
      <c r="A20" s="191"/>
      <c r="B20" s="192"/>
      <c r="C20" s="248"/>
      <c r="D20" s="17"/>
      <c r="F20" s="16"/>
      <c r="N20" s="199"/>
    </row>
    <row r="21" spans="1:14" s="14" customFormat="1" ht="27" customHeight="1" x14ac:dyDescent="0.2">
      <c r="A21" s="191" t="s">
        <v>224</v>
      </c>
      <c r="B21" s="192"/>
      <c r="C21" s="248">
        <f>C19*0.15</f>
        <v>0</v>
      </c>
      <c r="F21" s="18"/>
      <c r="N21" s="199"/>
    </row>
    <row r="22" spans="1:14" s="14" customFormat="1" ht="27" customHeight="1" x14ac:dyDescent="0.2">
      <c r="A22" s="193" t="s">
        <v>104</v>
      </c>
      <c r="B22" s="194"/>
      <c r="C22" s="249">
        <f>SUM(C19:C21)</f>
        <v>0</v>
      </c>
      <c r="F22" s="16"/>
      <c r="N22" s="199"/>
    </row>
  </sheetData>
  <mergeCells count="2">
    <mergeCell ref="A1:C1"/>
    <mergeCell ref="A2:C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A. P&amp;Gs</vt:lpstr>
      <vt:lpstr>B. Earthworks</vt:lpstr>
      <vt:lpstr>C. SEWERS &amp; CONC WORKS</vt:lpstr>
      <vt:lpstr>D.Mech &amp; Elec</vt:lpstr>
      <vt:lpstr>E. MISCELLANEOUS</vt:lpstr>
      <vt:lpstr>Summary</vt:lpstr>
      <vt:lpstr>'A. P&amp;Gs'!Print_Area</vt:lpstr>
      <vt:lpstr>'B. Earthworks'!Print_Area</vt:lpstr>
      <vt:lpstr>'C. SEWERS &amp; CONC WORKS'!Print_Area</vt:lpstr>
      <vt:lpstr>'D.Mech &amp; Elec'!Print_Area</vt:lpstr>
      <vt:lpstr>'E. MISCELLANEOUS'!Print_Area</vt:lpstr>
      <vt:lpstr>Summary!Print_Area</vt:lpstr>
      <vt:lpstr>'B. Earthworks'!Print_Titles</vt:lpstr>
      <vt:lpstr>'C. SEWERS &amp; CONC WORKS'!Print_Titles</vt:lpstr>
      <vt:lpstr>'D.Mech &amp; Elec'!Print_Titles</vt:lpstr>
      <vt:lpstr>'E. MISCELLANEOUS'!Print_Titles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BoQ</dc:title>
  <dc:creator>ATT</dc:creator>
  <cp:lastModifiedBy>Johannes Masinga</cp:lastModifiedBy>
  <cp:revision>1</cp:revision>
  <cp:lastPrinted>2022-05-16T17:04:26Z</cp:lastPrinted>
  <dcterms:created xsi:type="dcterms:W3CDTF">1998-12-01T14:24:57Z</dcterms:created>
  <dcterms:modified xsi:type="dcterms:W3CDTF">2023-02-27T06:29:27Z</dcterms:modified>
</cp:coreProperties>
</file>