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etsimaholo1-my.sharepoint.com/personal/sylvia_motsei_metsimaholo_gov_za/Documents/Documents/2O24.2025 TENDER DOCS/"/>
    </mc:Choice>
  </mc:AlternateContent>
  <xr:revisionPtr revIDLastSave="0" documentId="8_{86B684F5-8410-4860-BC80-011309CF46C6}" xr6:coauthVersionLast="47" xr6:coauthVersionMax="47" xr10:uidLastSave="{00000000-0000-0000-0000-000000000000}"/>
  <bookViews>
    <workbookView xWindow="-110" yWindow="-110" windowWidth="19420" windowHeight="10300" xr2:uid="{BDEC0350-7742-44A1-BE4F-A2C8752284CC}"/>
  </bookViews>
  <sheets>
    <sheet name="MLM 21.2024.25 Blank BoQ" sheetId="1" r:id="rId1"/>
  </sheets>
  <definedNames>
    <definedName name="_xlnm._FilterDatabase" localSheetId="0" hidden="1">'MLM 21.2024.25 Blank BoQ'!$A$2:$D$2</definedName>
    <definedName name="_xlnm.Print_Area" localSheetId="0">'MLM 21.2024.25 Blank BoQ'!$A$1:$G$237</definedName>
    <definedName name="_xlnm.Print_Titles" localSheetId="0">'MLM 21.2024.25 Blank BoQ'!$1:$3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2" i="1" l="1"/>
  <c r="A231" i="1"/>
  <c r="A230" i="1"/>
  <c r="A229" i="1"/>
  <c r="G225" i="1"/>
  <c r="G224" i="1"/>
  <c r="E223" i="1"/>
  <c r="G223" i="1" s="1"/>
  <c r="G222" i="1"/>
  <c r="G221" i="1"/>
  <c r="G217" i="1"/>
  <c r="G215" i="1"/>
  <c r="G213" i="1"/>
  <c r="G212" i="1"/>
  <c r="G211" i="1"/>
  <c r="G209" i="1"/>
  <c r="G207" i="1"/>
  <c r="G206" i="1"/>
  <c r="E206" i="1"/>
  <c r="E205" i="1"/>
  <c r="G205" i="1" s="1"/>
  <c r="E204" i="1"/>
  <c r="G204" i="1" s="1"/>
  <c r="G203" i="1"/>
  <c r="E203" i="1"/>
  <c r="G200" i="1"/>
  <c r="G199" i="1"/>
  <c r="E198" i="1"/>
  <c r="G198" i="1" s="1"/>
  <c r="G193" i="1"/>
  <c r="G191" i="1"/>
  <c r="G189" i="1"/>
  <c r="G188" i="1"/>
  <c r="E187" i="1"/>
  <c r="E195" i="1" s="1"/>
  <c r="G195" i="1" s="1"/>
  <c r="G186" i="1"/>
  <c r="G183" i="1"/>
  <c r="G181" i="1"/>
  <c r="G179" i="1"/>
  <c r="G177" i="1"/>
  <c r="G175" i="1"/>
  <c r="E173" i="1"/>
  <c r="G173" i="1" s="1"/>
  <c r="G172" i="1"/>
  <c r="E172" i="1"/>
  <c r="G169" i="1"/>
  <c r="G168" i="1"/>
  <c r="E167" i="1"/>
  <c r="G167" i="1" s="1"/>
  <c r="G165" i="1"/>
  <c r="G161" i="1"/>
  <c r="G160" i="1"/>
  <c r="G159" i="1"/>
  <c r="G157" i="1"/>
  <c r="G156" i="1"/>
  <c r="G155" i="1"/>
  <c r="G153" i="1"/>
  <c r="G152" i="1"/>
  <c r="G151" i="1"/>
  <c r="G150" i="1"/>
  <c r="G149" i="1"/>
  <c r="G148" i="1"/>
  <c r="G147" i="1"/>
  <c r="G146" i="1"/>
  <c r="G145" i="1"/>
  <c r="E145" i="1"/>
  <c r="E144" i="1"/>
  <c r="G144" i="1" s="1"/>
  <c r="G143" i="1"/>
  <c r="G142" i="1"/>
  <c r="G138" i="1"/>
  <c r="G137" i="1"/>
  <c r="G136" i="1"/>
  <c r="G134" i="1"/>
  <c r="E134" i="1"/>
  <c r="G133" i="1"/>
  <c r="E133" i="1"/>
  <c r="E132" i="1"/>
  <c r="E119" i="1" s="1"/>
  <c r="G119" i="1" s="1"/>
  <c r="G129" i="1"/>
  <c r="G128" i="1"/>
  <c r="G126" i="1"/>
  <c r="G123" i="1"/>
  <c r="G120" i="1"/>
  <c r="E114" i="1"/>
  <c r="E117" i="1" s="1"/>
  <c r="G117" i="1" s="1"/>
  <c r="G108" i="1"/>
  <c r="G106" i="1"/>
  <c r="G100" i="1"/>
  <c r="G98" i="1"/>
  <c r="G97" i="1"/>
  <c r="G96" i="1"/>
  <c r="G95" i="1"/>
  <c r="G94" i="1"/>
  <c r="G93" i="1"/>
  <c r="G91" i="1"/>
  <c r="E92" i="1" s="1"/>
  <c r="G92" i="1" s="1"/>
  <c r="G90" i="1"/>
  <c r="G88" i="1"/>
  <c r="E89" i="1" s="1"/>
  <c r="G89" i="1" s="1"/>
  <c r="G87" i="1"/>
  <c r="G85" i="1"/>
  <c r="G84" i="1"/>
  <c r="E86" i="1" s="1"/>
  <c r="G86" i="1" s="1"/>
  <c r="G81" i="1"/>
  <c r="E82" i="1" s="1"/>
  <c r="G82" i="1" s="1"/>
  <c r="G79" i="1"/>
  <c r="G78" i="1"/>
  <c r="E77" i="1"/>
  <c r="G77" i="1" s="1"/>
  <c r="G76" i="1"/>
  <c r="E76" i="1"/>
  <c r="G74" i="1"/>
  <c r="E75" i="1" s="1"/>
  <c r="G75" i="1" s="1"/>
  <c r="G72" i="1"/>
  <c r="G69" i="1"/>
  <c r="E70" i="1" s="1"/>
  <c r="G70" i="1" s="1"/>
  <c r="G67" i="1"/>
  <c r="G66" i="1"/>
  <c r="G64" i="1"/>
  <c r="G61" i="1"/>
  <c r="E62" i="1" s="1"/>
  <c r="G62" i="1" s="1"/>
  <c r="G59" i="1"/>
  <c r="E60" i="1" s="1"/>
  <c r="G60" i="1" s="1"/>
  <c r="G57" i="1"/>
  <c r="E58" i="1" s="1"/>
  <c r="G58" i="1" s="1"/>
  <c r="G54" i="1"/>
  <c r="E55" i="1" s="1"/>
  <c r="G55" i="1" s="1"/>
  <c r="G52" i="1"/>
  <c r="G51" i="1"/>
  <c r="G49" i="1"/>
  <c r="G48" i="1"/>
  <c r="G47" i="1"/>
  <c r="G46" i="1"/>
  <c r="G45" i="1"/>
  <c r="G44" i="1"/>
  <c r="G43" i="1"/>
  <c r="G42" i="1"/>
  <c r="G41" i="1"/>
  <c r="G40" i="1"/>
  <c r="G39" i="1"/>
  <c r="G38" i="1"/>
  <c r="G36" i="1"/>
  <c r="G35" i="1"/>
  <c r="G34" i="1"/>
  <c r="G31" i="1"/>
  <c r="G29" i="1"/>
  <c r="G25" i="1"/>
  <c r="G24" i="1"/>
  <c r="G23" i="1"/>
  <c r="G22" i="1"/>
  <c r="G21" i="1"/>
  <c r="G20" i="1"/>
  <c r="G19" i="1"/>
  <c r="G18" i="1"/>
  <c r="G17" i="1"/>
  <c r="G16" i="1"/>
  <c r="G14" i="1"/>
  <c r="G13" i="1"/>
  <c r="G12" i="1"/>
  <c r="G11" i="1"/>
  <c r="G10" i="1"/>
  <c r="G9" i="1"/>
  <c r="G6" i="1"/>
  <c r="G101" i="1" l="1"/>
  <c r="G229" i="1" s="1"/>
  <c r="G226" i="1"/>
  <c r="G232" i="1" s="1"/>
  <c r="E104" i="1"/>
  <c r="G104" i="1" s="1"/>
  <c r="G109" i="1" s="1"/>
  <c r="G230" i="1" s="1"/>
  <c r="E171" i="1"/>
  <c r="G171" i="1" s="1"/>
  <c r="E190" i="1"/>
  <c r="G190" i="1" s="1"/>
  <c r="G114" i="1"/>
  <c r="E124" i="1"/>
  <c r="G124" i="1" s="1"/>
  <c r="E118" i="1"/>
  <c r="G118" i="1" s="1"/>
  <c r="G187" i="1"/>
  <c r="E127" i="1"/>
  <c r="G127" i="1" s="1"/>
  <c r="G132" i="1"/>
  <c r="G218" i="1" l="1"/>
  <c r="G231" i="1" s="1"/>
  <c r="G233" i="1" s="1"/>
  <c r="G234" i="1" s="1"/>
  <c r="G235" i="1" l="1"/>
  <c r="G236" i="1" l="1"/>
  <c r="G237" i="1" s="1"/>
</calcChain>
</file>

<file path=xl/sharedStrings.xml><?xml version="1.0" encoding="utf-8"?>
<sst xmlns="http://schemas.openxmlformats.org/spreadsheetml/2006/main" count="602" uniqueCount="422">
  <si>
    <t>ITEM</t>
  </si>
  <si>
    <t>PAYMENT</t>
  </si>
  <si>
    <t>DESCRIPTION</t>
  </si>
  <si>
    <t>UNIT</t>
  </si>
  <si>
    <t>QUANTITY</t>
  </si>
  <si>
    <t>RATE</t>
  </si>
  <si>
    <t>AMOUNT</t>
  </si>
  <si>
    <t>SECTION 1 : PRELIMINARY AND GENERAL</t>
  </si>
  <si>
    <t>FIXED CHARGE ITEMS</t>
  </si>
  <si>
    <t>1.1.1</t>
  </si>
  <si>
    <t>8.3.1</t>
  </si>
  <si>
    <t>Contractual requirements</t>
  </si>
  <si>
    <t>Sum</t>
  </si>
  <si>
    <t>8.3.2</t>
  </si>
  <si>
    <t>Establish facilities on Site</t>
  </si>
  <si>
    <t>a) Facilities for Engineer (SABS 1200 AB)</t>
  </si>
  <si>
    <t>1.1.2</t>
  </si>
  <si>
    <t xml:space="preserve">One furnished office available to the Engineer </t>
  </si>
  <si>
    <t>1.1.3</t>
  </si>
  <si>
    <t>Project nameboards (as per drawing)</t>
  </si>
  <si>
    <t>1.1.4</t>
  </si>
  <si>
    <t>3-in-1 Colour Laser Printer</t>
  </si>
  <si>
    <t>1.1.5</t>
  </si>
  <si>
    <t>One smartphone, capable of taking pictures</t>
  </si>
  <si>
    <t>1.1.6</t>
  </si>
  <si>
    <t>One 11th gen Personal Computer, with atleast a i7 processor, 16GB Ram and 512GB SSD</t>
  </si>
  <si>
    <t>1.1.7</t>
  </si>
  <si>
    <t>Survey assistants, materials and instruments</t>
  </si>
  <si>
    <t>b) Facilities for Contractor</t>
  </si>
  <si>
    <t>1.1.8</t>
  </si>
  <si>
    <t>Offices, Boardroom and storage sheds</t>
  </si>
  <si>
    <t>1.1.9</t>
  </si>
  <si>
    <t>Workshops</t>
  </si>
  <si>
    <t>1.1.10</t>
  </si>
  <si>
    <t>Laboratories</t>
  </si>
  <si>
    <t>1.1.11</t>
  </si>
  <si>
    <t>Living accommodation</t>
  </si>
  <si>
    <t>1.1.12</t>
  </si>
  <si>
    <t>Ablution and latrine facilities</t>
  </si>
  <si>
    <t>1.1.13</t>
  </si>
  <si>
    <t>Tools and equipment</t>
  </si>
  <si>
    <t>1.1.14</t>
  </si>
  <si>
    <t>Water supplies, electric power and communications</t>
  </si>
  <si>
    <t>1.1.15</t>
  </si>
  <si>
    <t>Dealing with water (Subclause 5.5)</t>
  </si>
  <si>
    <t>1.1.16</t>
  </si>
  <si>
    <t>Access (Subclause 5.8)</t>
  </si>
  <si>
    <t>1.1.17</t>
  </si>
  <si>
    <t>Plant for concrete mixing</t>
  </si>
  <si>
    <t>1.1.18</t>
  </si>
  <si>
    <t>8.3.3</t>
  </si>
  <si>
    <t>Other fixed charge obligations (specify)</t>
  </si>
  <si>
    <t>1.1.18,1</t>
  </si>
  <si>
    <t>i) ................................................</t>
  </si>
  <si>
    <t>1.1.18.2</t>
  </si>
  <si>
    <t>ii) ................................................</t>
  </si>
  <si>
    <t>1.1.19</t>
  </si>
  <si>
    <t>8.3.4</t>
  </si>
  <si>
    <t>Remove Engineer's and Contractor's Site establishment on completion</t>
  </si>
  <si>
    <t>8.4</t>
  </si>
  <si>
    <t>TIME RELATED ITEMS</t>
  </si>
  <si>
    <t>1.2.1</t>
  </si>
  <si>
    <t>8.4.1</t>
  </si>
  <si>
    <t>8.4.2</t>
  </si>
  <si>
    <t>Operate and maintain facilities</t>
  </si>
  <si>
    <t>8.4.2.1</t>
  </si>
  <si>
    <t>a) Facilities for Engineer for duration of construction (SABS 1200 AB)</t>
  </si>
  <si>
    <t>1.2.2</t>
  </si>
  <si>
    <t>One furnished office available to the Engineer</t>
  </si>
  <si>
    <t>1.2.3</t>
  </si>
  <si>
    <t>Project nameboards</t>
  </si>
  <si>
    <t>1.2.4</t>
  </si>
  <si>
    <t>PSAB 2.3</t>
  </si>
  <si>
    <t>Provide and maintain survey equipment</t>
  </si>
  <si>
    <t>8.4.2.2</t>
  </si>
  <si>
    <t>b) Facilities for Contractor for duration of construction except where otherwise stated</t>
  </si>
  <si>
    <t>1.2.5</t>
  </si>
  <si>
    <t>Offices and storage sheds</t>
  </si>
  <si>
    <t>1.2.6</t>
  </si>
  <si>
    <t>1.2.7</t>
  </si>
  <si>
    <t>1.2.8</t>
  </si>
  <si>
    <t>1.2.9</t>
  </si>
  <si>
    <t>1.2.10</t>
  </si>
  <si>
    <t>Tools and Equipment</t>
  </si>
  <si>
    <t>1.2.11</t>
  </si>
  <si>
    <t>1.2.12</t>
  </si>
  <si>
    <t>1.2.13</t>
  </si>
  <si>
    <t>1.2.14</t>
  </si>
  <si>
    <t>1.2.15</t>
  </si>
  <si>
    <t>8.4.3</t>
  </si>
  <si>
    <t>Supervision</t>
  </si>
  <si>
    <t>1.2.16</t>
  </si>
  <si>
    <t>8.4.4</t>
  </si>
  <si>
    <t>Company and head office overhead costs</t>
  </si>
  <si>
    <t>1.2.17</t>
  </si>
  <si>
    <t>8.4.5</t>
  </si>
  <si>
    <t>Other time related obligations (specify)</t>
  </si>
  <si>
    <t>1.2.17.1</t>
  </si>
  <si>
    <t>i) .................................................</t>
  </si>
  <si>
    <t>1.2.17.2</t>
  </si>
  <si>
    <t>ii) .................................................</t>
  </si>
  <si>
    <t>1.3</t>
  </si>
  <si>
    <t>8.8.5</t>
  </si>
  <si>
    <t>LAND SURVEY ACT</t>
  </si>
  <si>
    <t>1.3.1</t>
  </si>
  <si>
    <t>Search for, protect and record trigonometrical survey beacons bench marks and plot boundary pegs, and expose mark on completion of Works, reposition or re-establish, as ordered, the same by  a Registered Land Surveyor on completion of Works</t>
  </si>
  <si>
    <t>1.3.2</t>
  </si>
  <si>
    <t>Percentage adjustment to Item 1.3.1 for contractors overheads, administration, charges and profit</t>
  </si>
  <si>
    <t>%</t>
  </si>
  <si>
    <t>1.4</t>
  </si>
  <si>
    <t>8.7</t>
  </si>
  <si>
    <t>DAYWORK</t>
  </si>
  <si>
    <t>1.4.1</t>
  </si>
  <si>
    <t>Labour</t>
  </si>
  <si>
    <t>Prov Sum</t>
  </si>
  <si>
    <t>1.4.2</t>
  </si>
  <si>
    <t>Percentage adjustment to Item 1.4.1 for Labour</t>
  </si>
  <si>
    <t>1.4.3</t>
  </si>
  <si>
    <t>Materials</t>
  </si>
  <si>
    <t>1.4.4</t>
  </si>
  <si>
    <t>Percentage adjustment to Item 1.4.3 for Materials</t>
  </si>
  <si>
    <t>1.4.5</t>
  </si>
  <si>
    <t>Plant</t>
  </si>
  <si>
    <t>1.4.6</t>
  </si>
  <si>
    <t>Percentage adjustment to Item 1.4.5 for Plant</t>
  </si>
  <si>
    <t>1.5</t>
  </si>
  <si>
    <t>8.8</t>
  </si>
  <si>
    <t>TEMPORARY WORKS</t>
  </si>
  <si>
    <t>1.5.1</t>
  </si>
  <si>
    <t>8.8.2</t>
  </si>
  <si>
    <t>Provide and maintain access roads including reinstatement of roads on completion of Works</t>
  </si>
  <si>
    <t>ACCOMMODATION OF TRAFFIC</t>
  </si>
  <si>
    <t>1.6.1</t>
  </si>
  <si>
    <t>Accommodation of traffic, including barricading, lighting, sign posting, etc. (This item must include the necessary route sign posting when a road is closed)</t>
  </si>
  <si>
    <t>1.6.2</t>
  </si>
  <si>
    <t>Removal and re-erection of traffic signs</t>
  </si>
  <si>
    <t>CONTROL TESTING / DESIGN</t>
  </si>
  <si>
    <t>1.7.1</t>
  </si>
  <si>
    <t>Provisional sum for control testing and/or additional designs that may need to be carried out by an approved independent laboratory, sub-consultant as required by the Engineer</t>
  </si>
  <si>
    <t>Prov.Sum</t>
  </si>
  <si>
    <t>1.7.2</t>
  </si>
  <si>
    <t>Percentage adjustment to Item 1.7.1 for contractors overheads, administration, charges and profit</t>
  </si>
  <si>
    <t>PS14</t>
  </si>
  <si>
    <t>PROTECTION AGAINST WATER AND STORMS</t>
  </si>
  <si>
    <t>1.8.1</t>
  </si>
  <si>
    <t>Protection against water and storms</t>
  </si>
  <si>
    <t>EXISTING SERVICES</t>
  </si>
  <si>
    <t>1.9.1</t>
  </si>
  <si>
    <t>Excavate by hand in soft material to expose existing services (as instructed by Engineer)</t>
  </si>
  <si>
    <t>1.9.1.1</t>
  </si>
  <si>
    <t>Percentage adjustment to Item 1.9.1 for excavation by hand in soft material to expose existing services (provide only for disruption)</t>
  </si>
  <si>
    <t>1.9.1.2</t>
  </si>
  <si>
    <t>Extra-over Items 1.9.1 for excavating and breaking down of hard material with hammer (No blasting)</t>
  </si>
  <si>
    <t>1.9.1.3</t>
  </si>
  <si>
    <t>Extra-over Items 1.9.1 for excavating and breaking down of hard material hand excavatrion and power tools</t>
  </si>
  <si>
    <t>1.9.2</t>
  </si>
  <si>
    <t>Temporary protection of existing service</t>
  </si>
  <si>
    <t>1.9.3</t>
  </si>
  <si>
    <t>Excavate, relocate and reinstate of existing or damaged services</t>
  </si>
  <si>
    <t xml:space="preserve">CLO  </t>
  </si>
  <si>
    <t>1.10.1</t>
  </si>
  <si>
    <t>Community Liaison Officer</t>
  </si>
  <si>
    <t>Month</t>
  </si>
  <si>
    <t>1.10.2</t>
  </si>
  <si>
    <t>Percentage adjustment to Item 1.10.1 for contractors overheads, administration, charges and profit</t>
  </si>
  <si>
    <t>TRAINING</t>
  </si>
  <si>
    <t>1.11.1</t>
  </si>
  <si>
    <t>Training of local labour / targeted local labour / SMMEs. Training Plan to be provided &amp; approved by employer's agent and Metsimaholo local Municipality</t>
  </si>
  <si>
    <t>1.11.2</t>
  </si>
  <si>
    <t>Training of two student engineers as appointed by Metsimaholo. Training Plan to be provided &amp; approved by employer's agent and Metsimaholo local Municipality</t>
  </si>
  <si>
    <t>1.11.3</t>
  </si>
  <si>
    <t>Percentage adjustment to Item 1.11.1 &amp; 1.11.2 for contractors overheads, administration, charges and profit</t>
  </si>
  <si>
    <t>SMME / LOCAL ENTERPRISE</t>
  </si>
  <si>
    <t>1.12.1</t>
  </si>
  <si>
    <t>Provision for administration of local emerging contractors</t>
  </si>
  <si>
    <t>1.12.2</t>
  </si>
  <si>
    <t>Percentage adjustment to Item 1.12.1 for contractors overheads, administration, charges and profit</t>
  </si>
  <si>
    <t>SECURITY</t>
  </si>
  <si>
    <t>1.13.1</t>
  </si>
  <si>
    <t>Appointment of Local Security Company for duration of the project (1 Day and 2 Night armed)</t>
  </si>
  <si>
    <t>1.13.2</t>
  </si>
  <si>
    <t>Percentage adjustment to Item 1.13.1 for contractors overheads, administration, charges and profit</t>
  </si>
  <si>
    <t>COMPLIANCE WITH THE OCCUPATIONAL HEALTH AND SAFETY ACT AND APPLICABLE REGULATIONS</t>
  </si>
  <si>
    <t>1.14.1</t>
  </si>
  <si>
    <t>Implementation of a Health and Safety Plan</t>
  </si>
  <si>
    <t>1.14.2</t>
  </si>
  <si>
    <t>Provision and implementation of a Health and Safety file</t>
  </si>
  <si>
    <t>1.14.3</t>
  </si>
  <si>
    <t>Provision of a safety officer (full-time) for duration of the project</t>
  </si>
  <si>
    <t>ENVIRONMENTAL ACT AND APPLICABLE REGULATIONS</t>
  </si>
  <si>
    <t>1.15.1</t>
  </si>
  <si>
    <t>Compliance with Environmental Management Plan</t>
  </si>
  <si>
    <t>NOTICES</t>
  </si>
  <si>
    <t>1.16.1</t>
  </si>
  <si>
    <t>Contractor is responsible for sending or delivering notices to the community informing them of the upcoming water pipeline works, including the start date, expected duration, and any potential disruptions to local services or traffic</t>
  </si>
  <si>
    <t>Total Section 1</t>
  </si>
  <si>
    <t>SECTION 2 : ANCILLARY WORK</t>
  </si>
  <si>
    <t>SABS 1200 C</t>
  </si>
  <si>
    <t>SITE CLEARANCE</t>
  </si>
  <si>
    <t>2.1.1</t>
  </si>
  <si>
    <t>8.2.1 PS 8.7</t>
  </si>
  <si>
    <t>Clear and grub of site and remove all obstructions on pipe line route up to 3m wide</t>
  </si>
  <si>
    <t>m</t>
  </si>
  <si>
    <t>Cutting and removing large trees with girth:</t>
  </si>
  <si>
    <t>2.2.1</t>
  </si>
  <si>
    <t>Exceeding 1 m and up to and including 2 m</t>
  </si>
  <si>
    <t>Removal, Disposal of specific elements including Reinstatement of areas with new materials</t>
  </si>
  <si>
    <t>2.3.1</t>
  </si>
  <si>
    <t>Remove or Demolish and Rebuild all infrastructure in line of pipeline route and reinstate to original state. Contractor to supply all materials and labour. All quantities and associated cost per erven will be finailsed and approved by the Engineer prior to commencement of the works. (infrastructure includes fencing, concrete/paved/asphalth driveways, garden area, grassed areas, dwellings, toilet structures, brick elements, boundary walls, walwakys , v-drains and landscaping to all areas to completion etc.)
Reinstatement of asphalt road surfaces and paved road crossing to be quantified and verified by Engineer, prior to execution of any Works.</t>
  </si>
  <si>
    <t>Total Section 2</t>
  </si>
  <si>
    <t>SECTION 3 : WATER NETWORK</t>
  </si>
  <si>
    <t>SABS 1200 DB</t>
  </si>
  <si>
    <t>EXCAVATION</t>
  </si>
  <si>
    <t>3.1.1</t>
  </si>
  <si>
    <t>8.3.2a</t>
  </si>
  <si>
    <t>Excavate in all materials, up to 1000mm wide pipe trenches, for WATER PIPES ONLY, backfill, compact and dispose of surplus/unsuitable material for water pipes to the following depths and widths:</t>
  </si>
  <si>
    <t>Exceeding but not exceeding</t>
  </si>
  <si>
    <t>3.1.1.1</t>
  </si>
  <si>
    <t>0.0m to 1.5m</t>
  </si>
  <si>
    <t>3.1.1.2</t>
  </si>
  <si>
    <t>1.5m to 2.0m</t>
  </si>
  <si>
    <t>Rate Only</t>
  </si>
  <si>
    <t>8.3.2 b</t>
  </si>
  <si>
    <t>Extra-over Item 2.1.1 &amp; 2.1.2 for excavation:</t>
  </si>
  <si>
    <t>3.1.1.3</t>
  </si>
  <si>
    <t>m³</t>
  </si>
  <si>
    <t>3.1.1.4</t>
  </si>
  <si>
    <t>Machine excavations (on instruction of engineer)</t>
  </si>
  <si>
    <t>3.1.1.5</t>
  </si>
  <si>
    <t>8.3.2 c</t>
  </si>
  <si>
    <t>Excavate and dispose of unsuitable material from trench bottom</t>
  </si>
  <si>
    <t>3.1.1.6</t>
  </si>
  <si>
    <t>8.3.6</t>
  </si>
  <si>
    <t>Finishing off of the site on completion of the works to the satisfaction of the Engineer, including levelling off, disposal of surplus material, etc.</t>
  </si>
  <si>
    <t>SABS 1200 LB</t>
  </si>
  <si>
    <t>BEDDING (Pipes)</t>
  </si>
  <si>
    <t>3.2.1</t>
  </si>
  <si>
    <t>Provision of selected granular material for pipe bedding from the following sources:</t>
  </si>
  <si>
    <t>3.2.1.1</t>
  </si>
  <si>
    <t>8.2.1</t>
  </si>
  <si>
    <t>Trench excavations within 2km</t>
  </si>
  <si>
    <t>3.2.1.2</t>
  </si>
  <si>
    <t>8.2.2.3</t>
  </si>
  <si>
    <t>Imported from commercial source</t>
  </si>
  <si>
    <t>3.2.2</t>
  </si>
  <si>
    <t>Provision of selected fill blanket to 200mm above the pipe from the following sources:</t>
  </si>
  <si>
    <t>3.2.2.1</t>
  </si>
  <si>
    <t>3.2.2.2</t>
  </si>
  <si>
    <t>3.2.3</t>
  </si>
  <si>
    <t>Provision of 19mm nominal size crushed stone aggregate required for bedding from commercial source when instructed by the Engineer</t>
  </si>
  <si>
    <t>3.2.4</t>
  </si>
  <si>
    <t>8.2.4</t>
  </si>
  <si>
    <t>Provision for encasing of pipes in concrete when instructed by the Engineer</t>
  </si>
  <si>
    <t>SABS 1200 L</t>
  </si>
  <si>
    <t>MEDIUM PRESSURE PIPELINES</t>
  </si>
  <si>
    <t>3.3.1</t>
  </si>
  <si>
    <r>
      <t xml:space="preserve">Supply, lay, joint, bed, test, and disinfect  </t>
    </r>
    <r>
      <rPr>
        <b/>
        <sz val="8"/>
        <rFont val="Arial Narrow"/>
        <family val="2"/>
      </rPr>
      <t>uPVC Class 12</t>
    </r>
    <r>
      <rPr>
        <sz val="8"/>
        <rFont val="Arial Narrow"/>
        <family val="2"/>
      </rPr>
      <t xml:space="preserve"> pipe with rubber ring couplings with nominal diameter of:</t>
    </r>
  </si>
  <si>
    <t>3.3.1.1</t>
  </si>
  <si>
    <t>75m dia</t>
  </si>
  <si>
    <t>3.3.1.2</t>
  </si>
  <si>
    <t>110m dia</t>
  </si>
  <si>
    <t>3.3.1.3</t>
  </si>
  <si>
    <t>160mm dia</t>
  </si>
  <si>
    <r>
      <t xml:space="preserve">Collect, lay, joint, bed, test, and disinfect  </t>
    </r>
    <r>
      <rPr>
        <b/>
        <sz val="8"/>
        <rFont val="Arial Narrow"/>
        <family val="2"/>
      </rPr>
      <t>uPVC Class 12</t>
    </r>
    <r>
      <rPr>
        <sz val="8"/>
        <rFont val="Arial Narrow"/>
        <family val="2"/>
      </rPr>
      <t xml:space="preserve"> pipe with rubber ring couplings with nominal diameter of:</t>
    </r>
  </si>
  <si>
    <t>3.3.1.4</t>
  </si>
  <si>
    <t>3.3.1.5</t>
  </si>
  <si>
    <t>3.3.1.6</t>
  </si>
  <si>
    <t>SPECIALS AND FITTINGS</t>
  </si>
  <si>
    <t>3.4.1</t>
  </si>
  <si>
    <t>8.2.2</t>
  </si>
  <si>
    <t>Extra-over Item 2.4.1 for the supply, joint, 
lay, bed and test of Specials complete with couplings</t>
  </si>
  <si>
    <t>Bends -  Socket ended to fit:</t>
  </si>
  <si>
    <t>3.4.1.1</t>
  </si>
  <si>
    <t>75mm dia x 11.25°</t>
  </si>
  <si>
    <t>No</t>
  </si>
  <si>
    <t>3.4.1.2</t>
  </si>
  <si>
    <t>75mm dia x 22.5°</t>
  </si>
  <si>
    <t>3.4.1.3</t>
  </si>
  <si>
    <t>75mm dia x 45°</t>
  </si>
  <si>
    <t>3.4.1.4</t>
  </si>
  <si>
    <t>75mm dia x 90°</t>
  </si>
  <si>
    <t>3.4.1.5</t>
  </si>
  <si>
    <t>110mm dia x 11.25°</t>
  </si>
  <si>
    <t>3.4.1.6</t>
  </si>
  <si>
    <t>110mm dia x 22.5°</t>
  </si>
  <si>
    <t>3.4.1.7</t>
  </si>
  <si>
    <t>110mm dia x 45°</t>
  </si>
  <si>
    <t>3.4.1.8</t>
  </si>
  <si>
    <t>110mm dia x 90°</t>
  </si>
  <si>
    <t>3.4.1.9</t>
  </si>
  <si>
    <t>160mm dia x 11.25°</t>
  </si>
  <si>
    <t>3.4.1.10</t>
  </si>
  <si>
    <t>160mm dia x 22.5°</t>
  </si>
  <si>
    <t>3.4.1.11</t>
  </si>
  <si>
    <t>160mm dia x 45°</t>
  </si>
  <si>
    <t>3.4.1.12</t>
  </si>
  <si>
    <t>160mm dia x 90°</t>
  </si>
  <si>
    <t>Reducing Tees - Socket ended to fit:</t>
  </si>
  <si>
    <t>3.4.1.13</t>
  </si>
  <si>
    <t>110mm dia  to 75mm dia (for hydrants)</t>
  </si>
  <si>
    <t>3.4.1.14</t>
  </si>
  <si>
    <t>160mm dia  to 75mm dia (for hydrants)</t>
  </si>
  <si>
    <t>3.4.1.15</t>
  </si>
  <si>
    <t>160mm dia  to 110mm dia (for hydrants)</t>
  </si>
  <si>
    <t>Hydrant Tees - Socket ended to fit:</t>
  </si>
  <si>
    <t>3.4.1.16</t>
  </si>
  <si>
    <t>75mm dia (for hydrants)</t>
  </si>
  <si>
    <t>3.4.1.17</t>
  </si>
  <si>
    <t>110mm dia (for hydrants)</t>
  </si>
  <si>
    <t>3.4.1.18</t>
  </si>
  <si>
    <t>160mm dia (for hydrants)</t>
  </si>
  <si>
    <t>Scour Tees - Socket ended to fit:</t>
  </si>
  <si>
    <t>3.4.1.19</t>
  </si>
  <si>
    <t>75mm dia</t>
  </si>
  <si>
    <t>3.4.1.20</t>
  </si>
  <si>
    <t>110mm dia</t>
  </si>
  <si>
    <t>3.4.1.21</t>
  </si>
  <si>
    <t>Equal Tees - Socket ended to fit:</t>
  </si>
  <si>
    <t>3.4.1.22</t>
  </si>
  <si>
    <t>75mm dia x 75mm dia</t>
  </si>
  <si>
    <t>3.4.1.23</t>
  </si>
  <si>
    <t>110mm dia x 110mm dia</t>
  </si>
  <si>
    <t>3.4.1.24</t>
  </si>
  <si>
    <t>160mm dia x 160mm dia</t>
  </si>
  <si>
    <t>Flanged adaptorss to fit uPVC Class 12 pipes</t>
  </si>
  <si>
    <t>3.4.1.25</t>
  </si>
  <si>
    <t>3.4.1.26</t>
  </si>
  <si>
    <t xml:space="preserve">110mm dia </t>
  </si>
  <si>
    <t>3.4.1.27</t>
  </si>
  <si>
    <t>End Cap to fit uPVC Class 12 pipes</t>
  </si>
  <si>
    <t>3.4.1.28</t>
  </si>
  <si>
    <t xml:space="preserve">75mm dia </t>
  </si>
  <si>
    <t>3.4.1.29</t>
  </si>
  <si>
    <t>3.4.1.30</t>
  </si>
  <si>
    <t>SG iron reducers for uPVC pipes (Spigot and Socket) :</t>
  </si>
  <si>
    <t>3.4.1.31</t>
  </si>
  <si>
    <t>110mm dia x 75mm dia</t>
  </si>
  <si>
    <t>3.4.1.32</t>
  </si>
  <si>
    <t>160mm dia x 75mm dia</t>
  </si>
  <si>
    <t>3.4.1.33</t>
  </si>
  <si>
    <t>160mm dia x 110mm dia</t>
  </si>
  <si>
    <t>HYDRANTS</t>
  </si>
  <si>
    <t>3.5.1</t>
  </si>
  <si>
    <t>Supply and install tamper proof 'Woodlands' type Fire Hydrant with 65mm dia outlet with quick release coupling factory (Copon coated) mild steel complete as per drawing excluding T-Piece and valve</t>
  </si>
  <si>
    <t>8.2.3</t>
  </si>
  <si>
    <t>GATE VALVES</t>
  </si>
  <si>
    <t>3.6.1</t>
  </si>
  <si>
    <t>Extra over item 2.4.1 for the supplying, fixing and Bedding of Flanged Gate valves Class PN-16 anti-clockwise closing, non-rising spindle with cap top according to SABS 665</t>
  </si>
  <si>
    <t>3.6.1.1</t>
  </si>
  <si>
    <t>80mm dia (for hydrant)</t>
  </si>
  <si>
    <t>3.6.1.2</t>
  </si>
  <si>
    <t>3.6.1.3</t>
  </si>
  <si>
    <t>3.6.1.4</t>
  </si>
  <si>
    <t>3.6.1.5</t>
  </si>
  <si>
    <t>8.2.13</t>
  </si>
  <si>
    <t>Supply and install valve boxes with Blue round Thermoplastic Covers complete as shown on drawings</t>
  </si>
  <si>
    <t>3.6.1.6</t>
  </si>
  <si>
    <t>Supply and install Fire Hydrant valve boxes with Red rectangular Thermoplastic Covers complete as shown on drawings</t>
  </si>
  <si>
    <t>8.2.11</t>
  </si>
  <si>
    <t>ANCHOR BLOCKS</t>
  </si>
  <si>
    <t>3.7.1</t>
  </si>
  <si>
    <t>15 MPa concrete anchor blocks for water pipes including all shuttering, excavation, etc as shown on drawings</t>
  </si>
  <si>
    <t>MARKERS</t>
  </si>
  <si>
    <t>3.8.1</t>
  </si>
  <si>
    <t>Installation of maker blocks</t>
  </si>
  <si>
    <t>SADDLES</t>
  </si>
  <si>
    <t>3.9.1</t>
  </si>
  <si>
    <t>Supply and install polyethylene saddles for erf connections.  Outlet standard 40mm dia BSP thread.  Saddles to fit the following pipes:</t>
  </si>
  <si>
    <t>3.9.1.1</t>
  </si>
  <si>
    <t>75mm dia uPVC</t>
  </si>
  <si>
    <t>3.9.1.2</t>
  </si>
  <si>
    <t>110mm dia uPVC</t>
  </si>
  <si>
    <t>3.9.1.3</t>
  </si>
  <si>
    <t>160mm dia uPVC</t>
  </si>
  <si>
    <t>ERF CONNECTIONS</t>
  </si>
  <si>
    <t>3.10.1</t>
  </si>
  <si>
    <t>Supply and install PE100 Class PN10 SDR11 erf connections complete as shown on drawings, including excavation, backfilling excluding saddles on NEW PIPES.</t>
  </si>
  <si>
    <t>3.10.1.1</t>
  </si>
  <si>
    <t>25mm dia Double Long erf connection between 5m and 30m long</t>
  </si>
  <si>
    <t>3.10.1.2</t>
  </si>
  <si>
    <t>25mm dia Single Long erf connection between 5m and 30m long</t>
  </si>
  <si>
    <t>3.10.1.3</t>
  </si>
  <si>
    <t>25mm dia Double Short erf connection shorter than 5m</t>
  </si>
  <si>
    <t>3.10.1.4</t>
  </si>
  <si>
    <t>25mm dia Single Short erf connection shorter than 5m</t>
  </si>
  <si>
    <t>3.10.1.5</t>
  </si>
  <si>
    <t>Connection from standpipe to house including all fittings, bends and pipe work.</t>
  </si>
  <si>
    <t>ENCASEMENT OF PIPES WITH:</t>
  </si>
  <si>
    <t>3.11.1</t>
  </si>
  <si>
    <t>Soilcrete</t>
  </si>
  <si>
    <t>WATER METERS</t>
  </si>
  <si>
    <t>3.12.1</t>
  </si>
  <si>
    <t>Supply and install 15mm Class C above Ground domestic water meters</t>
  </si>
  <si>
    <t>3.12.2</t>
  </si>
  <si>
    <t>Supply and install complete 50mm Class B above Ground water meters including valves, valve boxes</t>
  </si>
  <si>
    <t>3.12.3</t>
  </si>
  <si>
    <t>Collect and install 15mm Class C above Ground domestic water meters</t>
  </si>
  <si>
    <t>VALVE CHAMBER (MONITORING nd telementry at connection points)</t>
  </si>
  <si>
    <t>3.13.1</t>
  </si>
  <si>
    <t>Supply and install reinforced concrete Valve chambers and associated infrastructure for telemetry monitoring at main connection points form supply line complete with cover as shown on drawing 2772-B-GD-10  or fittings diameter of:</t>
  </si>
  <si>
    <t>CONNECTION TO EXISTING WATER NETWORK</t>
  </si>
  <si>
    <t>3.14.1</t>
  </si>
  <si>
    <t>Supply all labour and material, including reducing Tees to connect to main supply pipeline including excavation backfill, disposal of surplus material, cutting of pipes and moving of fittings and making good</t>
  </si>
  <si>
    <t>Total Section 3</t>
  </si>
  <si>
    <t>SECTION 4 : SUB-SURFACE DRAINAGE</t>
  </si>
  <si>
    <t>Subsoil drainage for water reticualtion:</t>
  </si>
  <si>
    <t>19 mm nominal size crushed stone aggregate</t>
  </si>
  <si>
    <t>Geotextile membrane - Grade A4 bidim</t>
  </si>
  <si>
    <t>m²</t>
  </si>
  <si>
    <t>110 mm dia slotted HDPE pipe including couplings</t>
  </si>
  <si>
    <t>110 mm dia fittings i.e. bends, junctions, etc.</t>
  </si>
  <si>
    <t>Concrete outlet structures for subsurface drains, including formwork Class 25/19</t>
  </si>
  <si>
    <t>Total Section 4</t>
  </si>
  <si>
    <t>SUMMARY</t>
  </si>
  <si>
    <t>TENDER AMOUNT</t>
  </si>
  <si>
    <t xml:space="preserve">SUB-TOTAL A </t>
  </si>
  <si>
    <t xml:space="preserve">SUB-TOTAL B </t>
  </si>
  <si>
    <t>VAT (15%)</t>
  </si>
  <si>
    <t xml:space="preserve">TOTAL </t>
  </si>
  <si>
    <t>2) in hard material</t>
  </si>
  <si>
    <t>CONTINGENCIES (10%)</t>
  </si>
  <si>
    <t>MLM 21.2024.25 - ZAMDELA WARD 9 - METSIMAHOLO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</si>
</sst>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8" x14ac:knownFonts="1">
    <font>
      <sz val="11"/>
      <color theme="1"/>
      <name val="Aptos Narrow"/>
      <family val="2"/>
      <scheme val="minor"/>
    </font>
    <font>
      <sz val="11"/>
      <color theme="1"/>
      <name val="Aptos Narrow"/>
      <family val="2"/>
      <scheme val="minor"/>
    </font>
    <font>
      <b/>
      <sz val="9"/>
      <name val="Arial Narrow"/>
      <family val="2"/>
    </font>
    <font>
      <sz val="9"/>
      <name val="Arial Narrow"/>
      <family val="2"/>
    </font>
    <font>
      <b/>
      <sz val="8"/>
      <name val="Arial Narrow"/>
      <family val="2"/>
    </font>
    <font>
      <sz val="8"/>
      <name val="Arial Narrow"/>
      <family val="2"/>
    </font>
    <font>
      <b/>
      <sz val="10"/>
      <name val="Arial Narrow"/>
      <family val="2"/>
    </font>
    <font>
      <b/>
      <sz val="11"/>
      <name val="Arial Narrow"/>
      <family val="2"/>
    </font>
  </fonts>
  <fills count="5">
    <fill>
      <patternFill patternType="none"/>
    </fill>
    <fill>
      <patternFill patternType="gray125"/>
    </fill>
    <fill>
      <patternFill patternType="solid">
        <fgColor theme="8" tint="0.59999389629810485"/>
        <bgColor indexed="64"/>
      </patternFill>
    </fill>
    <fill>
      <patternFill patternType="solid">
        <fgColor theme="6" tint="0.59999389629810485"/>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auto="1"/>
      </right>
      <top/>
      <bottom style="medium">
        <color indexed="64"/>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auto="1"/>
      </right>
      <top style="medium">
        <color indexed="64"/>
      </top>
      <bottom style="hair">
        <color auto="1"/>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style="thin">
        <color auto="1"/>
      </right>
      <top/>
      <bottom style="hair">
        <color auto="1"/>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hair">
        <color auto="1"/>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35">
    <xf numFmtId="0" fontId="0" fillId="0" borderId="0" xfId="0"/>
    <xf numFmtId="164" fontId="5" fillId="2" borderId="13" xfId="1" applyFont="1" applyFill="1" applyBorder="1" applyAlignment="1" applyProtection="1">
      <alignment horizontal="center" vertical="center" wrapText="1"/>
    </xf>
    <xf numFmtId="164" fontId="5" fillId="2" borderId="12" xfId="1" applyFont="1" applyFill="1" applyBorder="1" applyAlignment="1" applyProtection="1">
      <alignment horizontal="center" vertical="center" wrapText="1"/>
    </xf>
    <xf numFmtId="164" fontId="3" fillId="2" borderId="14" xfId="1" applyFont="1" applyFill="1" applyBorder="1" applyAlignment="1" applyProtection="1">
      <alignment horizontal="right" vertical="center" wrapText="1"/>
    </xf>
    <xf numFmtId="164" fontId="4" fillId="0" borderId="17" xfId="1" applyFont="1" applyFill="1" applyBorder="1" applyAlignment="1" applyProtection="1">
      <alignment horizontal="center" vertical="center" wrapText="1"/>
    </xf>
    <xf numFmtId="164" fontId="4" fillId="0" borderId="16" xfId="1" applyFont="1" applyFill="1" applyBorder="1" applyAlignment="1" applyProtection="1">
      <alignment horizontal="center" vertical="center" wrapText="1"/>
    </xf>
    <xf numFmtId="164" fontId="4" fillId="0" borderId="18" xfId="1" applyFont="1" applyFill="1" applyBorder="1" applyAlignment="1" applyProtection="1">
      <alignment horizontal="right" vertical="center" wrapText="1"/>
    </xf>
    <xf numFmtId="164" fontId="5" fillId="0" borderId="21" xfId="1" applyFont="1" applyFill="1" applyBorder="1" applyAlignment="1" applyProtection="1">
      <alignment horizontal="center" vertical="center" wrapText="1"/>
    </xf>
    <xf numFmtId="43" fontId="5" fillId="3" borderId="20" xfId="3" applyFont="1" applyFill="1" applyBorder="1" applyAlignment="1" applyProtection="1">
      <alignment horizontal="center" vertical="center" wrapText="1"/>
      <protection locked="0"/>
    </xf>
    <xf numFmtId="164" fontId="5" fillId="0" borderId="22" xfId="1" applyFont="1" applyFill="1" applyBorder="1" applyAlignment="1" applyProtection="1">
      <alignment horizontal="right" vertical="center" wrapText="1"/>
    </xf>
    <xf numFmtId="43" fontId="5" fillId="0" borderId="20" xfId="3" applyFont="1" applyFill="1" applyBorder="1" applyAlignment="1" applyProtection="1">
      <alignment horizontal="center" vertical="center" wrapText="1"/>
    </xf>
    <xf numFmtId="164" fontId="4" fillId="0" borderId="21" xfId="1" applyFont="1" applyFill="1" applyBorder="1" applyAlignment="1" applyProtection="1">
      <alignment horizontal="center" vertical="center" wrapText="1"/>
    </xf>
    <xf numFmtId="43" fontId="4" fillId="0" borderId="20" xfId="3" applyFont="1" applyFill="1" applyBorder="1" applyAlignment="1" applyProtection="1">
      <alignment horizontal="center" vertical="center" wrapText="1"/>
    </xf>
    <xf numFmtId="164" fontId="4" fillId="0" borderId="22" xfId="1" applyFont="1" applyFill="1" applyBorder="1" applyAlignment="1" applyProtection="1">
      <alignment horizontal="right" vertical="center" wrapText="1"/>
    </xf>
    <xf numFmtId="164" fontId="4" fillId="0" borderId="25" xfId="1" applyFont="1" applyFill="1" applyBorder="1" applyAlignment="1" applyProtection="1">
      <alignment horizontal="center" vertical="center" wrapText="1"/>
    </xf>
    <xf numFmtId="43" fontId="4" fillId="0" borderId="24" xfId="3" applyFont="1" applyFill="1" applyBorder="1" applyAlignment="1" applyProtection="1">
      <alignment horizontal="center" vertical="center" wrapText="1"/>
    </xf>
    <xf numFmtId="164" fontId="4" fillId="0" borderId="26" xfId="1" applyFont="1" applyFill="1" applyBorder="1" applyAlignment="1" applyProtection="1">
      <alignment horizontal="right" vertical="center" wrapText="1"/>
    </xf>
    <xf numFmtId="164" fontId="5" fillId="0" borderId="27" xfId="1" applyFont="1" applyFill="1" applyBorder="1" applyAlignment="1" applyProtection="1">
      <alignment horizontal="center" vertical="center" wrapText="1"/>
    </xf>
    <xf numFmtId="9" fontId="5" fillId="3" borderId="20" xfId="2" applyFont="1" applyFill="1" applyBorder="1" applyAlignment="1" applyProtection="1">
      <alignment horizontal="center" vertical="center" wrapText="1"/>
      <protection locked="0"/>
    </xf>
    <xf numFmtId="43" fontId="4" fillId="3" borderId="20" xfId="3" applyFont="1" applyFill="1" applyBorder="1" applyAlignment="1" applyProtection="1">
      <alignment horizontal="center" vertical="center" wrapText="1"/>
      <protection locked="0"/>
    </xf>
    <xf numFmtId="164" fontId="4" fillId="0" borderId="29" xfId="1" applyFont="1" applyFill="1" applyBorder="1" applyAlignment="1" applyProtection="1">
      <alignment horizontal="right" vertical="center" wrapText="1"/>
    </xf>
    <xf numFmtId="164" fontId="5" fillId="0" borderId="32" xfId="1" applyFont="1" applyFill="1" applyBorder="1" applyAlignment="1" applyProtection="1">
      <alignment horizontal="center" vertical="center" wrapText="1"/>
    </xf>
    <xf numFmtId="43" fontId="5" fillId="3" borderId="31" xfId="3" applyFont="1" applyFill="1" applyBorder="1" applyAlignment="1" applyProtection="1">
      <alignment horizontal="center" vertical="center" wrapText="1"/>
      <protection locked="0"/>
    </xf>
    <xf numFmtId="164" fontId="5" fillId="0" borderId="33" xfId="1" applyFont="1" applyFill="1" applyBorder="1" applyAlignment="1" applyProtection="1">
      <alignment horizontal="right" vertical="center" wrapText="1"/>
    </xf>
    <xf numFmtId="9" fontId="5" fillId="3" borderId="31" xfId="2" applyFont="1" applyFill="1" applyBorder="1" applyAlignment="1" applyProtection="1">
      <alignment horizontal="center" vertical="center" wrapText="1"/>
      <protection locked="0"/>
    </xf>
    <xf numFmtId="164" fontId="4" fillId="0" borderId="32" xfId="1" applyFont="1" applyFill="1" applyBorder="1" applyAlignment="1" applyProtection="1">
      <alignment horizontal="center" vertical="center" wrapText="1"/>
    </xf>
    <xf numFmtId="43" fontId="4" fillId="3" borderId="31" xfId="3" applyFont="1" applyFill="1" applyBorder="1" applyAlignment="1" applyProtection="1">
      <alignment horizontal="center" vertical="center" wrapText="1"/>
      <protection locked="0"/>
    </xf>
    <xf numFmtId="164" fontId="4" fillId="0" borderId="33" xfId="1" applyFont="1" applyFill="1" applyBorder="1" applyAlignment="1" applyProtection="1">
      <alignment horizontal="right" vertical="center" wrapText="1"/>
    </xf>
    <xf numFmtId="164" fontId="5" fillId="0" borderId="36" xfId="1" applyFont="1" applyFill="1" applyBorder="1" applyAlignment="1" applyProtection="1">
      <alignment horizontal="center" vertical="center" wrapText="1"/>
    </xf>
    <xf numFmtId="164" fontId="5" fillId="0" borderId="37" xfId="1" applyFont="1" applyFill="1" applyBorder="1" applyAlignment="1" applyProtection="1">
      <alignment horizontal="right" vertical="center" wrapText="1"/>
    </xf>
    <xf numFmtId="164" fontId="4" fillId="4" borderId="40" xfId="1" applyFont="1" applyFill="1" applyBorder="1" applyAlignment="1" applyProtection="1">
      <alignment horizontal="center" vertical="center" wrapText="1"/>
    </xf>
    <xf numFmtId="164" fontId="4" fillId="4" borderId="39" xfId="1" applyFont="1" applyFill="1" applyBorder="1" applyAlignment="1" applyProtection="1">
      <alignment horizontal="center" vertical="center" wrapText="1"/>
    </xf>
    <xf numFmtId="164" fontId="4" fillId="4" borderId="2" xfId="1" applyFont="1" applyFill="1" applyBorder="1" applyAlignment="1" applyProtection="1">
      <alignment horizontal="right" vertical="center" wrapText="1"/>
    </xf>
    <xf numFmtId="164" fontId="5" fillId="2" borderId="43" xfId="1" applyFont="1" applyFill="1" applyBorder="1" applyAlignment="1" applyProtection="1">
      <alignment horizontal="center" vertical="center" wrapText="1"/>
    </xf>
    <xf numFmtId="164" fontId="4" fillId="2" borderId="42" xfId="1" applyFont="1" applyFill="1" applyBorder="1" applyAlignment="1" applyProtection="1">
      <alignment horizontal="center" vertical="center" wrapText="1"/>
    </xf>
    <xf numFmtId="164" fontId="5" fillId="2" borderId="44" xfId="1" applyFont="1" applyFill="1" applyBorder="1" applyAlignment="1" applyProtection="1">
      <alignment horizontal="right" vertical="center" wrapText="1"/>
    </xf>
    <xf numFmtId="164" fontId="5" fillId="0" borderId="20" xfId="1" applyFont="1" applyFill="1" applyBorder="1" applyAlignment="1" applyProtection="1">
      <alignment horizontal="center" vertical="center" wrapText="1"/>
    </xf>
    <xf numFmtId="164" fontId="5" fillId="4" borderId="40" xfId="1" applyFont="1" applyFill="1" applyBorder="1" applyAlignment="1" applyProtection="1">
      <alignment horizontal="center" vertical="center" wrapText="1"/>
    </xf>
    <xf numFmtId="43" fontId="5" fillId="0" borderId="31" xfId="3" applyFont="1" applyFill="1" applyBorder="1" applyAlignment="1" applyProtection="1">
      <alignment horizontal="center" vertical="center" wrapText="1"/>
    </xf>
    <xf numFmtId="43" fontId="4" fillId="0" borderId="31" xfId="3" applyFont="1" applyFill="1" applyBorder="1" applyAlignment="1" applyProtection="1">
      <alignment horizontal="center" vertical="center" wrapText="1"/>
    </xf>
    <xf numFmtId="164" fontId="5" fillId="0" borderId="47" xfId="1" applyFont="1" applyFill="1" applyBorder="1" applyAlignment="1" applyProtection="1">
      <alignment horizontal="center" vertical="center" wrapText="1"/>
    </xf>
    <xf numFmtId="43" fontId="5" fillId="3" borderId="46" xfId="3" applyFont="1" applyFill="1" applyBorder="1" applyAlignment="1" applyProtection="1">
      <alignment horizontal="center" vertical="center" wrapText="1"/>
      <protection locked="0"/>
    </xf>
    <xf numFmtId="164" fontId="5" fillId="0" borderId="48" xfId="1" applyFont="1" applyFill="1" applyBorder="1" applyAlignment="1" applyProtection="1">
      <alignment horizontal="right" vertical="center" wrapText="1"/>
    </xf>
    <xf numFmtId="164" fontId="5" fillId="4" borderId="2" xfId="1" applyFont="1" applyFill="1" applyBorder="1" applyAlignment="1" applyProtection="1">
      <alignment horizontal="right" vertical="center" wrapText="1"/>
    </xf>
    <xf numFmtId="164" fontId="5" fillId="0" borderId="50" xfId="1" applyFont="1" applyFill="1" applyBorder="1" applyAlignment="1" applyProtection="1">
      <alignment horizontal="center" vertical="center" wrapText="1"/>
    </xf>
    <xf numFmtId="164" fontId="4" fillId="0" borderId="50" xfId="1" applyFont="1" applyFill="1" applyBorder="1" applyAlignment="1" applyProtection="1">
      <alignment horizontal="center" vertical="center" wrapText="1"/>
    </xf>
    <xf numFmtId="164" fontId="5" fillId="0" borderId="51" xfId="1" applyFont="1" applyFill="1" applyBorder="1" applyAlignment="1" applyProtection="1">
      <alignment horizontal="right" vertical="center" wrapText="1"/>
    </xf>
    <xf numFmtId="164" fontId="6" fillId="0" borderId="52" xfId="1" applyFont="1" applyFill="1" applyBorder="1" applyAlignment="1" applyProtection="1">
      <alignment horizontal="center" vertical="center" wrapText="1"/>
    </xf>
    <xf numFmtId="164" fontId="5" fillId="0" borderId="55" xfId="1" applyFont="1" applyFill="1" applyBorder="1" applyAlignment="1" applyProtection="1">
      <alignment horizontal="right" vertical="center" wrapText="1"/>
    </xf>
    <xf numFmtId="164" fontId="5" fillId="0" borderId="58" xfId="1" applyFont="1" applyFill="1" applyBorder="1" applyAlignment="1" applyProtection="1">
      <alignment horizontal="right" vertical="center" wrapText="1"/>
    </xf>
    <xf numFmtId="164" fontId="4" fillId="0" borderId="55" xfId="1" applyFont="1" applyFill="1" applyBorder="1" applyAlignment="1" applyProtection="1">
      <alignment horizontal="right" vertical="center" wrapText="1"/>
    </xf>
    <xf numFmtId="164" fontId="5" fillId="0" borderId="52" xfId="1" applyFont="1" applyFill="1" applyBorder="1" applyAlignment="1" applyProtection="1">
      <alignment horizontal="right" vertical="center" wrapText="1"/>
    </xf>
    <xf numFmtId="164" fontId="4" fillId="0" borderId="52" xfId="1" applyFont="1" applyFill="1" applyBorder="1" applyAlignment="1" applyProtection="1">
      <alignment horizontal="right" vertical="center" wrapText="1"/>
    </xf>
    <xf numFmtId="0" fontId="3" fillId="0" borderId="0" xfId="0" applyFont="1" applyAlignment="1">
      <alignmen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12" xfId="0" applyFont="1" applyFill="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vertical="center" wrapText="1"/>
    </xf>
    <xf numFmtId="0" fontId="2" fillId="0" borderId="0" xfId="0" applyFont="1" applyAlignment="1">
      <alignmen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vertical="center" wrapText="1"/>
    </xf>
    <xf numFmtId="43" fontId="5" fillId="3" borderId="20" xfId="3" applyFont="1" applyFill="1" applyBorder="1" applyAlignment="1" applyProtection="1">
      <alignment horizontal="center" vertical="center" wrapText="1"/>
    </xf>
    <xf numFmtId="0" fontId="4" fillId="0" borderId="20" xfId="0" applyFont="1" applyBorder="1" applyAlignment="1">
      <alignment vertical="center" wrapText="1"/>
    </xf>
    <xf numFmtId="0" fontId="2"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4" xfId="0" applyFont="1" applyBorder="1" applyAlignment="1">
      <alignment vertical="center" wrapText="1"/>
    </xf>
    <xf numFmtId="0" fontId="4" fillId="0" borderId="2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1" xfId="0" applyFont="1" applyBorder="1" applyAlignment="1">
      <alignment vertical="center" wrapText="1"/>
    </xf>
    <xf numFmtId="43" fontId="5" fillId="3" borderId="31" xfId="3" applyFont="1" applyFill="1" applyBorder="1" applyAlignment="1" applyProtection="1">
      <alignment horizontal="center" vertical="center" wrapText="1"/>
    </xf>
    <xf numFmtId="2" fontId="4" fillId="0" borderId="30"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4" fillId="0" borderId="31" xfId="0" applyFont="1" applyBorder="1" applyAlignment="1">
      <alignment vertical="center" wrapText="1"/>
    </xf>
    <xf numFmtId="0" fontId="4" fillId="0" borderId="30"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5" xfId="0" applyFont="1" applyBorder="1" applyAlignment="1">
      <alignment vertical="center" wrapText="1"/>
    </xf>
    <xf numFmtId="43" fontId="5" fillId="3" borderId="35" xfId="3" applyFont="1" applyFill="1" applyBorder="1" applyAlignment="1" applyProtection="1">
      <alignment horizontal="center" vertical="center" wrapText="1"/>
    </xf>
    <xf numFmtId="0" fontId="4" fillId="4" borderId="38" xfId="0" quotePrefix="1" applyFont="1" applyFill="1" applyBorder="1" applyAlignment="1">
      <alignment horizontal="center" vertical="center" wrapText="1"/>
    </xf>
    <xf numFmtId="0" fontId="4" fillId="4" borderId="39" xfId="0" applyFont="1" applyFill="1" applyBorder="1" applyAlignment="1">
      <alignment horizontal="center" vertical="center" wrapText="1"/>
    </xf>
    <xf numFmtId="0" fontId="4" fillId="4" borderId="39" xfId="0" applyFont="1" applyFill="1" applyBorder="1" applyAlignment="1">
      <alignment vertical="center" wrapText="1"/>
    </xf>
    <xf numFmtId="0" fontId="5" fillId="2" borderId="41" xfId="0" quotePrefix="1"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2" xfId="0" applyFont="1" applyFill="1" applyBorder="1" applyAlignment="1">
      <alignment vertical="center" wrapText="1"/>
    </xf>
    <xf numFmtId="0" fontId="5" fillId="2" borderId="42" xfId="0" applyFont="1" applyFill="1" applyBorder="1" applyAlignment="1">
      <alignment horizontal="center" vertical="center" wrapText="1"/>
    </xf>
    <xf numFmtId="43" fontId="3" fillId="0" borderId="0" xfId="0" applyNumberFormat="1" applyFont="1" applyAlignment="1">
      <alignment vertical="center" wrapText="1"/>
    </xf>
    <xf numFmtId="0" fontId="5" fillId="4" borderId="38" xfId="0" quotePrefix="1" applyFont="1" applyFill="1" applyBorder="1" applyAlignment="1">
      <alignment horizontal="center" vertical="center" wrapText="1"/>
    </xf>
    <xf numFmtId="0" fontId="5" fillId="4" borderId="39" xfId="0" applyFont="1" applyFill="1" applyBorder="1" applyAlignment="1">
      <alignment horizontal="center" vertical="center" wrapText="1"/>
    </xf>
    <xf numFmtId="43" fontId="2" fillId="0" borderId="0" xfId="0" applyNumberFormat="1" applyFont="1" applyAlignment="1">
      <alignment vertical="center" wrapText="1"/>
    </xf>
    <xf numFmtId="0" fontId="5" fillId="0" borderId="0" xfId="0" applyFont="1" applyAlignment="1">
      <alignment horizontal="center" vertical="center" wrapText="1"/>
    </xf>
    <xf numFmtId="0" fontId="3" fillId="0" borderId="20" xfId="0" applyFont="1" applyBorder="1" applyAlignment="1">
      <alignment horizontal="center" vertical="center" wrapText="1"/>
    </xf>
    <xf numFmtId="0" fontId="2" fillId="0" borderId="20" xfId="0" applyFont="1" applyBorder="1" applyAlignment="1">
      <alignment horizontal="center" vertical="center" wrapText="1"/>
    </xf>
    <xf numFmtId="2" fontId="5" fillId="0" borderId="19" xfId="0" applyNumberFormat="1"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6" xfId="0" applyFont="1" applyBorder="1" applyAlignment="1">
      <alignment vertical="center" wrapText="1"/>
    </xf>
    <xf numFmtId="0" fontId="5" fillId="0" borderId="49" xfId="0" quotePrefix="1" applyFont="1" applyBorder="1" applyAlignment="1">
      <alignment horizontal="center" vertical="center" wrapText="1"/>
    </xf>
    <xf numFmtId="0" fontId="4" fillId="0" borderId="50" xfId="0" applyFont="1" applyBorder="1" applyAlignment="1">
      <alignment horizontal="center" vertical="center" wrapText="1"/>
    </xf>
    <xf numFmtId="0" fontId="4" fillId="0" borderId="50" xfId="0" applyFont="1" applyBorder="1" applyAlignment="1">
      <alignment vertical="center" wrapText="1"/>
    </xf>
    <xf numFmtId="0" fontId="5" fillId="0" borderId="50" xfId="0" applyFont="1" applyBorder="1" applyAlignment="1">
      <alignment horizontal="center" vertical="center" wrapText="1"/>
    </xf>
    <xf numFmtId="10" fontId="3" fillId="0" borderId="0" xfId="2" applyNumberFormat="1" applyFont="1" applyAlignment="1" applyProtection="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164" fontId="4" fillId="0" borderId="4" xfId="1" applyFont="1" applyFill="1" applyBorder="1" applyAlignment="1" applyProtection="1">
      <alignment horizontal="center" vertical="center" wrapText="1"/>
    </xf>
    <xf numFmtId="164" fontId="4" fillId="0" borderId="8" xfId="1" applyFont="1" applyFill="1" applyBorder="1" applyAlignment="1" applyProtection="1">
      <alignment horizontal="center" vertical="center" wrapText="1"/>
    </xf>
    <xf numFmtId="164" fontId="2" fillId="0" borderId="6" xfId="1" applyFont="1" applyFill="1" applyBorder="1" applyAlignment="1" applyProtection="1">
      <alignment horizontal="center" vertical="center" wrapText="1"/>
    </xf>
    <xf numFmtId="164" fontId="2" fillId="0" borderId="10" xfId="1" applyFont="1" applyFill="1" applyBorder="1" applyAlignment="1" applyProtection="1">
      <alignment horizontal="center" vertical="center" wrapText="1"/>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left" vertical="center" wrapText="1"/>
    </xf>
    <xf numFmtId="0" fontId="7" fillId="0" borderId="1" xfId="0" applyFont="1" applyBorder="1" applyAlignment="1">
      <alignment horizontal="center" vertical="center"/>
    </xf>
    <xf numFmtId="0" fontId="7" fillId="0" borderId="59" xfId="0" applyFont="1" applyBorder="1" applyAlignment="1">
      <alignment horizontal="center" vertical="center"/>
    </xf>
    <xf numFmtId="0" fontId="7" fillId="0" borderId="2" xfId="0" applyFont="1" applyBorder="1" applyAlignment="1">
      <alignment horizontal="center" vertical="center"/>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0" borderId="56" xfId="0" applyFont="1" applyBorder="1" applyAlignment="1">
      <alignment horizontal="left" vertical="center" wrapText="1"/>
    </xf>
    <xf numFmtId="0" fontId="5" fillId="0" borderId="57" xfId="0" applyFont="1" applyBorder="1" applyAlignment="1">
      <alignment horizontal="left"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164" fontId="2" fillId="0" borderId="5" xfId="1" applyFont="1" applyFill="1" applyBorder="1" applyAlignment="1" applyProtection="1">
      <alignment horizontal="center" vertical="center" wrapText="1"/>
    </xf>
    <xf numFmtId="164" fontId="2" fillId="0" borderId="9" xfId="1" applyFont="1" applyFill="1" applyBorder="1" applyAlignment="1" applyProtection="1">
      <alignment horizontal="center" vertical="center" wrapText="1"/>
    </xf>
  </cellXfs>
  <cellStyles count="4">
    <cellStyle name="Comma" xfId="1" builtinId="3"/>
    <cellStyle name="Comma 2 2 10 2" xfId="3" xr:uid="{0E665232-DEFA-46A1-A0AE-C74EE7E1A69F}"/>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E9FF-8DE1-4A32-8E72-B121E99C9416}">
  <sheetPr>
    <pageSetUpPr fitToPage="1"/>
  </sheetPr>
  <dimension ref="A1:H237"/>
  <sheetViews>
    <sheetView tabSelected="1" view="pageBreakPreview" zoomScale="130" zoomScaleNormal="110" zoomScaleSheetLayoutView="130" zoomScalePageLayoutView="70" workbookViewId="0">
      <selection activeCell="F13" sqref="F13"/>
    </sheetView>
  </sheetViews>
  <sheetFormatPr defaultColWidth="9.08984375" defaultRowHeight="11.5" x14ac:dyDescent="0.35"/>
  <cols>
    <col min="1" max="1" width="6.7265625" style="108" customWidth="1"/>
    <col min="2" max="2" width="9.7265625" style="108" bestFit="1" customWidth="1"/>
    <col min="3" max="3" width="47.36328125" style="53" customWidth="1"/>
    <col min="4" max="4" width="8.08984375" style="96" customWidth="1"/>
    <col min="5" max="5" width="10.36328125" style="108" customWidth="1"/>
    <col min="6" max="6" width="9.6328125" style="108" bestFit="1" customWidth="1"/>
    <col min="7" max="7" width="12.08984375" style="109" bestFit="1" customWidth="1"/>
    <col min="8" max="16384" width="9.08984375" style="53"/>
  </cols>
  <sheetData>
    <row r="1" spans="1:7" ht="14.65" customHeight="1" thickBot="1" x14ac:dyDescent="0.4">
      <c r="A1" s="118" t="s">
        <v>421</v>
      </c>
      <c r="B1" s="119"/>
      <c r="C1" s="119"/>
      <c r="D1" s="119"/>
      <c r="E1" s="119"/>
      <c r="F1" s="119"/>
      <c r="G1" s="120"/>
    </row>
    <row r="2" spans="1:7" x14ac:dyDescent="0.35">
      <c r="A2" s="127" t="s">
        <v>0</v>
      </c>
      <c r="B2" s="129" t="s">
        <v>1</v>
      </c>
      <c r="C2" s="129" t="s">
        <v>2</v>
      </c>
      <c r="D2" s="131" t="s">
        <v>3</v>
      </c>
      <c r="E2" s="133" t="s">
        <v>4</v>
      </c>
      <c r="F2" s="110" t="s">
        <v>5</v>
      </c>
      <c r="G2" s="112" t="s">
        <v>6</v>
      </c>
    </row>
    <row r="3" spans="1:7" ht="12" thickBot="1" x14ac:dyDescent="0.4">
      <c r="A3" s="128"/>
      <c r="B3" s="130"/>
      <c r="C3" s="130"/>
      <c r="D3" s="132"/>
      <c r="E3" s="134"/>
      <c r="F3" s="111"/>
      <c r="G3" s="113"/>
    </row>
    <row r="4" spans="1:7" x14ac:dyDescent="0.35">
      <c r="A4" s="54">
        <v>1</v>
      </c>
      <c r="B4" s="55"/>
      <c r="C4" s="56" t="s">
        <v>7</v>
      </c>
      <c r="D4" s="55"/>
      <c r="E4" s="1"/>
      <c r="F4" s="2"/>
      <c r="G4" s="3"/>
    </row>
    <row r="5" spans="1:7" s="60" customFormat="1" x14ac:dyDescent="0.35">
      <c r="A5" s="57">
        <v>1.1000000000000001</v>
      </c>
      <c r="B5" s="58">
        <v>8.3000000000000007</v>
      </c>
      <c r="C5" s="59" t="s">
        <v>8</v>
      </c>
      <c r="D5" s="58"/>
      <c r="E5" s="4"/>
      <c r="F5" s="5"/>
      <c r="G5" s="6"/>
    </row>
    <row r="6" spans="1:7" x14ac:dyDescent="0.35">
      <c r="A6" s="61" t="s">
        <v>9</v>
      </c>
      <c r="B6" s="62" t="s">
        <v>10</v>
      </c>
      <c r="C6" s="63" t="s">
        <v>11</v>
      </c>
      <c r="D6" s="62" t="s">
        <v>12</v>
      </c>
      <c r="E6" s="7">
        <v>1</v>
      </c>
      <c r="F6" s="8"/>
      <c r="G6" s="9">
        <f t="shared" ref="G6" si="0">E6*F6</f>
        <v>0</v>
      </c>
    </row>
    <row r="7" spans="1:7" x14ac:dyDescent="0.35">
      <c r="A7" s="61"/>
      <c r="B7" s="62" t="s">
        <v>13</v>
      </c>
      <c r="C7" s="65" t="s">
        <v>14</v>
      </c>
      <c r="D7" s="62"/>
      <c r="E7" s="7"/>
      <c r="F7" s="10"/>
      <c r="G7" s="9"/>
    </row>
    <row r="8" spans="1:7" x14ac:dyDescent="0.35">
      <c r="A8" s="61"/>
      <c r="B8" s="62"/>
      <c r="C8" s="65" t="s">
        <v>15</v>
      </c>
      <c r="D8" s="62"/>
      <c r="E8" s="7"/>
      <c r="F8" s="10"/>
      <c r="G8" s="9"/>
    </row>
    <row r="9" spans="1:7" x14ac:dyDescent="0.35">
      <c r="A9" s="61" t="s">
        <v>16</v>
      </c>
      <c r="B9" s="62"/>
      <c r="C9" s="63" t="s">
        <v>17</v>
      </c>
      <c r="D9" s="62" t="s">
        <v>12</v>
      </c>
      <c r="E9" s="7">
        <v>1</v>
      </c>
      <c r="F9" s="8"/>
      <c r="G9" s="9">
        <f t="shared" ref="G9:G14" si="1">E9*F9</f>
        <v>0</v>
      </c>
    </row>
    <row r="10" spans="1:7" x14ac:dyDescent="0.35">
      <c r="A10" s="61" t="s">
        <v>18</v>
      </c>
      <c r="B10" s="62"/>
      <c r="C10" s="63" t="s">
        <v>19</v>
      </c>
      <c r="D10" s="62" t="s">
        <v>12</v>
      </c>
      <c r="E10" s="7">
        <v>2</v>
      </c>
      <c r="F10" s="8"/>
      <c r="G10" s="9">
        <f t="shared" si="1"/>
        <v>0</v>
      </c>
    </row>
    <row r="11" spans="1:7" x14ac:dyDescent="0.35">
      <c r="A11" s="61" t="s">
        <v>20</v>
      </c>
      <c r="B11" s="62"/>
      <c r="C11" s="63" t="s">
        <v>21</v>
      </c>
      <c r="D11" s="62" t="s">
        <v>12</v>
      </c>
      <c r="E11" s="7">
        <v>1</v>
      </c>
      <c r="F11" s="8"/>
      <c r="G11" s="9">
        <f t="shared" si="1"/>
        <v>0</v>
      </c>
    </row>
    <row r="12" spans="1:7" x14ac:dyDescent="0.35">
      <c r="A12" s="61" t="s">
        <v>22</v>
      </c>
      <c r="B12" s="62"/>
      <c r="C12" s="63" t="s">
        <v>23</v>
      </c>
      <c r="D12" s="62" t="s">
        <v>12</v>
      </c>
      <c r="E12" s="7">
        <v>1</v>
      </c>
      <c r="F12" s="8"/>
      <c r="G12" s="9">
        <f t="shared" si="1"/>
        <v>0</v>
      </c>
    </row>
    <row r="13" spans="1:7" ht="21" x14ac:dyDescent="0.35">
      <c r="A13" s="61" t="s">
        <v>24</v>
      </c>
      <c r="B13" s="62"/>
      <c r="C13" s="63" t="s">
        <v>25</v>
      </c>
      <c r="D13" s="62" t="s">
        <v>12</v>
      </c>
      <c r="E13" s="7">
        <v>1</v>
      </c>
      <c r="F13" s="8"/>
      <c r="G13" s="9">
        <f t="shared" si="1"/>
        <v>0</v>
      </c>
    </row>
    <row r="14" spans="1:7" x14ac:dyDescent="0.35">
      <c r="A14" s="61" t="s">
        <v>26</v>
      </c>
      <c r="B14" s="62"/>
      <c r="C14" s="63" t="s">
        <v>27</v>
      </c>
      <c r="D14" s="62" t="s">
        <v>12</v>
      </c>
      <c r="E14" s="7">
        <v>1</v>
      </c>
      <c r="F14" s="8"/>
      <c r="G14" s="9">
        <f t="shared" si="1"/>
        <v>0</v>
      </c>
    </row>
    <row r="15" spans="1:7" x14ac:dyDescent="0.35">
      <c r="A15" s="61"/>
      <c r="B15" s="62"/>
      <c r="C15" s="65" t="s">
        <v>28</v>
      </c>
      <c r="D15" s="62"/>
      <c r="E15" s="7"/>
      <c r="F15" s="10"/>
      <c r="G15" s="9"/>
    </row>
    <row r="16" spans="1:7" s="66" customFormat="1" x14ac:dyDescent="0.35">
      <c r="A16" s="61" t="s">
        <v>29</v>
      </c>
      <c r="B16" s="62"/>
      <c r="C16" s="63" t="s">
        <v>30</v>
      </c>
      <c r="D16" s="62" t="s">
        <v>12</v>
      </c>
      <c r="E16" s="7">
        <v>1</v>
      </c>
      <c r="F16" s="8"/>
      <c r="G16" s="9">
        <f t="shared" ref="G16:G29" si="2">E16*F16</f>
        <v>0</v>
      </c>
    </row>
    <row r="17" spans="1:7" s="66" customFormat="1" x14ac:dyDescent="0.35">
      <c r="A17" s="61" t="s">
        <v>31</v>
      </c>
      <c r="B17" s="62"/>
      <c r="C17" s="63" t="s">
        <v>32</v>
      </c>
      <c r="D17" s="62" t="s">
        <v>12</v>
      </c>
      <c r="E17" s="7">
        <v>1</v>
      </c>
      <c r="F17" s="8"/>
      <c r="G17" s="9">
        <f t="shared" si="2"/>
        <v>0</v>
      </c>
    </row>
    <row r="18" spans="1:7" x14ac:dyDescent="0.35">
      <c r="A18" s="61" t="s">
        <v>33</v>
      </c>
      <c r="B18" s="62"/>
      <c r="C18" s="63" t="s">
        <v>34</v>
      </c>
      <c r="D18" s="62" t="s">
        <v>12</v>
      </c>
      <c r="E18" s="7">
        <v>1</v>
      </c>
      <c r="F18" s="8"/>
      <c r="G18" s="9">
        <f t="shared" si="2"/>
        <v>0</v>
      </c>
    </row>
    <row r="19" spans="1:7" x14ac:dyDescent="0.35">
      <c r="A19" s="61" t="s">
        <v>35</v>
      </c>
      <c r="B19" s="62"/>
      <c r="C19" s="63" t="s">
        <v>36</v>
      </c>
      <c r="D19" s="62" t="s">
        <v>12</v>
      </c>
      <c r="E19" s="7">
        <v>1</v>
      </c>
      <c r="F19" s="8"/>
      <c r="G19" s="9">
        <f t="shared" si="2"/>
        <v>0</v>
      </c>
    </row>
    <row r="20" spans="1:7" x14ac:dyDescent="0.35">
      <c r="A20" s="61" t="s">
        <v>37</v>
      </c>
      <c r="B20" s="62"/>
      <c r="C20" s="63" t="s">
        <v>38</v>
      </c>
      <c r="D20" s="62" t="s">
        <v>12</v>
      </c>
      <c r="E20" s="7">
        <v>1</v>
      </c>
      <c r="F20" s="8"/>
      <c r="G20" s="9">
        <f t="shared" si="2"/>
        <v>0</v>
      </c>
    </row>
    <row r="21" spans="1:7" x14ac:dyDescent="0.35">
      <c r="A21" s="61" t="s">
        <v>39</v>
      </c>
      <c r="B21" s="62"/>
      <c r="C21" s="63" t="s">
        <v>40</v>
      </c>
      <c r="D21" s="62" t="s">
        <v>12</v>
      </c>
      <c r="E21" s="7">
        <v>1</v>
      </c>
      <c r="F21" s="8"/>
      <c r="G21" s="9">
        <f t="shared" si="2"/>
        <v>0</v>
      </c>
    </row>
    <row r="22" spans="1:7" x14ac:dyDescent="0.35">
      <c r="A22" s="61" t="s">
        <v>41</v>
      </c>
      <c r="B22" s="62"/>
      <c r="C22" s="63" t="s">
        <v>42</v>
      </c>
      <c r="D22" s="62" t="s">
        <v>12</v>
      </c>
      <c r="E22" s="7">
        <v>1</v>
      </c>
      <c r="F22" s="8"/>
      <c r="G22" s="9">
        <f t="shared" si="2"/>
        <v>0</v>
      </c>
    </row>
    <row r="23" spans="1:7" x14ac:dyDescent="0.35">
      <c r="A23" s="61" t="s">
        <v>43</v>
      </c>
      <c r="B23" s="62"/>
      <c r="C23" s="63" t="s">
        <v>44</v>
      </c>
      <c r="D23" s="62" t="s">
        <v>12</v>
      </c>
      <c r="E23" s="7">
        <v>1</v>
      </c>
      <c r="F23" s="8"/>
      <c r="G23" s="9">
        <f t="shared" si="2"/>
        <v>0</v>
      </c>
    </row>
    <row r="24" spans="1:7" x14ac:dyDescent="0.35">
      <c r="A24" s="61" t="s">
        <v>45</v>
      </c>
      <c r="B24" s="62"/>
      <c r="C24" s="63" t="s">
        <v>46</v>
      </c>
      <c r="D24" s="62" t="s">
        <v>12</v>
      </c>
      <c r="E24" s="7">
        <v>1</v>
      </c>
      <c r="F24" s="8"/>
      <c r="G24" s="9">
        <f t="shared" si="2"/>
        <v>0</v>
      </c>
    </row>
    <row r="25" spans="1:7" x14ac:dyDescent="0.35">
      <c r="A25" s="61" t="s">
        <v>47</v>
      </c>
      <c r="B25" s="62"/>
      <c r="C25" s="63" t="s">
        <v>48</v>
      </c>
      <c r="D25" s="62" t="s">
        <v>12</v>
      </c>
      <c r="E25" s="7">
        <v>1</v>
      </c>
      <c r="F25" s="8"/>
      <c r="G25" s="9">
        <f t="shared" si="2"/>
        <v>0</v>
      </c>
    </row>
    <row r="26" spans="1:7" x14ac:dyDescent="0.35">
      <c r="A26" s="67" t="s">
        <v>49</v>
      </c>
      <c r="B26" s="68" t="s">
        <v>50</v>
      </c>
      <c r="C26" s="65" t="s">
        <v>51</v>
      </c>
      <c r="D26" s="68"/>
      <c r="E26" s="7"/>
      <c r="F26" s="8"/>
      <c r="G26" s="9"/>
    </row>
    <row r="27" spans="1:7" x14ac:dyDescent="0.35">
      <c r="A27" s="61" t="s">
        <v>52</v>
      </c>
      <c r="B27" s="62"/>
      <c r="C27" s="63" t="s">
        <v>53</v>
      </c>
      <c r="D27" s="62" t="s">
        <v>12</v>
      </c>
      <c r="E27" s="7">
        <v>1</v>
      </c>
      <c r="F27" s="8"/>
      <c r="G27" s="9"/>
    </row>
    <row r="28" spans="1:7" x14ac:dyDescent="0.35">
      <c r="A28" s="61" t="s">
        <v>54</v>
      </c>
      <c r="B28" s="62"/>
      <c r="C28" s="63" t="s">
        <v>55</v>
      </c>
      <c r="D28" s="62" t="s">
        <v>12</v>
      </c>
      <c r="E28" s="7">
        <v>1</v>
      </c>
      <c r="F28" s="8"/>
      <c r="G28" s="9"/>
    </row>
    <row r="29" spans="1:7" x14ac:dyDescent="0.35">
      <c r="A29" s="61" t="s">
        <v>56</v>
      </c>
      <c r="B29" s="62" t="s">
        <v>57</v>
      </c>
      <c r="C29" s="63" t="s">
        <v>58</v>
      </c>
      <c r="D29" s="62" t="s">
        <v>12</v>
      </c>
      <c r="E29" s="7">
        <v>1</v>
      </c>
      <c r="F29" s="8"/>
      <c r="G29" s="9">
        <f t="shared" si="2"/>
        <v>0</v>
      </c>
    </row>
    <row r="30" spans="1:7" s="60" customFormat="1" x14ac:dyDescent="0.35">
      <c r="A30" s="67">
        <v>1.2</v>
      </c>
      <c r="B30" s="68" t="s">
        <v>59</v>
      </c>
      <c r="C30" s="65" t="s">
        <v>60</v>
      </c>
      <c r="D30" s="68"/>
      <c r="E30" s="11"/>
      <c r="F30" s="12"/>
      <c r="G30" s="13"/>
    </row>
    <row r="31" spans="1:7" x14ac:dyDescent="0.35">
      <c r="A31" s="61" t="s">
        <v>61</v>
      </c>
      <c r="B31" s="62" t="s">
        <v>62</v>
      </c>
      <c r="C31" s="63" t="s">
        <v>11</v>
      </c>
      <c r="D31" s="62" t="s">
        <v>12</v>
      </c>
      <c r="E31" s="7">
        <v>1</v>
      </c>
      <c r="F31" s="8"/>
      <c r="G31" s="9">
        <f>E31*F31</f>
        <v>0</v>
      </c>
    </row>
    <row r="32" spans="1:7" x14ac:dyDescent="0.35">
      <c r="A32" s="61"/>
      <c r="B32" s="62" t="s">
        <v>63</v>
      </c>
      <c r="C32" s="65" t="s">
        <v>64</v>
      </c>
      <c r="D32" s="62"/>
      <c r="E32" s="7"/>
      <c r="F32" s="10"/>
      <c r="G32" s="9"/>
    </row>
    <row r="33" spans="1:7" x14ac:dyDescent="0.35">
      <c r="A33" s="61"/>
      <c r="B33" s="62" t="s">
        <v>65</v>
      </c>
      <c r="C33" s="65" t="s">
        <v>66</v>
      </c>
      <c r="D33" s="62"/>
      <c r="E33" s="7"/>
      <c r="F33" s="10"/>
      <c r="G33" s="9"/>
    </row>
    <row r="34" spans="1:7" x14ac:dyDescent="0.35">
      <c r="A34" s="61" t="s">
        <v>67</v>
      </c>
      <c r="B34" s="62"/>
      <c r="C34" s="63" t="s">
        <v>68</v>
      </c>
      <c r="D34" s="62" t="s">
        <v>12</v>
      </c>
      <c r="E34" s="7">
        <v>1</v>
      </c>
      <c r="F34" s="8"/>
      <c r="G34" s="9">
        <f t="shared" ref="G34:G36" si="3">E34*F34</f>
        <v>0</v>
      </c>
    </row>
    <row r="35" spans="1:7" x14ac:dyDescent="0.35">
      <c r="A35" s="61" t="s">
        <v>69</v>
      </c>
      <c r="B35" s="62"/>
      <c r="C35" s="63" t="s">
        <v>70</v>
      </c>
      <c r="D35" s="62" t="s">
        <v>12</v>
      </c>
      <c r="E35" s="7">
        <v>2</v>
      </c>
      <c r="F35" s="8"/>
      <c r="G35" s="9">
        <f t="shared" si="3"/>
        <v>0</v>
      </c>
    </row>
    <row r="36" spans="1:7" x14ac:dyDescent="0.35">
      <c r="A36" s="61" t="s">
        <v>71</v>
      </c>
      <c r="B36" s="62" t="s">
        <v>72</v>
      </c>
      <c r="C36" s="63" t="s">
        <v>73</v>
      </c>
      <c r="D36" s="62" t="s">
        <v>12</v>
      </c>
      <c r="E36" s="7">
        <v>1</v>
      </c>
      <c r="F36" s="8"/>
      <c r="G36" s="9">
        <f t="shared" si="3"/>
        <v>0</v>
      </c>
    </row>
    <row r="37" spans="1:7" ht="21" x14ac:dyDescent="0.35">
      <c r="A37" s="61"/>
      <c r="B37" s="62" t="s">
        <v>74</v>
      </c>
      <c r="C37" s="65" t="s">
        <v>75</v>
      </c>
      <c r="D37" s="62"/>
      <c r="E37" s="7"/>
      <c r="F37" s="10"/>
      <c r="G37" s="9"/>
    </row>
    <row r="38" spans="1:7" x14ac:dyDescent="0.35">
      <c r="A38" s="61" t="s">
        <v>76</v>
      </c>
      <c r="B38" s="62"/>
      <c r="C38" s="63" t="s">
        <v>77</v>
      </c>
      <c r="D38" s="62" t="s">
        <v>12</v>
      </c>
      <c r="E38" s="7">
        <v>1</v>
      </c>
      <c r="F38" s="8"/>
      <c r="G38" s="9">
        <f>E38*F38</f>
        <v>0</v>
      </c>
    </row>
    <row r="39" spans="1:7" x14ac:dyDescent="0.35">
      <c r="A39" s="61" t="s">
        <v>78</v>
      </c>
      <c r="B39" s="62"/>
      <c r="C39" s="63" t="s">
        <v>32</v>
      </c>
      <c r="D39" s="62" t="s">
        <v>12</v>
      </c>
      <c r="E39" s="7">
        <v>1</v>
      </c>
      <c r="F39" s="8"/>
      <c r="G39" s="9">
        <f t="shared" ref="G39:G52" si="4">E39*F39</f>
        <v>0</v>
      </c>
    </row>
    <row r="40" spans="1:7" x14ac:dyDescent="0.35">
      <c r="A40" s="61" t="s">
        <v>79</v>
      </c>
      <c r="B40" s="62"/>
      <c r="C40" s="63" t="s">
        <v>34</v>
      </c>
      <c r="D40" s="62" t="s">
        <v>12</v>
      </c>
      <c r="E40" s="7">
        <v>1</v>
      </c>
      <c r="F40" s="8"/>
      <c r="G40" s="9">
        <f t="shared" si="4"/>
        <v>0</v>
      </c>
    </row>
    <row r="41" spans="1:7" x14ac:dyDescent="0.35">
      <c r="A41" s="61" t="s">
        <v>80</v>
      </c>
      <c r="B41" s="62"/>
      <c r="C41" s="63" t="s">
        <v>36</v>
      </c>
      <c r="D41" s="62" t="s">
        <v>12</v>
      </c>
      <c r="E41" s="7">
        <v>1</v>
      </c>
      <c r="F41" s="8"/>
      <c r="G41" s="9">
        <f t="shared" si="4"/>
        <v>0</v>
      </c>
    </row>
    <row r="42" spans="1:7" x14ac:dyDescent="0.35">
      <c r="A42" s="61" t="s">
        <v>81</v>
      </c>
      <c r="B42" s="62"/>
      <c r="C42" s="63" t="s">
        <v>38</v>
      </c>
      <c r="D42" s="62" t="s">
        <v>12</v>
      </c>
      <c r="E42" s="7">
        <v>1</v>
      </c>
      <c r="F42" s="8"/>
      <c r="G42" s="9">
        <f t="shared" si="4"/>
        <v>0</v>
      </c>
    </row>
    <row r="43" spans="1:7" x14ac:dyDescent="0.35">
      <c r="A43" s="61" t="s">
        <v>82</v>
      </c>
      <c r="B43" s="62"/>
      <c r="C43" s="63" t="s">
        <v>83</v>
      </c>
      <c r="D43" s="62" t="s">
        <v>12</v>
      </c>
      <c r="E43" s="7">
        <v>1</v>
      </c>
      <c r="F43" s="8"/>
      <c r="G43" s="9">
        <f t="shared" si="4"/>
        <v>0</v>
      </c>
    </row>
    <row r="44" spans="1:7" x14ac:dyDescent="0.35">
      <c r="A44" s="61" t="s">
        <v>84</v>
      </c>
      <c r="B44" s="62"/>
      <c r="C44" s="63" t="s">
        <v>42</v>
      </c>
      <c r="D44" s="62" t="s">
        <v>12</v>
      </c>
      <c r="E44" s="7">
        <v>1</v>
      </c>
      <c r="F44" s="8"/>
      <c r="G44" s="9">
        <f t="shared" si="4"/>
        <v>0</v>
      </c>
    </row>
    <row r="45" spans="1:7" x14ac:dyDescent="0.35">
      <c r="A45" s="61" t="s">
        <v>85</v>
      </c>
      <c r="B45" s="62"/>
      <c r="C45" s="63" t="s">
        <v>44</v>
      </c>
      <c r="D45" s="62" t="s">
        <v>12</v>
      </c>
      <c r="E45" s="7">
        <v>1</v>
      </c>
      <c r="F45" s="8"/>
      <c r="G45" s="9">
        <f t="shared" si="4"/>
        <v>0</v>
      </c>
    </row>
    <row r="46" spans="1:7" x14ac:dyDescent="0.35">
      <c r="A46" s="61" t="s">
        <v>86</v>
      </c>
      <c r="B46" s="62"/>
      <c r="C46" s="63" t="s">
        <v>46</v>
      </c>
      <c r="D46" s="62" t="s">
        <v>12</v>
      </c>
      <c r="E46" s="7">
        <v>1</v>
      </c>
      <c r="F46" s="8"/>
      <c r="G46" s="9">
        <f t="shared" si="4"/>
        <v>0</v>
      </c>
    </row>
    <row r="47" spans="1:7" x14ac:dyDescent="0.35">
      <c r="A47" s="61" t="s">
        <v>87</v>
      </c>
      <c r="B47" s="62" t="s">
        <v>74</v>
      </c>
      <c r="C47" s="63" t="s">
        <v>48</v>
      </c>
      <c r="D47" s="62" t="s">
        <v>12</v>
      </c>
      <c r="E47" s="7">
        <v>1</v>
      </c>
      <c r="F47" s="8"/>
      <c r="G47" s="9">
        <f t="shared" si="4"/>
        <v>0</v>
      </c>
    </row>
    <row r="48" spans="1:7" x14ac:dyDescent="0.35">
      <c r="A48" s="61" t="s">
        <v>88</v>
      </c>
      <c r="B48" s="62" t="s">
        <v>89</v>
      </c>
      <c r="C48" s="63" t="s">
        <v>90</v>
      </c>
      <c r="D48" s="62" t="s">
        <v>12</v>
      </c>
      <c r="E48" s="7">
        <v>1</v>
      </c>
      <c r="F48" s="8"/>
      <c r="G48" s="9">
        <f t="shared" si="4"/>
        <v>0</v>
      </c>
    </row>
    <row r="49" spans="1:7" x14ac:dyDescent="0.35">
      <c r="A49" s="61" t="s">
        <v>91</v>
      </c>
      <c r="B49" s="62" t="s">
        <v>92</v>
      </c>
      <c r="C49" s="63" t="s">
        <v>93</v>
      </c>
      <c r="D49" s="62" t="s">
        <v>12</v>
      </c>
      <c r="E49" s="7">
        <v>1</v>
      </c>
      <c r="F49" s="8"/>
      <c r="G49" s="9">
        <f t="shared" si="4"/>
        <v>0</v>
      </c>
    </row>
    <row r="50" spans="1:7" x14ac:dyDescent="0.35">
      <c r="A50" s="67" t="s">
        <v>94</v>
      </c>
      <c r="B50" s="68" t="s">
        <v>95</v>
      </c>
      <c r="C50" s="65" t="s">
        <v>96</v>
      </c>
      <c r="D50" s="62"/>
      <c r="E50" s="7"/>
      <c r="F50" s="8"/>
      <c r="G50" s="9"/>
    </row>
    <row r="51" spans="1:7" x14ac:dyDescent="0.35">
      <c r="A51" s="61" t="s">
        <v>97</v>
      </c>
      <c r="B51" s="62"/>
      <c r="C51" s="63" t="s">
        <v>98</v>
      </c>
      <c r="D51" s="62" t="s">
        <v>12</v>
      </c>
      <c r="E51" s="7">
        <v>1</v>
      </c>
      <c r="F51" s="8"/>
      <c r="G51" s="9">
        <f t="shared" si="4"/>
        <v>0</v>
      </c>
    </row>
    <row r="52" spans="1:7" ht="12" thickBot="1" x14ac:dyDescent="0.4">
      <c r="A52" s="61" t="s">
        <v>99</v>
      </c>
      <c r="B52" s="62"/>
      <c r="C52" s="63" t="s">
        <v>100</v>
      </c>
      <c r="D52" s="62" t="s">
        <v>12</v>
      </c>
      <c r="E52" s="7">
        <v>1</v>
      </c>
      <c r="F52" s="8"/>
      <c r="G52" s="9">
        <f t="shared" si="4"/>
        <v>0</v>
      </c>
    </row>
    <row r="53" spans="1:7" s="60" customFormat="1" x14ac:dyDescent="0.35">
      <c r="A53" s="69" t="s">
        <v>101</v>
      </c>
      <c r="B53" s="70" t="s">
        <v>102</v>
      </c>
      <c r="C53" s="71" t="s">
        <v>103</v>
      </c>
      <c r="D53" s="70"/>
      <c r="E53" s="14"/>
      <c r="F53" s="15"/>
      <c r="G53" s="16"/>
    </row>
    <row r="54" spans="1:7" ht="42" x14ac:dyDescent="0.35">
      <c r="A54" s="61" t="s">
        <v>104</v>
      </c>
      <c r="B54" s="62"/>
      <c r="C54" s="63" t="s">
        <v>105</v>
      </c>
      <c r="D54" s="62" t="s">
        <v>12</v>
      </c>
      <c r="E54" s="17">
        <v>1</v>
      </c>
      <c r="F54" s="64">
        <v>120000</v>
      </c>
      <c r="G54" s="9">
        <f>E54*F54</f>
        <v>120000</v>
      </c>
    </row>
    <row r="55" spans="1:7" ht="21" x14ac:dyDescent="0.35">
      <c r="A55" s="61" t="s">
        <v>106</v>
      </c>
      <c r="B55" s="62"/>
      <c r="C55" s="63" t="s">
        <v>107</v>
      </c>
      <c r="D55" s="62" t="s">
        <v>108</v>
      </c>
      <c r="E55" s="7">
        <f>G54</f>
        <v>120000</v>
      </c>
      <c r="F55" s="18"/>
      <c r="G55" s="9">
        <f>E55*F55</f>
        <v>0</v>
      </c>
    </row>
    <row r="56" spans="1:7" s="60" customFormat="1" x14ac:dyDescent="0.35">
      <c r="A56" s="67" t="s">
        <v>109</v>
      </c>
      <c r="B56" s="68" t="s">
        <v>110</v>
      </c>
      <c r="C56" s="65" t="s">
        <v>111</v>
      </c>
      <c r="D56" s="68"/>
      <c r="E56" s="11"/>
      <c r="F56" s="12"/>
      <c r="G56" s="13"/>
    </row>
    <row r="57" spans="1:7" x14ac:dyDescent="0.35">
      <c r="A57" s="61" t="s">
        <v>112</v>
      </c>
      <c r="B57" s="62"/>
      <c r="C57" s="63" t="s">
        <v>113</v>
      </c>
      <c r="D57" s="62" t="s">
        <v>114</v>
      </c>
      <c r="E57" s="7">
        <v>1</v>
      </c>
      <c r="F57" s="64">
        <v>50000</v>
      </c>
      <c r="G57" s="9">
        <f t="shared" ref="G57:G62" si="5">E57*F57</f>
        <v>50000</v>
      </c>
    </row>
    <row r="58" spans="1:7" x14ac:dyDescent="0.35">
      <c r="A58" s="61" t="s">
        <v>115</v>
      </c>
      <c r="B58" s="62"/>
      <c r="C58" s="63" t="s">
        <v>116</v>
      </c>
      <c r="D58" s="62" t="s">
        <v>108</v>
      </c>
      <c r="E58" s="7">
        <f>G57</f>
        <v>50000</v>
      </c>
      <c r="F58" s="18"/>
      <c r="G58" s="9">
        <f t="shared" si="5"/>
        <v>0</v>
      </c>
    </row>
    <row r="59" spans="1:7" x14ac:dyDescent="0.35">
      <c r="A59" s="61" t="s">
        <v>117</v>
      </c>
      <c r="B59" s="62"/>
      <c r="C59" s="63" t="s">
        <v>118</v>
      </c>
      <c r="D59" s="62" t="s">
        <v>114</v>
      </c>
      <c r="E59" s="7">
        <v>1</v>
      </c>
      <c r="F59" s="64">
        <v>60000</v>
      </c>
      <c r="G59" s="9">
        <f t="shared" si="5"/>
        <v>60000</v>
      </c>
    </row>
    <row r="60" spans="1:7" x14ac:dyDescent="0.35">
      <c r="A60" s="61" t="s">
        <v>119</v>
      </c>
      <c r="B60" s="62"/>
      <c r="C60" s="63" t="s">
        <v>120</v>
      </c>
      <c r="D60" s="62" t="s">
        <v>108</v>
      </c>
      <c r="E60" s="7">
        <f>G59</f>
        <v>60000</v>
      </c>
      <c r="F60" s="18"/>
      <c r="G60" s="9">
        <f t="shared" si="5"/>
        <v>0</v>
      </c>
    </row>
    <row r="61" spans="1:7" x14ac:dyDescent="0.35">
      <c r="A61" s="61" t="s">
        <v>121</v>
      </c>
      <c r="B61" s="62"/>
      <c r="C61" s="63" t="s">
        <v>122</v>
      </c>
      <c r="D61" s="62" t="s">
        <v>114</v>
      </c>
      <c r="E61" s="7">
        <v>1</v>
      </c>
      <c r="F61" s="64">
        <v>80000</v>
      </c>
      <c r="G61" s="9">
        <f t="shared" si="5"/>
        <v>80000</v>
      </c>
    </row>
    <row r="62" spans="1:7" x14ac:dyDescent="0.35">
      <c r="A62" s="61" t="s">
        <v>123</v>
      </c>
      <c r="B62" s="62"/>
      <c r="C62" s="63" t="s">
        <v>124</v>
      </c>
      <c r="D62" s="62" t="s">
        <v>108</v>
      </c>
      <c r="E62" s="7">
        <f>G61</f>
        <v>80000</v>
      </c>
      <c r="F62" s="18"/>
      <c r="G62" s="9">
        <f t="shared" si="5"/>
        <v>0</v>
      </c>
    </row>
    <row r="63" spans="1:7" s="60" customFormat="1" x14ac:dyDescent="0.35">
      <c r="A63" s="67" t="s">
        <v>125</v>
      </c>
      <c r="B63" s="68" t="s">
        <v>126</v>
      </c>
      <c r="C63" s="65" t="s">
        <v>127</v>
      </c>
      <c r="D63" s="68"/>
      <c r="E63" s="11"/>
      <c r="F63" s="12"/>
      <c r="G63" s="13"/>
    </row>
    <row r="64" spans="1:7" ht="21" x14ac:dyDescent="0.35">
      <c r="A64" s="61" t="s">
        <v>128</v>
      </c>
      <c r="B64" s="62" t="s">
        <v>129</v>
      </c>
      <c r="C64" s="63" t="s">
        <v>130</v>
      </c>
      <c r="D64" s="62" t="s">
        <v>12</v>
      </c>
      <c r="E64" s="7">
        <v>1</v>
      </c>
      <c r="F64" s="8"/>
      <c r="G64" s="9">
        <f>E64*F64</f>
        <v>0</v>
      </c>
    </row>
    <row r="65" spans="1:7" s="60" customFormat="1" x14ac:dyDescent="0.35">
      <c r="A65" s="67">
        <v>1.6</v>
      </c>
      <c r="B65" s="68"/>
      <c r="C65" s="65" t="s">
        <v>131</v>
      </c>
      <c r="D65" s="68"/>
      <c r="E65" s="11"/>
      <c r="F65" s="12"/>
      <c r="G65" s="13"/>
    </row>
    <row r="66" spans="1:7" ht="21" x14ac:dyDescent="0.35">
      <c r="A66" s="61" t="s">
        <v>132</v>
      </c>
      <c r="B66" s="62"/>
      <c r="C66" s="63" t="s">
        <v>133</v>
      </c>
      <c r="D66" s="62" t="s">
        <v>12</v>
      </c>
      <c r="E66" s="7">
        <v>1</v>
      </c>
      <c r="F66" s="8"/>
      <c r="G66" s="9">
        <f>E66*F66</f>
        <v>0</v>
      </c>
    </row>
    <row r="67" spans="1:7" x14ac:dyDescent="0.35">
      <c r="A67" s="61" t="s">
        <v>134</v>
      </c>
      <c r="B67" s="62"/>
      <c r="C67" s="63" t="s">
        <v>135</v>
      </c>
      <c r="D67" s="62" t="s">
        <v>12</v>
      </c>
      <c r="E67" s="7">
        <v>1</v>
      </c>
      <c r="F67" s="8"/>
      <c r="G67" s="9">
        <f>E67*F67</f>
        <v>0</v>
      </c>
    </row>
    <row r="68" spans="1:7" s="60" customFormat="1" x14ac:dyDescent="0.35">
      <c r="A68" s="67">
        <v>1.7</v>
      </c>
      <c r="B68" s="68"/>
      <c r="C68" s="65" t="s">
        <v>136</v>
      </c>
      <c r="D68" s="68"/>
      <c r="E68" s="11"/>
      <c r="F68" s="12"/>
      <c r="G68" s="13"/>
    </row>
    <row r="69" spans="1:7" ht="31.5" x14ac:dyDescent="0.35">
      <c r="A69" s="61" t="s">
        <v>137</v>
      </c>
      <c r="B69" s="62"/>
      <c r="C69" s="63" t="s">
        <v>138</v>
      </c>
      <c r="D69" s="62" t="s">
        <v>139</v>
      </c>
      <c r="E69" s="7">
        <v>1</v>
      </c>
      <c r="F69" s="64">
        <v>200000</v>
      </c>
      <c r="G69" s="9">
        <f>E69*F69</f>
        <v>200000</v>
      </c>
    </row>
    <row r="70" spans="1:7" ht="21" x14ac:dyDescent="0.35">
      <c r="A70" s="61" t="s">
        <v>140</v>
      </c>
      <c r="B70" s="62"/>
      <c r="C70" s="63" t="s">
        <v>141</v>
      </c>
      <c r="D70" s="62" t="s">
        <v>108</v>
      </c>
      <c r="E70" s="7">
        <f>G69</f>
        <v>200000</v>
      </c>
      <c r="F70" s="18"/>
      <c r="G70" s="9">
        <f>E70*F70</f>
        <v>0</v>
      </c>
    </row>
    <row r="71" spans="1:7" s="60" customFormat="1" x14ac:dyDescent="0.35">
      <c r="A71" s="67">
        <v>1.8</v>
      </c>
      <c r="B71" s="68" t="s">
        <v>142</v>
      </c>
      <c r="C71" s="65" t="s">
        <v>143</v>
      </c>
      <c r="D71" s="68"/>
      <c r="E71" s="11"/>
      <c r="F71" s="12"/>
      <c r="G71" s="13"/>
    </row>
    <row r="72" spans="1:7" x14ac:dyDescent="0.35">
      <c r="A72" s="61" t="s">
        <v>144</v>
      </c>
      <c r="B72" s="62"/>
      <c r="C72" s="63" t="s">
        <v>145</v>
      </c>
      <c r="D72" s="62" t="s">
        <v>12</v>
      </c>
      <c r="E72" s="7">
        <v>1</v>
      </c>
      <c r="F72" s="8"/>
      <c r="G72" s="9">
        <f>E72*F72</f>
        <v>0</v>
      </c>
    </row>
    <row r="73" spans="1:7" s="60" customFormat="1" x14ac:dyDescent="0.35">
      <c r="A73" s="72">
        <v>1.9</v>
      </c>
      <c r="B73" s="68" t="s">
        <v>92</v>
      </c>
      <c r="C73" s="65" t="s">
        <v>146</v>
      </c>
      <c r="D73" s="68"/>
      <c r="E73" s="11"/>
      <c r="F73" s="19"/>
      <c r="G73" s="20"/>
    </row>
    <row r="74" spans="1:7" ht="21" x14ac:dyDescent="0.35">
      <c r="A74" s="73" t="s">
        <v>147</v>
      </c>
      <c r="B74" s="74"/>
      <c r="C74" s="75" t="s">
        <v>148</v>
      </c>
      <c r="D74" s="74" t="s">
        <v>114</v>
      </c>
      <c r="E74" s="21">
        <v>1</v>
      </c>
      <c r="F74" s="76">
        <v>300000</v>
      </c>
      <c r="G74" s="23">
        <f t="shared" ref="G74:G98" si="6">E74*F74</f>
        <v>300000</v>
      </c>
    </row>
    <row r="75" spans="1:7" ht="21" x14ac:dyDescent="0.35">
      <c r="A75" s="73" t="s">
        <v>149</v>
      </c>
      <c r="B75" s="74"/>
      <c r="C75" s="75" t="s">
        <v>150</v>
      </c>
      <c r="D75" s="74" t="s">
        <v>108</v>
      </c>
      <c r="E75" s="21">
        <f>G74</f>
        <v>300000</v>
      </c>
      <c r="F75" s="24"/>
      <c r="G75" s="23">
        <f t="shared" si="6"/>
        <v>0</v>
      </c>
    </row>
    <row r="76" spans="1:7" ht="21" x14ac:dyDescent="0.35">
      <c r="A76" s="73" t="s">
        <v>151</v>
      </c>
      <c r="B76" s="74"/>
      <c r="C76" s="75" t="s">
        <v>152</v>
      </c>
      <c r="D76" s="74" t="s">
        <v>108</v>
      </c>
      <c r="E76" s="21">
        <f>G74</f>
        <v>300000</v>
      </c>
      <c r="F76" s="24"/>
      <c r="G76" s="23">
        <f t="shared" si="6"/>
        <v>0</v>
      </c>
    </row>
    <row r="77" spans="1:7" ht="21" x14ac:dyDescent="0.35">
      <c r="A77" s="73" t="s">
        <v>153</v>
      </c>
      <c r="B77" s="74"/>
      <c r="C77" s="75" t="s">
        <v>154</v>
      </c>
      <c r="D77" s="74" t="s">
        <v>108</v>
      </c>
      <c r="E77" s="21">
        <f>G74</f>
        <v>300000</v>
      </c>
      <c r="F77" s="24"/>
      <c r="G77" s="23">
        <f t="shared" si="6"/>
        <v>0</v>
      </c>
    </row>
    <row r="78" spans="1:7" x14ac:dyDescent="0.35">
      <c r="A78" s="73" t="s">
        <v>155</v>
      </c>
      <c r="B78" s="74"/>
      <c r="C78" s="75" t="s">
        <v>156</v>
      </c>
      <c r="D78" s="74" t="s">
        <v>12</v>
      </c>
      <c r="E78" s="21">
        <v>1</v>
      </c>
      <c r="F78" s="22"/>
      <c r="G78" s="23">
        <f t="shared" si="6"/>
        <v>0</v>
      </c>
    </row>
    <row r="79" spans="1:7" x14ac:dyDescent="0.35">
      <c r="A79" s="73" t="s">
        <v>157</v>
      </c>
      <c r="B79" s="74"/>
      <c r="C79" s="75" t="s">
        <v>158</v>
      </c>
      <c r="D79" s="74" t="s">
        <v>12</v>
      </c>
      <c r="E79" s="21">
        <v>1</v>
      </c>
      <c r="F79" s="22"/>
      <c r="G79" s="23">
        <f t="shared" si="6"/>
        <v>0</v>
      </c>
    </row>
    <row r="80" spans="1:7" s="60" customFormat="1" x14ac:dyDescent="0.35">
      <c r="A80" s="77">
        <v>1.1000000000000001</v>
      </c>
      <c r="B80" s="78"/>
      <c r="C80" s="79" t="s">
        <v>159</v>
      </c>
      <c r="D80" s="78"/>
      <c r="E80" s="25"/>
      <c r="F80" s="26"/>
      <c r="G80" s="27"/>
    </row>
    <row r="81" spans="1:7" x14ac:dyDescent="0.35">
      <c r="A81" s="73" t="s">
        <v>160</v>
      </c>
      <c r="B81" s="74"/>
      <c r="C81" s="75" t="s">
        <v>161</v>
      </c>
      <c r="D81" s="74" t="s">
        <v>162</v>
      </c>
      <c r="E81" s="21">
        <v>24</v>
      </c>
      <c r="F81" s="22"/>
      <c r="G81" s="23">
        <f t="shared" si="6"/>
        <v>0</v>
      </c>
    </row>
    <row r="82" spans="1:7" ht="21" x14ac:dyDescent="0.35">
      <c r="A82" s="73" t="s">
        <v>163</v>
      </c>
      <c r="B82" s="74"/>
      <c r="C82" s="75" t="s">
        <v>164</v>
      </c>
      <c r="D82" s="74" t="s">
        <v>108</v>
      </c>
      <c r="E82" s="21">
        <f>G81</f>
        <v>0</v>
      </c>
      <c r="F82" s="24"/>
      <c r="G82" s="23">
        <f t="shared" si="6"/>
        <v>0</v>
      </c>
    </row>
    <row r="83" spans="1:7" s="60" customFormat="1" x14ac:dyDescent="0.35">
      <c r="A83" s="80">
        <v>1.1100000000000001</v>
      </c>
      <c r="B83" s="78"/>
      <c r="C83" s="79" t="s">
        <v>165</v>
      </c>
      <c r="D83" s="78"/>
      <c r="E83" s="25"/>
      <c r="F83" s="26"/>
      <c r="G83" s="27"/>
    </row>
    <row r="84" spans="1:7" ht="21" x14ac:dyDescent="0.35">
      <c r="A84" s="73" t="s">
        <v>166</v>
      </c>
      <c r="B84" s="74"/>
      <c r="C84" s="75" t="s">
        <v>167</v>
      </c>
      <c r="D84" s="74" t="s">
        <v>114</v>
      </c>
      <c r="E84" s="21">
        <v>1</v>
      </c>
      <c r="F84" s="76">
        <v>60000</v>
      </c>
      <c r="G84" s="23">
        <f t="shared" si="6"/>
        <v>60000</v>
      </c>
    </row>
    <row r="85" spans="1:7" ht="21" x14ac:dyDescent="0.35">
      <c r="A85" s="73" t="s">
        <v>168</v>
      </c>
      <c r="B85" s="74"/>
      <c r="C85" s="75" t="s">
        <v>169</v>
      </c>
      <c r="D85" s="74" t="s">
        <v>114</v>
      </c>
      <c r="E85" s="21">
        <v>1</v>
      </c>
      <c r="F85" s="76">
        <v>240000</v>
      </c>
      <c r="G85" s="23">
        <f t="shared" si="6"/>
        <v>240000</v>
      </c>
    </row>
    <row r="86" spans="1:7" ht="21" x14ac:dyDescent="0.35">
      <c r="A86" s="73" t="s">
        <v>170</v>
      </c>
      <c r="B86" s="74"/>
      <c r="C86" s="75" t="s">
        <v>171</v>
      </c>
      <c r="D86" s="74" t="s">
        <v>108</v>
      </c>
      <c r="E86" s="21">
        <f>SUM(G84:G85)</f>
        <v>300000</v>
      </c>
      <c r="F86" s="24"/>
      <c r="G86" s="23">
        <f t="shared" si="6"/>
        <v>0</v>
      </c>
    </row>
    <row r="87" spans="1:7" s="60" customFormat="1" x14ac:dyDescent="0.35">
      <c r="A87" s="80">
        <v>1.1200000000000001</v>
      </c>
      <c r="B87" s="78"/>
      <c r="C87" s="79" t="s">
        <v>172</v>
      </c>
      <c r="D87" s="78"/>
      <c r="E87" s="25"/>
      <c r="F87" s="26"/>
      <c r="G87" s="27">
        <f t="shared" si="6"/>
        <v>0</v>
      </c>
    </row>
    <row r="88" spans="1:7" x14ac:dyDescent="0.35">
      <c r="A88" s="73" t="s">
        <v>173</v>
      </c>
      <c r="B88" s="74"/>
      <c r="C88" s="75" t="s">
        <v>174</v>
      </c>
      <c r="D88" s="74" t="s">
        <v>114</v>
      </c>
      <c r="E88" s="21">
        <v>1</v>
      </c>
      <c r="F88" s="76">
        <v>75000</v>
      </c>
      <c r="G88" s="23">
        <f t="shared" si="6"/>
        <v>75000</v>
      </c>
    </row>
    <row r="89" spans="1:7" ht="21" x14ac:dyDescent="0.35">
      <c r="A89" s="73" t="s">
        <v>175</v>
      </c>
      <c r="B89" s="74"/>
      <c r="C89" s="75" t="s">
        <v>176</v>
      </c>
      <c r="D89" s="74" t="s">
        <v>108</v>
      </c>
      <c r="E89" s="21">
        <f>G88</f>
        <v>75000</v>
      </c>
      <c r="F89" s="24"/>
      <c r="G89" s="23">
        <f t="shared" si="6"/>
        <v>0</v>
      </c>
    </row>
    <row r="90" spans="1:7" s="60" customFormat="1" x14ac:dyDescent="0.35">
      <c r="A90" s="80">
        <v>1.1299999999999999</v>
      </c>
      <c r="B90" s="78"/>
      <c r="C90" s="79" t="s">
        <v>177</v>
      </c>
      <c r="D90" s="78"/>
      <c r="E90" s="25"/>
      <c r="F90" s="26"/>
      <c r="G90" s="27">
        <f t="shared" si="6"/>
        <v>0</v>
      </c>
    </row>
    <row r="91" spans="1:7" ht="21" x14ac:dyDescent="0.35">
      <c r="A91" s="73" t="s">
        <v>178</v>
      </c>
      <c r="B91" s="74"/>
      <c r="C91" s="75" t="s">
        <v>179</v>
      </c>
      <c r="D91" s="74" t="s">
        <v>162</v>
      </c>
      <c r="E91" s="21">
        <v>24</v>
      </c>
      <c r="F91" s="22"/>
      <c r="G91" s="23">
        <f t="shared" si="6"/>
        <v>0</v>
      </c>
    </row>
    <row r="92" spans="1:7" ht="21" x14ac:dyDescent="0.35">
      <c r="A92" s="73" t="s">
        <v>180</v>
      </c>
      <c r="B92" s="74"/>
      <c r="C92" s="75" t="s">
        <v>181</v>
      </c>
      <c r="D92" s="74" t="s">
        <v>108</v>
      </c>
      <c r="E92" s="21">
        <f>G91</f>
        <v>0</v>
      </c>
      <c r="F92" s="24"/>
      <c r="G92" s="23">
        <f t="shared" si="6"/>
        <v>0</v>
      </c>
    </row>
    <row r="93" spans="1:7" s="60" customFormat="1" ht="21" x14ac:dyDescent="0.35">
      <c r="A93" s="80">
        <v>1.1399999999999999</v>
      </c>
      <c r="B93" s="78"/>
      <c r="C93" s="79" t="s">
        <v>182</v>
      </c>
      <c r="D93" s="78"/>
      <c r="E93" s="25"/>
      <c r="F93" s="26"/>
      <c r="G93" s="27">
        <f t="shared" si="6"/>
        <v>0</v>
      </c>
    </row>
    <row r="94" spans="1:7" x14ac:dyDescent="0.35">
      <c r="A94" s="73" t="s">
        <v>183</v>
      </c>
      <c r="B94" s="74"/>
      <c r="C94" s="75" t="s">
        <v>184</v>
      </c>
      <c r="D94" s="74" t="s">
        <v>12</v>
      </c>
      <c r="E94" s="21">
        <v>1</v>
      </c>
      <c r="F94" s="22"/>
      <c r="G94" s="23">
        <f t="shared" si="6"/>
        <v>0</v>
      </c>
    </row>
    <row r="95" spans="1:7" x14ac:dyDescent="0.35">
      <c r="A95" s="73" t="s">
        <v>185</v>
      </c>
      <c r="B95" s="74"/>
      <c r="C95" s="75" t="s">
        <v>186</v>
      </c>
      <c r="D95" s="74" t="s">
        <v>12</v>
      </c>
      <c r="E95" s="21">
        <v>1</v>
      </c>
      <c r="F95" s="22"/>
      <c r="G95" s="23">
        <f t="shared" si="6"/>
        <v>0</v>
      </c>
    </row>
    <row r="96" spans="1:7" x14ac:dyDescent="0.35">
      <c r="A96" s="73" t="s">
        <v>187</v>
      </c>
      <c r="B96" s="74"/>
      <c r="C96" s="75" t="s">
        <v>188</v>
      </c>
      <c r="D96" s="74" t="s">
        <v>162</v>
      </c>
      <c r="E96" s="21">
        <v>24</v>
      </c>
      <c r="F96" s="22"/>
      <c r="G96" s="23">
        <f t="shared" si="6"/>
        <v>0</v>
      </c>
    </row>
    <row r="97" spans="1:8" s="60" customFormat="1" x14ac:dyDescent="0.35">
      <c r="A97" s="80">
        <v>1.1499999999999999</v>
      </c>
      <c r="B97" s="78"/>
      <c r="C97" s="79" t="s">
        <v>189</v>
      </c>
      <c r="D97" s="78"/>
      <c r="E97" s="25"/>
      <c r="F97" s="26"/>
      <c r="G97" s="27">
        <f t="shared" si="6"/>
        <v>0</v>
      </c>
    </row>
    <row r="98" spans="1:8" x14ac:dyDescent="0.35">
      <c r="A98" s="73" t="s">
        <v>190</v>
      </c>
      <c r="B98" s="74"/>
      <c r="C98" s="75" t="s">
        <v>191</v>
      </c>
      <c r="D98" s="74" t="s">
        <v>12</v>
      </c>
      <c r="E98" s="21">
        <v>1</v>
      </c>
      <c r="F98" s="22"/>
      <c r="G98" s="23">
        <f t="shared" si="6"/>
        <v>0</v>
      </c>
    </row>
    <row r="99" spans="1:8" s="60" customFormat="1" x14ac:dyDescent="0.35">
      <c r="A99" s="80">
        <v>1.1599999999999999</v>
      </c>
      <c r="B99" s="78"/>
      <c r="C99" s="79" t="s">
        <v>192</v>
      </c>
      <c r="D99" s="78"/>
      <c r="E99" s="25"/>
      <c r="F99" s="26"/>
      <c r="G99" s="27"/>
    </row>
    <row r="100" spans="1:8" ht="32" thickBot="1" x14ac:dyDescent="0.4">
      <c r="A100" s="81" t="s">
        <v>193</v>
      </c>
      <c r="B100" s="82"/>
      <c r="C100" s="83" t="s">
        <v>194</v>
      </c>
      <c r="D100" s="82" t="s">
        <v>114</v>
      </c>
      <c r="E100" s="28">
        <v>1</v>
      </c>
      <c r="F100" s="84">
        <v>20000</v>
      </c>
      <c r="G100" s="29">
        <f>E100*F100</f>
        <v>20000</v>
      </c>
    </row>
    <row r="101" spans="1:8" ht="15.75" customHeight="1" thickBot="1" x14ac:dyDescent="0.4">
      <c r="A101" s="85"/>
      <c r="B101" s="86"/>
      <c r="C101" s="87" t="s">
        <v>195</v>
      </c>
      <c r="D101" s="86"/>
      <c r="E101" s="30"/>
      <c r="F101" s="31"/>
      <c r="G101" s="32">
        <f>SUM(G5:G100)</f>
        <v>1205000</v>
      </c>
    </row>
    <row r="102" spans="1:8" x14ac:dyDescent="0.35">
      <c r="A102" s="88"/>
      <c r="B102" s="89"/>
      <c r="C102" s="90" t="s">
        <v>196</v>
      </c>
      <c r="D102" s="91"/>
      <c r="E102" s="33"/>
      <c r="F102" s="34"/>
      <c r="G102" s="35"/>
    </row>
    <row r="103" spans="1:8" x14ac:dyDescent="0.35">
      <c r="A103" s="67">
        <v>2.1</v>
      </c>
      <c r="B103" s="68" t="s">
        <v>197</v>
      </c>
      <c r="C103" s="65" t="s">
        <v>198</v>
      </c>
      <c r="D103" s="62"/>
      <c r="E103" s="7"/>
      <c r="F103" s="36"/>
      <c r="G103" s="9"/>
    </row>
    <row r="104" spans="1:8" x14ac:dyDescent="0.35">
      <c r="A104" s="61" t="s">
        <v>199</v>
      </c>
      <c r="B104" s="62" t="s">
        <v>200</v>
      </c>
      <c r="C104" s="63" t="s">
        <v>201</v>
      </c>
      <c r="D104" s="62" t="s">
        <v>202</v>
      </c>
      <c r="E104" s="7">
        <f>SUM(E132:E139)</f>
        <v>18655</v>
      </c>
      <c r="F104" s="8"/>
      <c r="G104" s="9">
        <f>F104*E104</f>
        <v>0</v>
      </c>
      <c r="H104" s="92"/>
    </row>
    <row r="105" spans="1:8" x14ac:dyDescent="0.35">
      <c r="A105" s="67">
        <v>2.2000000000000002</v>
      </c>
      <c r="B105" s="68"/>
      <c r="C105" s="65" t="s">
        <v>203</v>
      </c>
      <c r="D105" s="62"/>
      <c r="E105" s="7"/>
      <c r="F105" s="10"/>
      <c r="G105" s="9"/>
      <c r="H105" s="92"/>
    </row>
    <row r="106" spans="1:8" x14ac:dyDescent="0.35">
      <c r="A106" s="61" t="s">
        <v>204</v>
      </c>
      <c r="B106" s="62"/>
      <c r="C106" s="63" t="s">
        <v>205</v>
      </c>
      <c r="D106" s="62" t="s">
        <v>114</v>
      </c>
      <c r="E106" s="7">
        <v>1</v>
      </c>
      <c r="F106" s="64">
        <v>50000</v>
      </c>
      <c r="G106" s="9">
        <f>E106*F106</f>
        <v>50000</v>
      </c>
      <c r="H106" s="92"/>
    </row>
    <row r="107" spans="1:8" ht="21" x14ac:dyDescent="0.35">
      <c r="A107" s="67">
        <v>2.2999999999999998</v>
      </c>
      <c r="B107" s="62"/>
      <c r="C107" s="65" t="s">
        <v>206</v>
      </c>
      <c r="D107" s="62"/>
      <c r="E107" s="7"/>
      <c r="F107" s="10"/>
      <c r="G107" s="9"/>
      <c r="H107" s="92"/>
    </row>
    <row r="108" spans="1:8" ht="101.65" customHeight="1" thickBot="1" x14ac:dyDescent="0.4">
      <c r="A108" s="61" t="s">
        <v>207</v>
      </c>
      <c r="B108" s="62"/>
      <c r="C108" s="63" t="s">
        <v>208</v>
      </c>
      <c r="D108" s="62" t="s">
        <v>114</v>
      </c>
      <c r="E108" s="7">
        <v>1</v>
      </c>
      <c r="F108" s="64">
        <v>7000000</v>
      </c>
      <c r="G108" s="9">
        <f>E108*F108</f>
        <v>7000000</v>
      </c>
      <c r="H108" s="92"/>
    </row>
    <row r="109" spans="1:8" ht="15.75" customHeight="1" thickBot="1" x14ac:dyDescent="0.4">
      <c r="A109" s="93"/>
      <c r="B109" s="86"/>
      <c r="C109" s="87" t="s">
        <v>209</v>
      </c>
      <c r="D109" s="94"/>
      <c r="E109" s="37"/>
      <c r="F109" s="31"/>
      <c r="G109" s="32">
        <f>SUM(G104:G108)</f>
        <v>7050000</v>
      </c>
    </row>
    <row r="110" spans="1:8" x14ac:dyDescent="0.35">
      <c r="A110" s="88"/>
      <c r="B110" s="89"/>
      <c r="C110" s="90" t="s">
        <v>210</v>
      </c>
      <c r="D110" s="91"/>
      <c r="E110" s="33"/>
      <c r="F110" s="34"/>
      <c r="G110" s="35"/>
    </row>
    <row r="111" spans="1:8" s="60" customFormat="1" x14ac:dyDescent="0.35">
      <c r="A111" s="67">
        <v>3.1</v>
      </c>
      <c r="B111" s="68" t="s">
        <v>211</v>
      </c>
      <c r="C111" s="65" t="s">
        <v>212</v>
      </c>
      <c r="D111" s="68"/>
      <c r="E111" s="11"/>
      <c r="F111" s="12"/>
      <c r="G111" s="13"/>
      <c r="H111" s="95"/>
    </row>
    <row r="112" spans="1:8" ht="31.5" x14ac:dyDescent="0.35">
      <c r="A112" s="61" t="s">
        <v>213</v>
      </c>
      <c r="B112" s="62" t="s">
        <v>214</v>
      </c>
      <c r="C112" s="63" t="s">
        <v>215</v>
      </c>
      <c r="D112" s="62"/>
      <c r="E112" s="7"/>
      <c r="F112" s="10"/>
      <c r="G112" s="9"/>
      <c r="H112" s="92"/>
    </row>
    <row r="113" spans="1:8" x14ac:dyDescent="0.35">
      <c r="A113" s="61"/>
      <c r="B113" s="62"/>
      <c r="C113" s="63" t="s">
        <v>216</v>
      </c>
      <c r="D113" s="62"/>
      <c r="E113" s="7"/>
      <c r="F113" s="10"/>
      <c r="G113" s="9"/>
      <c r="H113" s="92"/>
    </row>
    <row r="114" spans="1:8" x14ac:dyDescent="0.35">
      <c r="A114" s="61" t="s">
        <v>217</v>
      </c>
      <c r="B114" s="62"/>
      <c r="C114" s="63" t="s">
        <v>218</v>
      </c>
      <c r="D114" s="62" t="s">
        <v>202</v>
      </c>
      <c r="E114" s="7">
        <f>SUM(E132:E138)</f>
        <v>18655</v>
      </c>
      <c r="F114" s="8"/>
      <c r="G114" s="9">
        <f>E114*F114</f>
        <v>0</v>
      </c>
      <c r="H114" s="92"/>
    </row>
    <row r="115" spans="1:8" x14ac:dyDescent="0.35">
      <c r="A115" s="61" t="s">
        <v>219</v>
      </c>
      <c r="B115" s="62"/>
      <c r="C115" s="63" t="s">
        <v>220</v>
      </c>
      <c r="D115" s="62" t="s">
        <v>202</v>
      </c>
      <c r="E115" s="7">
        <v>0</v>
      </c>
      <c r="F115" s="8"/>
      <c r="G115" s="9" t="s">
        <v>221</v>
      </c>
      <c r="H115" s="92"/>
    </row>
    <row r="116" spans="1:8" x14ac:dyDescent="0.35">
      <c r="A116" s="61"/>
      <c r="B116" s="62" t="s">
        <v>222</v>
      </c>
      <c r="C116" s="63" t="s">
        <v>223</v>
      </c>
      <c r="D116" s="62"/>
      <c r="E116" s="7"/>
      <c r="F116" s="10"/>
      <c r="G116" s="9"/>
      <c r="H116" s="92"/>
    </row>
    <row r="117" spans="1:8" x14ac:dyDescent="0.35">
      <c r="A117" s="61" t="s">
        <v>224</v>
      </c>
      <c r="B117" s="62"/>
      <c r="C117" s="63" t="s">
        <v>419</v>
      </c>
      <c r="D117" s="62" t="s">
        <v>225</v>
      </c>
      <c r="E117" s="7">
        <f>E114*0.03*1.3</f>
        <v>727.54499999999996</v>
      </c>
      <c r="F117" s="8"/>
      <c r="G117" s="9">
        <f t="shared" ref="G117:G120" si="7">F117*E117</f>
        <v>0</v>
      </c>
      <c r="H117" s="92"/>
    </row>
    <row r="118" spans="1:8" x14ac:dyDescent="0.35">
      <c r="A118" s="61" t="s">
        <v>226</v>
      </c>
      <c r="B118" s="62"/>
      <c r="C118" s="63" t="s">
        <v>227</v>
      </c>
      <c r="D118" s="62" t="s">
        <v>225</v>
      </c>
      <c r="E118" s="7">
        <f>E114*0.075*1.3</f>
        <v>1818.8625</v>
      </c>
      <c r="F118" s="8"/>
      <c r="G118" s="9">
        <f>E118*F118</f>
        <v>0</v>
      </c>
      <c r="H118" s="92"/>
    </row>
    <row r="119" spans="1:8" x14ac:dyDescent="0.35">
      <c r="A119" s="61" t="s">
        <v>228</v>
      </c>
      <c r="B119" s="62" t="s">
        <v>229</v>
      </c>
      <c r="C119" s="63" t="s">
        <v>230</v>
      </c>
      <c r="D119" s="62" t="s">
        <v>225</v>
      </c>
      <c r="E119" s="7">
        <f>SUM(E132:E134)*0.1*1.3</f>
        <v>1564.0300000000002</v>
      </c>
      <c r="F119" s="8"/>
      <c r="G119" s="9">
        <f t="shared" si="7"/>
        <v>0</v>
      </c>
      <c r="H119" s="92"/>
    </row>
    <row r="120" spans="1:8" ht="21" x14ac:dyDescent="0.35">
      <c r="A120" s="61" t="s">
        <v>231</v>
      </c>
      <c r="B120" s="62" t="s">
        <v>232</v>
      </c>
      <c r="C120" s="63" t="s">
        <v>233</v>
      </c>
      <c r="D120" s="62" t="s">
        <v>12</v>
      </c>
      <c r="E120" s="7">
        <v>1</v>
      </c>
      <c r="F120" s="8"/>
      <c r="G120" s="9">
        <f t="shared" si="7"/>
        <v>0</v>
      </c>
      <c r="H120" s="92"/>
    </row>
    <row r="121" spans="1:8" s="60" customFormat="1" x14ac:dyDescent="0.35">
      <c r="A121" s="67">
        <v>3.2</v>
      </c>
      <c r="B121" s="68" t="s">
        <v>234</v>
      </c>
      <c r="C121" s="65" t="s">
        <v>235</v>
      </c>
      <c r="D121" s="68"/>
      <c r="E121" s="11"/>
      <c r="F121" s="12"/>
      <c r="G121" s="13"/>
      <c r="H121" s="95"/>
    </row>
    <row r="122" spans="1:8" x14ac:dyDescent="0.35">
      <c r="A122" s="61" t="s">
        <v>236</v>
      </c>
      <c r="B122" s="62"/>
      <c r="C122" s="63" t="s">
        <v>237</v>
      </c>
      <c r="D122" s="62"/>
      <c r="E122" s="7"/>
      <c r="F122" s="10"/>
      <c r="G122" s="9"/>
      <c r="H122" s="92"/>
    </row>
    <row r="123" spans="1:8" x14ac:dyDescent="0.35">
      <c r="A123" s="61" t="s">
        <v>238</v>
      </c>
      <c r="B123" s="62" t="s">
        <v>239</v>
      </c>
      <c r="C123" s="63" t="s">
        <v>240</v>
      </c>
      <c r="D123" s="62" t="s">
        <v>225</v>
      </c>
      <c r="E123" s="7">
        <v>1750</v>
      </c>
      <c r="F123" s="8"/>
      <c r="G123" s="9">
        <f>F123*E123</f>
        <v>0</v>
      </c>
      <c r="H123" s="92"/>
    </row>
    <row r="124" spans="1:8" x14ac:dyDescent="0.35">
      <c r="A124" s="61" t="s">
        <v>241</v>
      </c>
      <c r="B124" s="62" t="s">
        <v>242</v>
      </c>
      <c r="C124" s="63" t="s">
        <v>243</v>
      </c>
      <c r="D124" s="62" t="s">
        <v>225</v>
      </c>
      <c r="E124" s="7">
        <f>SUM(E132:E138)*1*0.2-1750</f>
        <v>1981</v>
      </c>
      <c r="F124" s="8"/>
      <c r="G124" s="9">
        <f>F124*E124</f>
        <v>0</v>
      </c>
      <c r="H124" s="92"/>
    </row>
    <row r="125" spans="1:8" ht="21" x14ac:dyDescent="0.35">
      <c r="A125" s="61" t="s">
        <v>244</v>
      </c>
      <c r="B125" s="62"/>
      <c r="C125" s="63" t="s">
        <v>245</v>
      </c>
      <c r="D125" s="62"/>
      <c r="E125" s="62"/>
      <c r="F125" s="10"/>
      <c r="G125" s="9"/>
      <c r="H125" s="92"/>
    </row>
    <row r="126" spans="1:8" x14ac:dyDescent="0.35">
      <c r="A126" s="61" t="s">
        <v>246</v>
      </c>
      <c r="B126" s="62" t="s">
        <v>239</v>
      </c>
      <c r="C126" s="63" t="s">
        <v>240</v>
      </c>
      <c r="D126" s="62" t="s">
        <v>225</v>
      </c>
      <c r="E126" s="7">
        <v>3500</v>
      </c>
      <c r="F126" s="8"/>
      <c r="G126" s="9">
        <f>F126*E126</f>
        <v>0</v>
      </c>
      <c r="H126" s="92"/>
    </row>
    <row r="127" spans="1:8" x14ac:dyDescent="0.35">
      <c r="A127" s="61" t="s">
        <v>247</v>
      </c>
      <c r="B127" s="62" t="s">
        <v>242</v>
      </c>
      <c r="C127" s="63" t="s">
        <v>243</v>
      </c>
      <c r="D127" s="62" t="s">
        <v>225</v>
      </c>
      <c r="E127" s="7">
        <f>0.38*SUM(E132:E138)*1-3500</f>
        <v>3588.8999999999996</v>
      </c>
      <c r="F127" s="8"/>
      <c r="G127" s="9">
        <f t="shared" ref="G127:G129" si="8">F127*E127</f>
        <v>0</v>
      </c>
      <c r="H127" s="92"/>
    </row>
    <row r="128" spans="1:8" ht="21" x14ac:dyDescent="0.35">
      <c r="A128" s="61" t="s">
        <v>248</v>
      </c>
      <c r="B128" s="62" t="s">
        <v>242</v>
      </c>
      <c r="C128" s="63" t="s">
        <v>249</v>
      </c>
      <c r="D128" s="62" t="s">
        <v>225</v>
      </c>
      <c r="E128" s="7">
        <v>30</v>
      </c>
      <c r="F128" s="8"/>
      <c r="G128" s="9">
        <f t="shared" si="8"/>
        <v>0</v>
      </c>
      <c r="H128" s="92"/>
    </row>
    <row r="129" spans="1:8" x14ac:dyDescent="0.35">
      <c r="A129" s="61" t="s">
        <v>250</v>
      </c>
      <c r="B129" s="62" t="s">
        <v>251</v>
      </c>
      <c r="C129" s="63" t="s">
        <v>252</v>
      </c>
      <c r="D129" s="62" t="s">
        <v>225</v>
      </c>
      <c r="E129" s="7">
        <v>25</v>
      </c>
      <c r="F129" s="8"/>
      <c r="G129" s="9">
        <f t="shared" si="8"/>
        <v>0</v>
      </c>
      <c r="H129" s="92"/>
    </row>
    <row r="130" spans="1:8" s="60" customFormat="1" x14ac:dyDescent="0.35">
      <c r="A130" s="67">
        <v>3.3</v>
      </c>
      <c r="B130" s="68" t="s">
        <v>253</v>
      </c>
      <c r="C130" s="65" t="s">
        <v>254</v>
      </c>
      <c r="D130" s="68"/>
      <c r="E130" s="11"/>
      <c r="F130" s="12"/>
      <c r="G130" s="13"/>
      <c r="H130" s="95"/>
    </row>
    <row r="131" spans="1:8" ht="21" x14ac:dyDescent="0.35">
      <c r="A131" s="61" t="s">
        <v>255</v>
      </c>
      <c r="B131" s="62" t="s">
        <v>239</v>
      </c>
      <c r="C131" s="63" t="s">
        <v>256</v>
      </c>
      <c r="D131" s="62"/>
      <c r="E131" s="7"/>
      <c r="F131" s="10"/>
      <c r="G131" s="9"/>
      <c r="H131" s="92"/>
    </row>
    <row r="132" spans="1:8" x14ac:dyDescent="0.35">
      <c r="A132" s="61" t="s">
        <v>257</v>
      </c>
      <c r="B132" s="62"/>
      <c r="C132" s="63" t="s">
        <v>258</v>
      </c>
      <c r="D132" s="62" t="s">
        <v>202</v>
      </c>
      <c r="E132" s="7">
        <f>8570+2725-E136</f>
        <v>9351</v>
      </c>
      <c r="F132" s="8"/>
      <c r="G132" s="9">
        <f t="shared" ref="G132:G134" si="9">F132*E132</f>
        <v>0</v>
      </c>
      <c r="H132" s="92"/>
    </row>
    <row r="133" spans="1:8" x14ac:dyDescent="0.35">
      <c r="A133" s="61" t="s">
        <v>259</v>
      </c>
      <c r="B133" s="62"/>
      <c r="C133" s="63" t="s">
        <v>260</v>
      </c>
      <c r="D133" s="62" t="s">
        <v>202</v>
      </c>
      <c r="E133" s="7">
        <f>2280-E137</f>
        <v>594</v>
      </c>
      <c r="F133" s="8"/>
      <c r="G133" s="9">
        <f t="shared" si="9"/>
        <v>0</v>
      </c>
      <c r="H133" s="92"/>
    </row>
    <row r="134" spans="1:8" x14ac:dyDescent="0.35">
      <c r="A134" s="61" t="s">
        <v>261</v>
      </c>
      <c r="B134" s="62"/>
      <c r="C134" s="63" t="s">
        <v>262</v>
      </c>
      <c r="D134" s="62" t="s">
        <v>202</v>
      </c>
      <c r="E134" s="7">
        <f>5080-E138</f>
        <v>2086</v>
      </c>
      <c r="F134" s="8"/>
      <c r="G134" s="9">
        <f t="shared" si="9"/>
        <v>0</v>
      </c>
      <c r="H134" s="92"/>
    </row>
    <row r="135" spans="1:8" ht="21" x14ac:dyDescent="0.35">
      <c r="A135" s="61"/>
      <c r="B135" s="62" t="s">
        <v>239</v>
      </c>
      <c r="C135" s="63" t="s">
        <v>263</v>
      </c>
      <c r="D135" s="62"/>
      <c r="E135" s="7"/>
      <c r="F135" s="10"/>
      <c r="G135" s="9"/>
      <c r="H135" s="92"/>
    </row>
    <row r="136" spans="1:8" x14ac:dyDescent="0.35">
      <c r="A136" s="61" t="s">
        <v>264</v>
      </c>
      <c r="B136" s="62"/>
      <c r="C136" s="63" t="s">
        <v>258</v>
      </c>
      <c r="D136" s="62" t="s">
        <v>202</v>
      </c>
      <c r="E136" s="7">
        <v>1944</v>
      </c>
      <c r="F136" s="8"/>
      <c r="G136" s="9">
        <f t="shared" ref="G136:G138" si="10">F136*E136</f>
        <v>0</v>
      </c>
      <c r="H136" s="92"/>
    </row>
    <row r="137" spans="1:8" x14ac:dyDescent="0.35">
      <c r="A137" s="61" t="s">
        <v>265</v>
      </c>
      <c r="B137" s="62"/>
      <c r="C137" s="63" t="s">
        <v>260</v>
      </c>
      <c r="D137" s="62" t="s">
        <v>202</v>
      </c>
      <c r="E137" s="7">
        <v>1686</v>
      </c>
      <c r="F137" s="8"/>
      <c r="G137" s="9">
        <f t="shared" si="10"/>
        <v>0</v>
      </c>
      <c r="H137" s="92"/>
    </row>
    <row r="138" spans="1:8" x14ac:dyDescent="0.35">
      <c r="A138" s="61" t="s">
        <v>266</v>
      </c>
      <c r="B138" s="62"/>
      <c r="C138" s="63" t="s">
        <v>262</v>
      </c>
      <c r="D138" s="62" t="s">
        <v>202</v>
      </c>
      <c r="E138" s="7">
        <v>2994</v>
      </c>
      <c r="F138" s="8"/>
      <c r="G138" s="9">
        <f t="shared" si="10"/>
        <v>0</v>
      </c>
      <c r="H138" s="92"/>
    </row>
    <row r="139" spans="1:8" s="60" customFormat="1" x14ac:dyDescent="0.35">
      <c r="A139" s="67">
        <v>3.4</v>
      </c>
      <c r="B139" s="68" t="s">
        <v>253</v>
      </c>
      <c r="C139" s="65" t="s">
        <v>267</v>
      </c>
      <c r="D139" s="68"/>
      <c r="E139" s="11"/>
      <c r="F139" s="12"/>
      <c r="G139" s="13"/>
      <c r="H139" s="95"/>
    </row>
    <row r="140" spans="1:8" ht="21" x14ac:dyDescent="0.35">
      <c r="A140" s="61" t="s">
        <v>268</v>
      </c>
      <c r="B140" s="62" t="s">
        <v>269</v>
      </c>
      <c r="C140" s="63" t="s">
        <v>270</v>
      </c>
      <c r="D140" s="62"/>
      <c r="E140" s="7"/>
      <c r="F140" s="10"/>
      <c r="G140" s="9"/>
      <c r="H140" s="92"/>
    </row>
    <row r="141" spans="1:8" x14ac:dyDescent="0.35">
      <c r="A141" s="96"/>
      <c r="B141" s="62"/>
      <c r="C141" s="63" t="s">
        <v>271</v>
      </c>
      <c r="D141" s="62"/>
      <c r="E141" s="7"/>
      <c r="F141" s="10"/>
      <c r="G141" s="9"/>
      <c r="H141" s="92"/>
    </row>
    <row r="142" spans="1:8" x14ac:dyDescent="0.35">
      <c r="A142" s="61" t="s">
        <v>272</v>
      </c>
      <c r="B142" s="62"/>
      <c r="C142" s="63" t="s">
        <v>273</v>
      </c>
      <c r="D142" s="62" t="s">
        <v>274</v>
      </c>
      <c r="E142" s="7">
        <v>20</v>
      </c>
      <c r="F142" s="8"/>
      <c r="G142" s="9">
        <f>F142*E142</f>
        <v>0</v>
      </c>
      <c r="H142" s="92"/>
    </row>
    <row r="143" spans="1:8" x14ac:dyDescent="0.35">
      <c r="A143" s="61" t="s">
        <v>275</v>
      </c>
      <c r="B143" s="62"/>
      <c r="C143" s="63" t="s">
        <v>276</v>
      </c>
      <c r="D143" s="62" t="s">
        <v>274</v>
      </c>
      <c r="E143" s="7">
        <v>20</v>
      </c>
      <c r="F143" s="8"/>
      <c r="G143" s="9">
        <f t="shared" ref="G143:G153" si="11">F143*E143</f>
        <v>0</v>
      </c>
      <c r="H143" s="92"/>
    </row>
    <row r="144" spans="1:8" x14ac:dyDescent="0.35">
      <c r="A144" s="61" t="s">
        <v>277</v>
      </c>
      <c r="B144" s="62"/>
      <c r="C144" s="63" t="s">
        <v>278</v>
      </c>
      <c r="D144" s="62" t="s">
        <v>274</v>
      </c>
      <c r="E144" s="7">
        <f>92+25</f>
        <v>117</v>
      </c>
      <c r="F144" s="8"/>
      <c r="G144" s="9">
        <f t="shared" si="11"/>
        <v>0</v>
      </c>
      <c r="H144" s="92"/>
    </row>
    <row r="145" spans="1:8" x14ac:dyDescent="0.35">
      <c r="A145" s="61" t="s">
        <v>279</v>
      </c>
      <c r="B145" s="62"/>
      <c r="C145" s="63" t="s">
        <v>280</v>
      </c>
      <c r="D145" s="62" t="s">
        <v>274</v>
      </c>
      <c r="E145" s="7">
        <f>8+25</f>
        <v>33</v>
      </c>
      <c r="F145" s="8"/>
      <c r="G145" s="9">
        <f t="shared" si="11"/>
        <v>0</v>
      </c>
      <c r="H145" s="92"/>
    </row>
    <row r="146" spans="1:8" x14ac:dyDescent="0.35">
      <c r="A146" s="61" t="s">
        <v>281</v>
      </c>
      <c r="B146" s="62"/>
      <c r="C146" s="63" t="s">
        <v>282</v>
      </c>
      <c r="D146" s="62" t="s">
        <v>274</v>
      </c>
      <c r="E146" s="7">
        <v>5</v>
      </c>
      <c r="F146" s="8"/>
      <c r="G146" s="9">
        <f t="shared" si="11"/>
        <v>0</v>
      </c>
      <c r="H146" s="92"/>
    </row>
    <row r="147" spans="1:8" x14ac:dyDescent="0.35">
      <c r="A147" s="61" t="s">
        <v>283</v>
      </c>
      <c r="B147" s="62"/>
      <c r="C147" s="63" t="s">
        <v>284</v>
      </c>
      <c r="D147" s="62" t="s">
        <v>274</v>
      </c>
      <c r="E147" s="7">
        <v>2</v>
      </c>
      <c r="F147" s="8"/>
      <c r="G147" s="9">
        <f t="shared" si="11"/>
        <v>0</v>
      </c>
      <c r="H147" s="92"/>
    </row>
    <row r="148" spans="1:8" x14ac:dyDescent="0.35">
      <c r="A148" s="61" t="s">
        <v>285</v>
      </c>
      <c r="B148" s="62"/>
      <c r="C148" s="63" t="s">
        <v>286</v>
      </c>
      <c r="D148" s="62" t="s">
        <v>274</v>
      </c>
      <c r="E148" s="7">
        <v>1</v>
      </c>
      <c r="F148" s="8"/>
      <c r="G148" s="9">
        <f t="shared" si="11"/>
        <v>0</v>
      </c>
      <c r="H148" s="92"/>
    </row>
    <row r="149" spans="1:8" x14ac:dyDescent="0.35">
      <c r="A149" s="61" t="s">
        <v>287</v>
      </c>
      <c r="B149" s="62"/>
      <c r="C149" s="63" t="s">
        <v>288</v>
      </c>
      <c r="D149" s="62" t="s">
        <v>274</v>
      </c>
      <c r="E149" s="7">
        <v>1</v>
      </c>
      <c r="F149" s="8"/>
      <c r="G149" s="9">
        <f t="shared" si="11"/>
        <v>0</v>
      </c>
      <c r="H149" s="92"/>
    </row>
    <row r="150" spans="1:8" x14ac:dyDescent="0.35">
      <c r="A150" s="61" t="s">
        <v>289</v>
      </c>
      <c r="B150" s="62"/>
      <c r="C150" s="63" t="s">
        <v>290</v>
      </c>
      <c r="D150" s="62" t="s">
        <v>274</v>
      </c>
      <c r="E150" s="7">
        <v>12</v>
      </c>
      <c r="F150" s="8"/>
      <c r="G150" s="9">
        <f t="shared" si="11"/>
        <v>0</v>
      </c>
      <c r="H150" s="92"/>
    </row>
    <row r="151" spans="1:8" x14ac:dyDescent="0.35">
      <c r="A151" s="61" t="s">
        <v>291</v>
      </c>
      <c r="B151" s="62"/>
      <c r="C151" s="63" t="s">
        <v>292</v>
      </c>
      <c r="D151" s="62" t="s">
        <v>274</v>
      </c>
      <c r="E151" s="7">
        <v>8</v>
      </c>
      <c r="F151" s="8"/>
      <c r="G151" s="9">
        <f t="shared" si="11"/>
        <v>0</v>
      </c>
      <c r="H151" s="92"/>
    </row>
    <row r="152" spans="1:8" x14ac:dyDescent="0.35">
      <c r="A152" s="61" t="s">
        <v>293</v>
      </c>
      <c r="B152" s="62"/>
      <c r="C152" s="63" t="s">
        <v>294</v>
      </c>
      <c r="D152" s="62" t="s">
        <v>274</v>
      </c>
      <c r="E152" s="7">
        <v>1</v>
      </c>
      <c r="F152" s="8"/>
      <c r="G152" s="9">
        <f t="shared" si="11"/>
        <v>0</v>
      </c>
      <c r="H152" s="92"/>
    </row>
    <row r="153" spans="1:8" x14ac:dyDescent="0.35">
      <c r="A153" s="61" t="s">
        <v>295</v>
      </c>
      <c r="B153" s="62"/>
      <c r="C153" s="63" t="s">
        <v>296</v>
      </c>
      <c r="D153" s="62" t="s">
        <v>274</v>
      </c>
      <c r="E153" s="7">
        <v>2</v>
      </c>
      <c r="F153" s="8"/>
      <c r="G153" s="9">
        <f t="shared" si="11"/>
        <v>0</v>
      </c>
      <c r="H153" s="92"/>
    </row>
    <row r="154" spans="1:8" x14ac:dyDescent="0.35">
      <c r="A154" s="96"/>
      <c r="B154" s="62"/>
      <c r="C154" s="63" t="s">
        <v>297</v>
      </c>
      <c r="D154" s="62"/>
      <c r="E154" s="7"/>
      <c r="F154" s="10"/>
      <c r="G154" s="9"/>
      <c r="H154" s="92"/>
    </row>
    <row r="155" spans="1:8" x14ac:dyDescent="0.35">
      <c r="A155" s="61" t="s">
        <v>298</v>
      </c>
      <c r="B155" s="62"/>
      <c r="C155" s="63" t="s">
        <v>299</v>
      </c>
      <c r="D155" s="62" t="s">
        <v>274</v>
      </c>
      <c r="E155" s="7">
        <v>12</v>
      </c>
      <c r="F155" s="8"/>
      <c r="G155" s="9">
        <f>E155*F155</f>
        <v>0</v>
      </c>
      <c r="H155" s="92"/>
    </row>
    <row r="156" spans="1:8" x14ac:dyDescent="0.35">
      <c r="A156" s="61" t="s">
        <v>300</v>
      </c>
      <c r="B156" s="62"/>
      <c r="C156" s="63" t="s">
        <v>301</v>
      </c>
      <c r="D156" s="62" t="s">
        <v>274</v>
      </c>
      <c r="E156" s="7">
        <v>2</v>
      </c>
      <c r="F156" s="8"/>
      <c r="G156" s="9">
        <f>E156*F156</f>
        <v>0</v>
      </c>
      <c r="H156" s="92"/>
    </row>
    <row r="157" spans="1:8" x14ac:dyDescent="0.35">
      <c r="A157" s="61" t="s">
        <v>302</v>
      </c>
      <c r="B157" s="62"/>
      <c r="C157" s="63" t="s">
        <v>303</v>
      </c>
      <c r="D157" s="62" t="s">
        <v>274</v>
      </c>
      <c r="E157" s="7">
        <v>26</v>
      </c>
      <c r="F157" s="8"/>
      <c r="G157" s="9">
        <f>E157*F157</f>
        <v>0</v>
      </c>
      <c r="H157" s="92"/>
    </row>
    <row r="158" spans="1:8" x14ac:dyDescent="0.35">
      <c r="A158" s="96"/>
      <c r="B158" s="62"/>
      <c r="C158" s="63" t="s">
        <v>304</v>
      </c>
      <c r="D158" s="62"/>
      <c r="E158" s="7"/>
      <c r="F158" s="10"/>
      <c r="G158" s="9"/>
      <c r="H158" s="92"/>
    </row>
    <row r="159" spans="1:8" x14ac:dyDescent="0.35">
      <c r="A159" s="61" t="s">
        <v>305</v>
      </c>
      <c r="B159" s="62"/>
      <c r="C159" s="63" t="s">
        <v>306</v>
      </c>
      <c r="D159" s="62" t="s">
        <v>274</v>
      </c>
      <c r="E159" s="7">
        <v>49</v>
      </c>
      <c r="F159" s="8"/>
      <c r="G159" s="9">
        <f>E159*F159</f>
        <v>0</v>
      </c>
      <c r="H159" s="92"/>
    </row>
    <row r="160" spans="1:8" x14ac:dyDescent="0.35">
      <c r="A160" s="61" t="s">
        <v>307</v>
      </c>
      <c r="B160" s="62"/>
      <c r="C160" s="63" t="s">
        <v>308</v>
      </c>
      <c r="D160" s="62" t="s">
        <v>274</v>
      </c>
      <c r="E160" s="7">
        <v>9</v>
      </c>
      <c r="F160" s="8"/>
      <c r="G160" s="9">
        <f>E160*F160</f>
        <v>0</v>
      </c>
      <c r="H160" s="92"/>
    </row>
    <row r="161" spans="1:8" x14ac:dyDescent="0.35">
      <c r="A161" s="61" t="s">
        <v>309</v>
      </c>
      <c r="B161" s="62"/>
      <c r="C161" s="63" t="s">
        <v>310</v>
      </c>
      <c r="D161" s="62" t="s">
        <v>274</v>
      </c>
      <c r="E161" s="7">
        <v>22</v>
      </c>
      <c r="F161" s="8"/>
      <c r="G161" s="9">
        <f>E161*F161</f>
        <v>0</v>
      </c>
      <c r="H161" s="92"/>
    </row>
    <row r="162" spans="1:8" x14ac:dyDescent="0.35">
      <c r="A162" s="96"/>
      <c r="B162" s="62"/>
      <c r="C162" s="63" t="s">
        <v>311</v>
      </c>
      <c r="D162" s="62"/>
      <c r="E162" s="7"/>
      <c r="F162" s="10"/>
      <c r="G162" s="9"/>
      <c r="H162" s="92"/>
    </row>
    <row r="163" spans="1:8" x14ac:dyDescent="0.35">
      <c r="A163" s="61" t="s">
        <v>312</v>
      </c>
      <c r="B163" s="62"/>
      <c r="C163" s="63" t="s">
        <v>313</v>
      </c>
      <c r="D163" s="62" t="s">
        <v>274</v>
      </c>
      <c r="E163" s="7">
        <v>0</v>
      </c>
      <c r="F163" s="8"/>
      <c r="G163" s="9" t="s">
        <v>221</v>
      </c>
      <c r="H163" s="92"/>
    </row>
    <row r="164" spans="1:8" x14ac:dyDescent="0.35">
      <c r="A164" s="61" t="s">
        <v>314</v>
      </c>
      <c r="B164" s="62"/>
      <c r="C164" s="63" t="s">
        <v>315</v>
      </c>
      <c r="D164" s="62" t="s">
        <v>274</v>
      </c>
      <c r="E164" s="7">
        <v>0</v>
      </c>
      <c r="F164" s="8"/>
      <c r="G164" s="9" t="s">
        <v>221</v>
      </c>
      <c r="H164" s="92"/>
    </row>
    <row r="165" spans="1:8" x14ac:dyDescent="0.35">
      <c r="A165" s="61" t="s">
        <v>316</v>
      </c>
      <c r="B165" s="62"/>
      <c r="C165" s="63" t="s">
        <v>262</v>
      </c>
      <c r="D165" s="62" t="s">
        <v>274</v>
      </c>
      <c r="E165" s="7">
        <v>4</v>
      </c>
      <c r="F165" s="8"/>
      <c r="G165" s="9">
        <f>E165*F165</f>
        <v>0</v>
      </c>
      <c r="H165" s="92"/>
    </row>
    <row r="166" spans="1:8" x14ac:dyDescent="0.35">
      <c r="A166" s="96"/>
      <c r="B166" s="62"/>
      <c r="C166" s="63" t="s">
        <v>317</v>
      </c>
      <c r="D166" s="62"/>
      <c r="E166" s="7"/>
      <c r="F166" s="10"/>
      <c r="G166" s="9"/>
      <c r="H166" s="92"/>
    </row>
    <row r="167" spans="1:8" x14ac:dyDescent="0.35">
      <c r="A167" s="61" t="s">
        <v>318</v>
      </c>
      <c r="B167" s="62"/>
      <c r="C167" s="63" t="s">
        <v>319</v>
      </c>
      <c r="D167" s="62" t="s">
        <v>274</v>
      </c>
      <c r="E167" s="7">
        <f>32+36</f>
        <v>68</v>
      </c>
      <c r="F167" s="8"/>
      <c r="G167" s="9">
        <f>E167*F167</f>
        <v>0</v>
      </c>
      <c r="H167" s="92"/>
    </row>
    <row r="168" spans="1:8" x14ac:dyDescent="0.35">
      <c r="A168" s="61" t="s">
        <v>320</v>
      </c>
      <c r="B168" s="62"/>
      <c r="C168" s="63" t="s">
        <v>321</v>
      </c>
      <c r="D168" s="62" t="s">
        <v>274</v>
      </c>
      <c r="E168" s="7">
        <v>6</v>
      </c>
      <c r="F168" s="8"/>
      <c r="G168" s="9">
        <f>E168*F168</f>
        <v>0</v>
      </c>
      <c r="H168" s="92"/>
    </row>
    <row r="169" spans="1:8" x14ac:dyDescent="0.35">
      <c r="A169" s="61" t="s">
        <v>322</v>
      </c>
      <c r="B169" s="62"/>
      <c r="C169" s="63" t="s">
        <v>323</v>
      </c>
      <c r="D169" s="62" t="s">
        <v>274</v>
      </c>
      <c r="E169" s="7">
        <v>7</v>
      </c>
      <c r="F169" s="8"/>
      <c r="G169" s="9">
        <f>E169*F169</f>
        <v>0</v>
      </c>
      <c r="H169" s="92"/>
    </row>
    <row r="170" spans="1:8" x14ac:dyDescent="0.35">
      <c r="A170" s="96"/>
      <c r="B170" s="62"/>
      <c r="C170" s="63" t="s">
        <v>324</v>
      </c>
      <c r="D170" s="62"/>
      <c r="E170" s="7"/>
      <c r="F170" s="10"/>
      <c r="G170" s="9"/>
      <c r="H170" s="92"/>
    </row>
    <row r="171" spans="1:8" x14ac:dyDescent="0.35">
      <c r="A171" s="61" t="s">
        <v>325</v>
      </c>
      <c r="B171" s="62"/>
      <c r="C171" s="63" t="s">
        <v>313</v>
      </c>
      <c r="D171" s="62" t="s">
        <v>274</v>
      </c>
      <c r="E171" s="7">
        <f>E187*2</f>
        <v>480</v>
      </c>
      <c r="F171" s="8"/>
      <c r="G171" s="9">
        <f>E171*F171</f>
        <v>0</v>
      </c>
      <c r="H171" s="92"/>
    </row>
    <row r="172" spans="1:8" x14ac:dyDescent="0.35">
      <c r="A172" s="61" t="s">
        <v>326</v>
      </c>
      <c r="B172" s="62"/>
      <c r="C172" s="63" t="s">
        <v>327</v>
      </c>
      <c r="D172" s="62" t="s">
        <v>274</v>
      </c>
      <c r="E172" s="7">
        <f>E188*2</f>
        <v>52</v>
      </c>
      <c r="F172" s="8"/>
      <c r="G172" s="9">
        <f>E172*F172</f>
        <v>0</v>
      </c>
      <c r="H172" s="92"/>
    </row>
    <row r="173" spans="1:8" x14ac:dyDescent="0.35">
      <c r="A173" s="61" t="s">
        <v>328</v>
      </c>
      <c r="B173" s="62"/>
      <c r="C173" s="63" t="s">
        <v>262</v>
      </c>
      <c r="D173" s="62" t="s">
        <v>274</v>
      </c>
      <c r="E173" s="7">
        <f>E189*2</f>
        <v>72</v>
      </c>
      <c r="F173" s="8"/>
      <c r="G173" s="9">
        <f>E173*F173</f>
        <v>0</v>
      </c>
      <c r="H173" s="92"/>
    </row>
    <row r="174" spans="1:8" x14ac:dyDescent="0.35">
      <c r="A174" s="96"/>
      <c r="B174" s="74"/>
      <c r="C174" s="75" t="s">
        <v>329</v>
      </c>
      <c r="D174" s="74"/>
      <c r="E174" s="21"/>
      <c r="F174" s="38"/>
      <c r="G174" s="23"/>
      <c r="H174" s="92"/>
    </row>
    <row r="175" spans="1:8" x14ac:dyDescent="0.35">
      <c r="A175" s="61" t="s">
        <v>330</v>
      </c>
      <c r="B175" s="74"/>
      <c r="C175" s="75" t="s">
        <v>331</v>
      </c>
      <c r="D175" s="74" t="s">
        <v>274</v>
      </c>
      <c r="E175" s="7">
        <v>24</v>
      </c>
      <c r="F175" s="22"/>
      <c r="G175" s="9">
        <f t="shared" ref="G175" si="12">E175*F175</f>
        <v>0</v>
      </c>
      <c r="H175" s="92"/>
    </row>
    <row r="176" spans="1:8" x14ac:dyDescent="0.35">
      <c r="A176" s="61" t="s">
        <v>332</v>
      </c>
      <c r="B176" s="62"/>
      <c r="C176" s="63" t="s">
        <v>315</v>
      </c>
      <c r="D176" s="62" t="s">
        <v>274</v>
      </c>
      <c r="E176" s="7">
        <v>0</v>
      </c>
      <c r="F176" s="8"/>
      <c r="G176" s="9" t="s">
        <v>221</v>
      </c>
      <c r="H176" s="92"/>
    </row>
    <row r="177" spans="1:8" x14ac:dyDescent="0.35">
      <c r="A177" s="61" t="s">
        <v>333</v>
      </c>
      <c r="B177" s="62"/>
      <c r="C177" s="63" t="s">
        <v>262</v>
      </c>
      <c r="D177" s="62" t="s">
        <v>274</v>
      </c>
      <c r="E177" s="7">
        <v>1</v>
      </c>
      <c r="F177" s="8"/>
      <c r="G177" s="9">
        <f>E177*F177</f>
        <v>0</v>
      </c>
      <c r="H177" s="92"/>
    </row>
    <row r="178" spans="1:8" x14ac:dyDescent="0.35">
      <c r="A178" s="96"/>
      <c r="B178" s="74"/>
      <c r="C178" s="75" t="s">
        <v>334</v>
      </c>
      <c r="D178" s="74"/>
      <c r="E178" s="21"/>
      <c r="F178" s="38"/>
      <c r="G178" s="23"/>
      <c r="H178" s="92"/>
    </row>
    <row r="179" spans="1:8" x14ac:dyDescent="0.35">
      <c r="A179" s="61" t="s">
        <v>335</v>
      </c>
      <c r="B179" s="74"/>
      <c r="C179" s="75" t="s">
        <v>336</v>
      </c>
      <c r="D179" s="74" t="s">
        <v>274</v>
      </c>
      <c r="E179" s="7">
        <v>21</v>
      </c>
      <c r="F179" s="22"/>
      <c r="G179" s="9">
        <f t="shared" ref="G179" si="13">E179*F179</f>
        <v>0</v>
      </c>
      <c r="H179" s="92"/>
    </row>
    <row r="180" spans="1:8" x14ac:dyDescent="0.35">
      <c r="A180" s="61" t="s">
        <v>337</v>
      </c>
      <c r="B180" s="62"/>
      <c r="C180" s="63" t="s">
        <v>338</v>
      </c>
      <c r="D180" s="62" t="s">
        <v>274</v>
      </c>
      <c r="E180" s="7">
        <v>0</v>
      </c>
      <c r="F180" s="8"/>
      <c r="G180" s="9" t="s">
        <v>221</v>
      </c>
      <c r="H180" s="92"/>
    </row>
    <row r="181" spans="1:8" x14ac:dyDescent="0.35">
      <c r="A181" s="61" t="s">
        <v>339</v>
      </c>
      <c r="B181" s="62"/>
      <c r="C181" s="63" t="s">
        <v>340</v>
      </c>
      <c r="D181" s="62" t="s">
        <v>274</v>
      </c>
      <c r="E181" s="7">
        <v>1</v>
      </c>
      <c r="F181" s="8"/>
      <c r="G181" s="9">
        <f>E181*F181</f>
        <v>0</v>
      </c>
      <c r="H181" s="92"/>
    </row>
    <row r="182" spans="1:8" s="60" customFormat="1" x14ac:dyDescent="0.35">
      <c r="A182" s="80">
        <v>3.5</v>
      </c>
      <c r="B182" s="78"/>
      <c r="C182" s="79" t="s">
        <v>341</v>
      </c>
      <c r="D182" s="78"/>
      <c r="E182" s="25"/>
      <c r="F182" s="39"/>
      <c r="G182" s="27"/>
      <c r="H182" s="95"/>
    </row>
    <row r="183" spans="1:8" ht="31.5" x14ac:dyDescent="0.35">
      <c r="A183" s="61" t="s">
        <v>342</v>
      </c>
      <c r="B183" s="62"/>
      <c r="C183" s="63" t="s">
        <v>343</v>
      </c>
      <c r="D183" s="62" t="s">
        <v>274</v>
      </c>
      <c r="E183" s="7">
        <v>80</v>
      </c>
      <c r="F183" s="8"/>
      <c r="G183" s="9">
        <f>E183*F183</f>
        <v>0</v>
      </c>
      <c r="H183" s="92"/>
    </row>
    <row r="184" spans="1:8" s="60" customFormat="1" x14ac:dyDescent="0.35">
      <c r="A184" s="67">
        <v>3.6</v>
      </c>
      <c r="B184" s="68" t="s">
        <v>344</v>
      </c>
      <c r="C184" s="65" t="s">
        <v>345</v>
      </c>
      <c r="D184" s="68"/>
      <c r="E184" s="11"/>
      <c r="F184" s="12"/>
      <c r="G184" s="13"/>
      <c r="H184" s="95"/>
    </row>
    <row r="185" spans="1:8" ht="31.5" x14ac:dyDescent="0.35">
      <c r="A185" s="61" t="s">
        <v>346</v>
      </c>
      <c r="B185" s="62"/>
      <c r="C185" s="63" t="s">
        <v>347</v>
      </c>
      <c r="D185" s="62"/>
      <c r="E185" s="7"/>
      <c r="F185" s="10"/>
      <c r="G185" s="9"/>
      <c r="H185" s="92"/>
    </row>
    <row r="186" spans="1:8" x14ac:dyDescent="0.35">
      <c r="A186" s="61" t="s">
        <v>348</v>
      </c>
      <c r="B186" s="62"/>
      <c r="C186" s="63" t="s">
        <v>349</v>
      </c>
      <c r="D186" s="62" t="s">
        <v>274</v>
      </c>
      <c r="E186" s="7">
        <v>80</v>
      </c>
      <c r="F186" s="8"/>
      <c r="G186" s="9">
        <f>E186*F186</f>
        <v>0</v>
      </c>
      <c r="H186" s="92"/>
    </row>
    <row r="187" spans="1:8" x14ac:dyDescent="0.35">
      <c r="A187" s="61" t="s">
        <v>350</v>
      </c>
      <c r="B187" s="62"/>
      <c r="C187" s="63" t="s">
        <v>313</v>
      </c>
      <c r="D187" s="62" t="s">
        <v>274</v>
      </c>
      <c r="E187" s="7">
        <f>160+80</f>
        <v>240</v>
      </c>
      <c r="F187" s="8"/>
      <c r="G187" s="9">
        <f t="shared" ref="G187:G191" si="14">E187*F187</f>
        <v>0</v>
      </c>
      <c r="H187" s="92"/>
    </row>
    <row r="188" spans="1:8" x14ac:dyDescent="0.35">
      <c r="A188" s="61" t="s">
        <v>351</v>
      </c>
      <c r="B188" s="62"/>
      <c r="C188" s="63" t="s">
        <v>315</v>
      </c>
      <c r="D188" s="62" t="s">
        <v>274</v>
      </c>
      <c r="E188" s="7">
        <v>26</v>
      </c>
      <c r="F188" s="8"/>
      <c r="G188" s="9">
        <f t="shared" si="14"/>
        <v>0</v>
      </c>
      <c r="H188" s="92"/>
    </row>
    <row r="189" spans="1:8" x14ac:dyDescent="0.35">
      <c r="A189" s="61" t="s">
        <v>352</v>
      </c>
      <c r="B189" s="62"/>
      <c r="C189" s="63" t="s">
        <v>262</v>
      </c>
      <c r="D189" s="62" t="s">
        <v>274</v>
      </c>
      <c r="E189" s="7">
        <v>36</v>
      </c>
      <c r="F189" s="8"/>
      <c r="G189" s="9">
        <f t="shared" si="14"/>
        <v>0</v>
      </c>
      <c r="H189" s="92"/>
    </row>
    <row r="190" spans="1:8" ht="21" x14ac:dyDescent="0.35">
      <c r="A190" s="61" t="s">
        <v>353</v>
      </c>
      <c r="B190" s="62" t="s">
        <v>354</v>
      </c>
      <c r="C190" s="63" t="s">
        <v>355</v>
      </c>
      <c r="D190" s="62" t="s">
        <v>274</v>
      </c>
      <c r="E190" s="7">
        <f>SUM(E187:E189)</f>
        <v>302</v>
      </c>
      <c r="F190" s="8"/>
      <c r="G190" s="9">
        <f t="shared" si="14"/>
        <v>0</v>
      </c>
      <c r="H190" s="92"/>
    </row>
    <row r="191" spans="1:8" ht="21" x14ac:dyDescent="0.35">
      <c r="A191" s="61" t="s">
        <v>356</v>
      </c>
      <c r="B191" s="62" t="s">
        <v>354</v>
      </c>
      <c r="C191" s="63" t="s">
        <v>357</v>
      </c>
      <c r="D191" s="62" t="s">
        <v>274</v>
      </c>
      <c r="E191" s="7">
        <v>80</v>
      </c>
      <c r="F191" s="8"/>
      <c r="G191" s="9">
        <f t="shared" si="14"/>
        <v>0</v>
      </c>
      <c r="H191" s="92"/>
    </row>
    <row r="192" spans="1:8" s="60" customFormat="1" x14ac:dyDescent="0.35">
      <c r="A192" s="67">
        <v>3.7</v>
      </c>
      <c r="B192" s="68" t="s">
        <v>358</v>
      </c>
      <c r="C192" s="65" t="s">
        <v>359</v>
      </c>
      <c r="D192" s="68"/>
      <c r="E192" s="11"/>
      <c r="F192" s="12"/>
      <c r="G192" s="13"/>
      <c r="H192" s="95"/>
    </row>
    <row r="193" spans="1:8" ht="21" x14ac:dyDescent="0.35">
      <c r="A193" s="61" t="s">
        <v>360</v>
      </c>
      <c r="B193" s="97"/>
      <c r="C193" s="63" t="s">
        <v>361</v>
      </c>
      <c r="D193" s="62" t="s">
        <v>225</v>
      </c>
      <c r="E193" s="7">
        <v>20</v>
      </c>
      <c r="F193" s="8"/>
      <c r="G193" s="9">
        <f t="shared" ref="G193" si="15">E193*F193</f>
        <v>0</v>
      </c>
      <c r="H193" s="92"/>
    </row>
    <row r="194" spans="1:8" s="60" customFormat="1" x14ac:dyDescent="0.35">
      <c r="A194" s="67">
        <v>3.8</v>
      </c>
      <c r="B194" s="98"/>
      <c r="C194" s="65" t="s">
        <v>362</v>
      </c>
      <c r="D194" s="68"/>
      <c r="E194" s="11"/>
      <c r="F194" s="12"/>
      <c r="G194" s="13"/>
      <c r="H194" s="95"/>
    </row>
    <row r="195" spans="1:8" x14ac:dyDescent="0.35">
      <c r="A195" s="61" t="s">
        <v>363</v>
      </c>
      <c r="B195" s="97"/>
      <c r="C195" s="63" t="s">
        <v>364</v>
      </c>
      <c r="D195" s="62" t="s">
        <v>274</v>
      </c>
      <c r="E195" s="7">
        <f>SUM(E186:E189)</f>
        <v>382</v>
      </c>
      <c r="F195" s="8"/>
      <c r="G195" s="9">
        <f>E195*F195</f>
        <v>0</v>
      </c>
      <c r="H195" s="92"/>
    </row>
    <row r="196" spans="1:8" s="60" customFormat="1" x14ac:dyDescent="0.35">
      <c r="A196" s="67">
        <v>3.9</v>
      </c>
      <c r="B196" s="98"/>
      <c r="C196" s="65" t="s">
        <v>365</v>
      </c>
      <c r="D196" s="68"/>
      <c r="E196" s="11"/>
      <c r="F196" s="19"/>
      <c r="G196" s="13"/>
      <c r="H196" s="95"/>
    </row>
    <row r="197" spans="1:8" ht="21" x14ac:dyDescent="0.35">
      <c r="A197" s="61" t="s">
        <v>366</v>
      </c>
      <c r="B197" s="97"/>
      <c r="C197" s="63" t="s">
        <v>367</v>
      </c>
      <c r="D197" s="62"/>
      <c r="E197" s="7"/>
      <c r="F197" s="8"/>
      <c r="G197" s="9"/>
      <c r="H197" s="92"/>
    </row>
    <row r="198" spans="1:8" x14ac:dyDescent="0.35">
      <c r="A198" s="61" t="s">
        <v>368</v>
      </c>
      <c r="B198" s="97"/>
      <c r="C198" s="63" t="s">
        <v>369</v>
      </c>
      <c r="D198" s="62" t="s">
        <v>274</v>
      </c>
      <c r="E198" s="7">
        <f>430+294/2</f>
        <v>577</v>
      </c>
      <c r="F198" s="8"/>
      <c r="G198" s="9">
        <f>E198*F198</f>
        <v>0</v>
      </c>
      <c r="H198" s="92"/>
    </row>
    <row r="199" spans="1:8" x14ac:dyDescent="0.35">
      <c r="A199" s="61" t="s">
        <v>370</v>
      </c>
      <c r="B199" s="97"/>
      <c r="C199" s="63" t="s">
        <v>371</v>
      </c>
      <c r="D199" s="62" t="s">
        <v>274</v>
      </c>
      <c r="E199" s="7">
        <v>34</v>
      </c>
      <c r="F199" s="8"/>
      <c r="G199" s="9">
        <f t="shared" ref="G199:G200" si="16">E199*F199</f>
        <v>0</v>
      </c>
      <c r="H199" s="92"/>
    </row>
    <row r="200" spans="1:8" x14ac:dyDescent="0.35">
      <c r="A200" s="61" t="s">
        <v>372</v>
      </c>
      <c r="B200" s="97"/>
      <c r="C200" s="63" t="s">
        <v>373</v>
      </c>
      <c r="D200" s="62" t="s">
        <v>274</v>
      </c>
      <c r="E200" s="7">
        <v>42</v>
      </c>
      <c r="F200" s="8"/>
      <c r="G200" s="9">
        <f t="shared" si="16"/>
        <v>0</v>
      </c>
      <c r="H200" s="92"/>
    </row>
    <row r="201" spans="1:8" s="60" customFormat="1" x14ac:dyDescent="0.35">
      <c r="A201" s="67">
        <v>3.1</v>
      </c>
      <c r="B201" s="98"/>
      <c r="C201" s="65" t="s">
        <v>374</v>
      </c>
      <c r="D201" s="68"/>
      <c r="E201" s="11"/>
      <c r="F201" s="19"/>
      <c r="G201" s="13"/>
      <c r="H201" s="95"/>
    </row>
    <row r="202" spans="1:8" ht="21" x14ac:dyDescent="0.35">
      <c r="A202" s="99" t="s">
        <v>375</v>
      </c>
      <c r="B202" s="97"/>
      <c r="C202" s="63" t="s">
        <v>376</v>
      </c>
      <c r="D202" s="62"/>
      <c r="E202" s="7"/>
      <c r="F202" s="8"/>
      <c r="G202" s="9"/>
      <c r="H202" s="92"/>
    </row>
    <row r="203" spans="1:8" x14ac:dyDescent="0.35">
      <c r="A203" s="61" t="s">
        <v>377</v>
      </c>
      <c r="B203" s="97"/>
      <c r="C203" s="63" t="s">
        <v>378</v>
      </c>
      <c r="D203" s="62" t="s">
        <v>274</v>
      </c>
      <c r="E203" s="7">
        <f>265+53</f>
        <v>318</v>
      </c>
      <c r="F203" s="8"/>
      <c r="G203" s="9">
        <f>F203*E203</f>
        <v>0</v>
      </c>
      <c r="H203" s="92"/>
    </row>
    <row r="204" spans="1:8" x14ac:dyDescent="0.35">
      <c r="A204" s="61" t="s">
        <v>379</v>
      </c>
      <c r="B204" s="97"/>
      <c r="C204" s="63" t="s">
        <v>380</v>
      </c>
      <c r="D204" s="62" t="s">
        <v>274</v>
      </c>
      <c r="E204" s="7">
        <f>25+41</f>
        <v>66</v>
      </c>
      <c r="F204" s="8"/>
      <c r="G204" s="9">
        <f t="shared" ref="G204:G207" si="17">F204*E204</f>
        <v>0</v>
      </c>
      <c r="H204" s="92"/>
    </row>
    <row r="205" spans="1:8" x14ac:dyDescent="0.35">
      <c r="A205" s="61" t="s">
        <v>381</v>
      </c>
      <c r="B205" s="97"/>
      <c r="C205" s="63" t="s">
        <v>382</v>
      </c>
      <c r="D205" s="62" t="s">
        <v>274</v>
      </c>
      <c r="E205" s="7">
        <f>226+53+1</f>
        <v>280</v>
      </c>
      <c r="F205" s="8"/>
      <c r="G205" s="9">
        <f t="shared" si="17"/>
        <v>0</v>
      </c>
      <c r="H205" s="92"/>
    </row>
    <row r="206" spans="1:8" x14ac:dyDescent="0.35">
      <c r="A206" s="61" t="s">
        <v>383</v>
      </c>
      <c r="B206" s="97"/>
      <c r="C206" s="63" t="s">
        <v>384</v>
      </c>
      <c r="D206" s="62" t="s">
        <v>274</v>
      </c>
      <c r="E206" s="7">
        <f>16+41</f>
        <v>57</v>
      </c>
      <c r="F206" s="8"/>
      <c r="G206" s="9">
        <f t="shared" si="17"/>
        <v>0</v>
      </c>
      <c r="H206" s="92"/>
    </row>
    <row r="207" spans="1:8" x14ac:dyDescent="0.35">
      <c r="A207" s="61" t="s">
        <v>385</v>
      </c>
      <c r="B207" s="97"/>
      <c r="C207" s="63" t="s">
        <v>386</v>
      </c>
      <c r="D207" s="62" t="s">
        <v>114</v>
      </c>
      <c r="E207" s="7">
        <v>1</v>
      </c>
      <c r="F207" s="64">
        <v>1000000</v>
      </c>
      <c r="G207" s="9">
        <f t="shared" si="17"/>
        <v>1000000</v>
      </c>
      <c r="H207" s="92"/>
    </row>
    <row r="208" spans="1:8" s="60" customFormat="1" x14ac:dyDescent="0.35">
      <c r="A208" s="67">
        <v>3.11</v>
      </c>
      <c r="B208" s="98"/>
      <c r="C208" s="65" t="s">
        <v>387</v>
      </c>
      <c r="D208" s="68"/>
      <c r="E208" s="11"/>
      <c r="F208" s="19"/>
      <c r="G208" s="13"/>
      <c r="H208" s="95"/>
    </row>
    <row r="209" spans="1:8" x14ac:dyDescent="0.35">
      <c r="A209" s="61" t="s">
        <v>388</v>
      </c>
      <c r="B209" s="97"/>
      <c r="C209" s="63" t="s">
        <v>389</v>
      </c>
      <c r="D209" s="62" t="s">
        <v>225</v>
      </c>
      <c r="E209" s="7">
        <v>650</v>
      </c>
      <c r="F209" s="8"/>
      <c r="G209" s="9">
        <f>F209*E209</f>
        <v>0</v>
      </c>
      <c r="H209" s="92"/>
    </row>
    <row r="210" spans="1:8" s="60" customFormat="1" x14ac:dyDescent="0.35">
      <c r="A210" s="67">
        <v>3.12</v>
      </c>
      <c r="B210" s="98"/>
      <c r="C210" s="65" t="s">
        <v>390</v>
      </c>
      <c r="D210" s="68"/>
      <c r="E210" s="11"/>
      <c r="F210" s="19"/>
      <c r="G210" s="13"/>
      <c r="H210" s="95"/>
    </row>
    <row r="211" spans="1:8" x14ac:dyDescent="0.35">
      <c r="A211" s="61" t="s">
        <v>391</v>
      </c>
      <c r="B211" s="97"/>
      <c r="C211" s="63" t="s">
        <v>392</v>
      </c>
      <c r="D211" s="62" t="s">
        <v>274</v>
      </c>
      <c r="E211" s="7">
        <v>25</v>
      </c>
      <c r="F211" s="8"/>
      <c r="G211" s="9">
        <f>F211*E211</f>
        <v>0</v>
      </c>
      <c r="H211" s="92"/>
    </row>
    <row r="212" spans="1:8" ht="21" x14ac:dyDescent="0.35">
      <c r="A212" s="61" t="s">
        <v>393</v>
      </c>
      <c r="B212" s="97"/>
      <c r="C212" s="63" t="s">
        <v>394</v>
      </c>
      <c r="D212" s="62" t="s">
        <v>274</v>
      </c>
      <c r="E212" s="7">
        <v>10</v>
      </c>
      <c r="F212" s="8"/>
      <c r="G212" s="9">
        <f t="shared" ref="G212:G213" si="18">F212*E212</f>
        <v>0</v>
      </c>
      <c r="H212" s="92"/>
    </row>
    <row r="213" spans="1:8" x14ac:dyDescent="0.35">
      <c r="A213" s="61" t="s">
        <v>395</v>
      </c>
      <c r="B213" s="97"/>
      <c r="C213" s="63" t="s">
        <v>396</v>
      </c>
      <c r="D213" s="62" t="s">
        <v>274</v>
      </c>
      <c r="E213" s="7">
        <v>1400</v>
      </c>
      <c r="F213" s="8"/>
      <c r="G213" s="9">
        <f t="shared" si="18"/>
        <v>0</v>
      </c>
      <c r="H213" s="92"/>
    </row>
    <row r="214" spans="1:8" s="60" customFormat="1" x14ac:dyDescent="0.35">
      <c r="A214" s="67">
        <v>3.13</v>
      </c>
      <c r="B214" s="98"/>
      <c r="C214" s="65" t="s">
        <v>397</v>
      </c>
      <c r="D214" s="68"/>
      <c r="E214" s="11"/>
      <c r="F214" s="12"/>
      <c r="G214" s="13"/>
      <c r="H214" s="95"/>
    </row>
    <row r="215" spans="1:8" ht="31.5" x14ac:dyDescent="0.35">
      <c r="A215" s="61" t="s">
        <v>398</v>
      </c>
      <c r="B215" s="97"/>
      <c r="C215" s="63" t="s">
        <v>399</v>
      </c>
      <c r="D215" s="62" t="s">
        <v>274</v>
      </c>
      <c r="E215" s="7">
        <v>3</v>
      </c>
      <c r="F215" s="8"/>
      <c r="G215" s="9">
        <f>E215*F215</f>
        <v>0</v>
      </c>
      <c r="H215" s="92"/>
    </row>
    <row r="216" spans="1:8" s="60" customFormat="1" x14ac:dyDescent="0.35">
      <c r="A216" s="67">
        <v>3.14</v>
      </c>
      <c r="B216" s="68"/>
      <c r="C216" s="65" t="s">
        <v>400</v>
      </c>
      <c r="D216" s="68"/>
      <c r="E216" s="11"/>
      <c r="F216" s="12"/>
      <c r="G216" s="13"/>
      <c r="H216" s="95"/>
    </row>
    <row r="217" spans="1:8" ht="32" thickBot="1" x14ac:dyDescent="0.4">
      <c r="A217" s="100" t="s">
        <v>401</v>
      </c>
      <c r="B217" s="101"/>
      <c r="C217" s="102" t="s">
        <v>402</v>
      </c>
      <c r="D217" s="101" t="s">
        <v>274</v>
      </c>
      <c r="E217" s="40">
        <v>3</v>
      </c>
      <c r="F217" s="41"/>
      <c r="G217" s="42">
        <f t="shared" ref="G217" si="19">E217*F217</f>
        <v>0</v>
      </c>
      <c r="H217" s="92"/>
    </row>
    <row r="218" spans="1:8" ht="12" thickBot="1" x14ac:dyDescent="0.4">
      <c r="A218" s="93"/>
      <c r="B218" s="86"/>
      <c r="C218" s="87" t="s">
        <v>403</v>
      </c>
      <c r="D218" s="94"/>
      <c r="E218" s="37"/>
      <c r="F218" s="31"/>
      <c r="G218" s="43">
        <f>SUM(G111:G217)</f>
        <v>1000000</v>
      </c>
    </row>
    <row r="219" spans="1:8" x14ac:dyDescent="0.35">
      <c r="A219" s="88"/>
      <c r="B219" s="89"/>
      <c r="C219" s="90" t="s">
        <v>404</v>
      </c>
      <c r="D219" s="91"/>
      <c r="E219" s="33"/>
      <c r="F219" s="34"/>
      <c r="G219" s="35"/>
    </row>
    <row r="220" spans="1:8" x14ac:dyDescent="0.35">
      <c r="A220" s="67"/>
      <c r="B220" s="68"/>
      <c r="C220" s="65" t="s">
        <v>405</v>
      </c>
      <c r="D220" s="62"/>
      <c r="E220" s="7"/>
      <c r="F220" s="36"/>
      <c r="G220" s="9"/>
    </row>
    <row r="221" spans="1:8" x14ac:dyDescent="0.35">
      <c r="A221" s="61">
        <v>4.0999999999999996</v>
      </c>
      <c r="B221" s="62"/>
      <c r="C221" s="63" t="s">
        <v>406</v>
      </c>
      <c r="D221" s="62" t="s">
        <v>225</v>
      </c>
      <c r="E221" s="7">
        <v>590</v>
      </c>
      <c r="F221" s="8"/>
      <c r="G221" s="9">
        <f t="shared" ref="G221:G225" si="20">F221*E221</f>
        <v>0</v>
      </c>
      <c r="H221" s="92"/>
    </row>
    <row r="222" spans="1:8" x14ac:dyDescent="0.35">
      <c r="A222" s="61">
        <v>4.2</v>
      </c>
      <c r="B222" s="62"/>
      <c r="C222" s="63" t="s">
        <v>407</v>
      </c>
      <c r="D222" s="62" t="s">
        <v>408</v>
      </c>
      <c r="E222" s="7">
        <v>10440</v>
      </c>
      <c r="F222" s="8"/>
      <c r="G222" s="9">
        <f t="shared" si="20"/>
        <v>0</v>
      </c>
      <c r="H222" s="92"/>
    </row>
    <row r="223" spans="1:8" x14ac:dyDescent="0.35">
      <c r="A223" s="61">
        <v>4.3</v>
      </c>
      <c r="B223" s="62"/>
      <c r="C223" s="63" t="s">
        <v>409</v>
      </c>
      <c r="D223" s="62" t="s">
        <v>202</v>
      </c>
      <c r="E223" s="7">
        <f>SUM(E132:E138)*0.15</f>
        <v>2798.25</v>
      </c>
      <c r="F223" s="8"/>
      <c r="G223" s="9">
        <f t="shared" si="20"/>
        <v>0</v>
      </c>
      <c r="H223" s="92"/>
    </row>
    <row r="224" spans="1:8" x14ac:dyDescent="0.35">
      <c r="A224" s="61">
        <v>4.4000000000000004</v>
      </c>
      <c r="B224" s="62"/>
      <c r="C224" s="63" t="s">
        <v>410</v>
      </c>
      <c r="D224" s="62" t="s">
        <v>274</v>
      </c>
      <c r="E224" s="7">
        <v>160</v>
      </c>
      <c r="F224" s="8"/>
      <c r="G224" s="9">
        <f t="shared" si="20"/>
        <v>0</v>
      </c>
      <c r="H224" s="92"/>
    </row>
    <row r="225" spans="1:8" ht="12" thickBot="1" x14ac:dyDescent="0.4">
      <c r="A225" s="61">
        <v>4.5</v>
      </c>
      <c r="B225" s="62"/>
      <c r="C225" s="63" t="s">
        <v>411</v>
      </c>
      <c r="D225" s="62" t="s">
        <v>274</v>
      </c>
      <c r="E225" s="7">
        <v>4</v>
      </c>
      <c r="F225" s="8"/>
      <c r="G225" s="9">
        <f t="shared" si="20"/>
        <v>0</v>
      </c>
      <c r="H225" s="92"/>
    </row>
    <row r="226" spans="1:8" ht="12" thickBot="1" x14ac:dyDescent="0.4">
      <c r="A226" s="93"/>
      <c r="B226" s="86"/>
      <c r="C226" s="87" t="s">
        <v>412</v>
      </c>
      <c r="D226" s="94"/>
      <c r="E226" s="37"/>
      <c r="F226" s="31"/>
      <c r="G226" s="43">
        <f>SUM(G221:G225)</f>
        <v>0</v>
      </c>
    </row>
    <row r="227" spans="1:8" ht="12" thickBot="1" x14ac:dyDescent="0.4">
      <c r="A227" s="103"/>
      <c r="B227" s="104"/>
      <c r="C227" s="105"/>
      <c r="D227" s="106"/>
      <c r="E227" s="44"/>
      <c r="F227" s="45"/>
      <c r="G227" s="46"/>
    </row>
    <row r="228" spans="1:8" ht="23.75" customHeight="1" thickBot="1" x14ac:dyDescent="0.4">
      <c r="A228" s="121" t="s">
        <v>413</v>
      </c>
      <c r="B228" s="122"/>
      <c r="C228" s="122"/>
      <c r="D228" s="122"/>
      <c r="E228" s="122"/>
      <c r="F228" s="122"/>
      <c r="G228" s="47" t="s">
        <v>414</v>
      </c>
    </row>
    <row r="229" spans="1:8" ht="23.75" customHeight="1" x14ac:dyDescent="0.35">
      <c r="A229" s="123" t="str">
        <f>C4</f>
        <v>SECTION 1 : PRELIMINARY AND GENERAL</v>
      </c>
      <c r="B229" s="124"/>
      <c r="C229" s="124"/>
      <c r="D229" s="124"/>
      <c r="E229" s="124"/>
      <c r="F229" s="124"/>
      <c r="G229" s="48">
        <f>G101</f>
        <v>1205000</v>
      </c>
      <c r="H229" s="107"/>
    </row>
    <row r="230" spans="1:8" ht="23.75" customHeight="1" x14ac:dyDescent="0.35">
      <c r="A230" s="125" t="str">
        <f>C102</f>
        <v>SECTION 2 : ANCILLARY WORK</v>
      </c>
      <c r="B230" s="126"/>
      <c r="C230" s="126"/>
      <c r="D230" s="126"/>
      <c r="E230" s="126"/>
      <c r="F230" s="126"/>
      <c r="G230" s="49">
        <f>G109</f>
        <v>7050000</v>
      </c>
    </row>
    <row r="231" spans="1:8" ht="23.75" customHeight="1" x14ac:dyDescent="0.35">
      <c r="A231" s="125" t="str">
        <f>C110</f>
        <v>SECTION 3 : WATER NETWORK</v>
      </c>
      <c r="B231" s="126"/>
      <c r="C231" s="126"/>
      <c r="D231" s="126"/>
      <c r="E231" s="126"/>
      <c r="F231" s="126"/>
      <c r="G231" s="49">
        <f>G218</f>
        <v>1000000</v>
      </c>
    </row>
    <row r="232" spans="1:8" ht="23.75" customHeight="1" thickBot="1" x14ac:dyDescent="0.4">
      <c r="A232" s="125" t="str">
        <f>C219</f>
        <v>SECTION 4 : SUB-SURFACE DRAINAGE</v>
      </c>
      <c r="B232" s="126"/>
      <c r="C232" s="126"/>
      <c r="D232" s="126"/>
      <c r="E232" s="126"/>
      <c r="F232" s="126"/>
      <c r="G232" s="49">
        <f>G226</f>
        <v>0</v>
      </c>
    </row>
    <row r="233" spans="1:8" ht="23.75" customHeight="1" x14ac:dyDescent="0.35">
      <c r="A233" s="116" t="s">
        <v>415</v>
      </c>
      <c r="B233" s="117"/>
      <c r="C233" s="117"/>
      <c r="D233" s="117"/>
      <c r="E233" s="117"/>
      <c r="F233" s="117"/>
      <c r="G233" s="50">
        <f>SUM(G229:G232)</f>
        <v>9255000</v>
      </c>
    </row>
    <row r="234" spans="1:8" ht="23.75" customHeight="1" thickBot="1" x14ac:dyDescent="0.4">
      <c r="A234" s="114" t="s">
        <v>420</v>
      </c>
      <c r="B234" s="115"/>
      <c r="C234" s="115"/>
      <c r="D234" s="115"/>
      <c r="E234" s="115"/>
      <c r="F234" s="115"/>
      <c r="G234" s="51">
        <f>0.1*G233</f>
        <v>925500</v>
      </c>
    </row>
    <row r="235" spans="1:8" ht="23.75" customHeight="1" x14ac:dyDescent="0.35">
      <c r="A235" s="116" t="s">
        <v>416</v>
      </c>
      <c r="B235" s="117"/>
      <c r="C235" s="117"/>
      <c r="D235" s="117"/>
      <c r="E235" s="117"/>
      <c r="F235" s="117"/>
      <c r="G235" s="50">
        <f>G233+G234</f>
        <v>10180500</v>
      </c>
    </row>
    <row r="236" spans="1:8" ht="23.75" customHeight="1" thickBot="1" x14ac:dyDescent="0.4">
      <c r="A236" s="114" t="s">
        <v>417</v>
      </c>
      <c r="B236" s="115"/>
      <c r="C236" s="115"/>
      <c r="D236" s="115"/>
      <c r="E236" s="115"/>
      <c r="F236" s="115"/>
      <c r="G236" s="51">
        <f>G235*0.15</f>
        <v>1527075</v>
      </c>
    </row>
    <row r="237" spans="1:8" ht="23.75" customHeight="1" thickBot="1" x14ac:dyDescent="0.4">
      <c r="A237" s="114" t="s">
        <v>418</v>
      </c>
      <c r="B237" s="115"/>
      <c r="C237" s="115"/>
      <c r="D237" s="115"/>
      <c r="E237" s="115"/>
      <c r="F237" s="115"/>
      <c r="G237" s="52">
        <f>G235+G236</f>
        <v>11707575</v>
      </c>
    </row>
  </sheetData>
  <sheetProtection algorithmName="SHA-512" hashValue="F4mv3b5SypCSW0VKSvCsSfat9KRpJGxKb4YV8mZT6vGy9NT7J7ZM3KVvES06IZRiyFKStjBRbZe3Aah4HndX7g==" saltValue="xSyCsR9WEpH1NOyrJETM2Q==" spinCount="100000" sheet="1" selectLockedCells="1"/>
  <mergeCells count="18">
    <mergeCell ref="A237:F237"/>
    <mergeCell ref="A1:G1"/>
    <mergeCell ref="A228:F228"/>
    <mergeCell ref="A229:F229"/>
    <mergeCell ref="A230:F230"/>
    <mergeCell ref="A231:F231"/>
    <mergeCell ref="A232:F232"/>
    <mergeCell ref="A233:F233"/>
    <mergeCell ref="A2:A3"/>
    <mergeCell ref="B2:B3"/>
    <mergeCell ref="C2:C3"/>
    <mergeCell ref="D2:D3"/>
    <mergeCell ref="E2:E3"/>
    <mergeCell ref="F2:F3"/>
    <mergeCell ref="G2:G3"/>
    <mergeCell ref="A234:F234"/>
    <mergeCell ref="A235:F235"/>
    <mergeCell ref="A236:F236"/>
  </mergeCells>
  <printOptions horizontalCentered="1"/>
  <pageMargins left="0.23622047244094491" right="0.23622047244094491" top="0.74803149606299213" bottom="0.74803149606299213" header="0.31496062992125984" footer="0.31496062992125984"/>
  <pageSetup paperSize="9" scale="95" fitToHeight="0" orientation="portrait" r:id="rId1"/>
  <headerFooter>
    <oddHeader>&amp;C
&amp;G</oddHeader>
    <oddFooter>&amp;LContractor:</oddFooter>
  </headerFooter>
  <rowBreaks count="8" manualBreakCount="8">
    <brk id="49" max="6" man="1"/>
    <brk id="82" max="6" man="1"/>
    <brk id="101" max="6" man="1"/>
    <brk id="109" max="6" man="1"/>
    <brk id="138" max="6" man="1"/>
    <brk id="181" max="6" man="1"/>
    <brk id="218" max="6" man="1"/>
    <brk id="227" max="6"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MLM 21.2024.25 Blank BoQ</vt:lpstr>
      <vt:lpstr>'MLM 21.2024.25 Blank BoQ'!Print_Area</vt:lpstr>
      <vt:lpstr>'MLM 21.2024.25 Blank 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Pretesh Dayal</dc:creator>
  <cp:lastModifiedBy>Sylvia Motsei</cp:lastModifiedBy>
  <dcterms:created xsi:type="dcterms:W3CDTF">2024-12-12T07:10:00Z</dcterms:created>
  <dcterms:modified xsi:type="dcterms:W3CDTF">2025-02-10T12:59:47Z</dcterms:modified>
</cp:coreProperties>
</file>