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xl/drawings/drawing27.xml" ContentType="application/vnd.openxmlformats-officedocument.drawing+xml"/>
  <Override PartName="/xl/drawings/drawing28.xml" ContentType="application/vnd.openxmlformats-officedocument.drawing+xml"/>
  <Override PartName="/xl/drawings/drawing29.xml" ContentType="application/vnd.openxmlformats-officedocument.drawing+xml"/>
  <Override PartName="/xl/calcChain.xml" ContentType="application/vnd.openxmlformats-officedocument.spreadsheetml.calcChai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codeName="ThisWorkbook" defaultThemeVersion="124226"/>
  <xr:revisionPtr revIDLastSave="55" documentId="13_ncr:1_{900EF401-46C2-48C2-A9EA-0C8CA558462D}" xr6:coauthVersionLast="47" xr6:coauthVersionMax="47" xr10:uidLastSave="{84C18CE6-55E2-4485-BA2D-79D84277EE5D}"/>
  <bookViews>
    <workbookView xWindow="-108" yWindow="-108" windowWidth="23256" windowHeight="12576" tabRatio="908" activeTab="30" xr2:uid="{00000000-000D-0000-FFFF-FFFF00000000}"/>
  </bookViews>
  <sheets>
    <sheet name="List of Items &amp; Enquiry number" sheetId="30" r:id="rId1"/>
    <sheet name="Source Data" sheetId="2" r:id="rId2"/>
    <sheet name="PMT Schedule Selector" sheetId="1" state="hidden" r:id="rId3"/>
    <sheet name="Deviation Schedule" sheetId="25" r:id="rId4"/>
    <sheet name="175077" sheetId="26" r:id="rId5"/>
    <sheet name="175078" sheetId="5" r:id="rId6"/>
    <sheet name="182712" sheetId="27" r:id="rId7"/>
    <sheet name="175081" sheetId="6" r:id="rId8"/>
    <sheet name="175082" sheetId="7" r:id="rId9"/>
    <sheet name="182713" sheetId="19" r:id="rId10"/>
    <sheet name="0175097" sheetId="33" r:id="rId11"/>
    <sheet name="175098" sheetId="18" r:id="rId12"/>
    <sheet name="182719" sheetId="21" r:id="rId13"/>
    <sheet name="175083" sheetId="8" r:id="rId14"/>
    <sheet name="175084" sheetId="9" r:id="rId15"/>
    <sheet name="0182714" sheetId="34" r:id="rId16"/>
    <sheet name="189879" sheetId="22" r:id="rId17"/>
    <sheet name="189923" sheetId="24" r:id="rId18"/>
    <sheet name="189925" sheetId="23" r:id="rId19"/>
    <sheet name="175085" sheetId="10" r:id="rId20"/>
    <sheet name="175086" sheetId="11" r:id="rId21"/>
    <sheet name="182715" sheetId="20" r:id="rId22"/>
    <sheet name="175091" sheetId="12" r:id="rId23"/>
    <sheet name="175092" sheetId="13" r:id="rId24"/>
    <sheet name="0182716" sheetId="35" r:id="rId25"/>
    <sheet name="175095" sheetId="16" r:id="rId26"/>
    <sheet name="175096" sheetId="17" r:id="rId27"/>
    <sheet name="0182717" sheetId="36" r:id="rId28"/>
    <sheet name="175093" sheetId="14" r:id="rId29"/>
    <sheet name="175094" sheetId="15" r:id="rId30"/>
    <sheet name="0182718" sheetId="37" r:id="rId31"/>
  </sheets>
  <definedNames>
    <definedName name="_xlnm.Print_Area" localSheetId="10">'0175097'!$B$2:$G$137</definedName>
    <definedName name="_xlnm.Print_Area" localSheetId="15">'0182714'!$B$2:$G$137</definedName>
    <definedName name="_xlnm.Print_Area" localSheetId="24">'0182716'!$B$2:$G$137</definedName>
    <definedName name="_xlnm.Print_Area" localSheetId="27">'0182717'!$B$2:$G$137</definedName>
    <definedName name="_xlnm.Print_Area" localSheetId="30">'0182718'!$B$2:$G$137</definedName>
    <definedName name="_xlnm.Print_Area" localSheetId="4">'175077'!$B$2:$G$137</definedName>
    <definedName name="_xlnm.Print_Area" localSheetId="5">'175078'!$B$2:$G$137</definedName>
    <definedName name="_xlnm.Print_Area" localSheetId="7">'175081'!$B$2:$G$137</definedName>
    <definedName name="_xlnm.Print_Area" localSheetId="8">'175082'!$B$2:$G$137</definedName>
    <definedName name="_xlnm.Print_Area" localSheetId="13">'175083'!$B$2:$G$137</definedName>
    <definedName name="_xlnm.Print_Area" localSheetId="14">'175084'!$B$2:$G$137</definedName>
    <definedName name="_xlnm.Print_Area" localSheetId="19">'175085'!$B$2:$G$137</definedName>
    <definedName name="_xlnm.Print_Area" localSheetId="20">'175086'!$B$2:$G$137</definedName>
    <definedName name="_xlnm.Print_Area" localSheetId="22">'175091'!$B$2:$G$137</definedName>
    <definedName name="_xlnm.Print_Area" localSheetId="23">'175092'!$B$2:$G$137</definedName>
    <definedName name="_xlnm.Print_Area" localSheetId="28">'175093'!$B$2:$G$137</definedName>
    <definedName name="_xlnm.Print_Area" localSheetId="29">'175094'!$B$2:$G$137</definedName>
    <definedName name="_xlnm.Print_Area" localSheetId="25">'175095'!$B$2:$G$137</definedName>
    <definedName name="_xlnm.Print_Area" localSheetId="26">'175096'!$B$2:$G$137</definedName>
    <definedName name="_xlnm.Print_Area" localSheetId="11">'175098'!$B$2:$G$137</definedName>
    <definedName name="_xlnm.Print_Area" localSheetId="6">'182712'!$B$2:$G$137</definedName>
    <definedName name="_xlnm.Print_Area" localSheetId="9">'182713'!$B$2:$G$137</definedName>
    <definedName name="_xlnm.Print_Area" localSheetId="21">'182715'!$B$2:$G$137</definedName>
    <definedName name="_xlnm.Print_Area" localSheetId="12">'182719'!$B$2:$G$137</definedName>
    <definedName name="_xlnm.Print_Area" localSheetId="16">'189879'!$B$2:$G$137</definedName>
    <definedName name="_xlnm.Print_Area" localSheetId="17">'189923'!$B$2:$G$137</definedName>
    <definedName name="_xlnm.Print_Area" localSheetId="18">'189925'!$B$2:$G$137</definedName>
    <definedName name="_xlnm.Print_Area" localSheetId="3">'Deviation Schedule'!$A$1:$G$44</definedName>
    <definedName name="_xlnm.Print_Area" localSheetId="2">'PMT Schedule Selector'!$B$2:$G$145</definedName>
    <definedName name="_xlnm.Print_Area" localSheetId="1">'Source Data'!$A$1:$A$29</definedName>
    <definedName name="Z_06C7796F_60FE_4B15_9D17_353082FC47C0_.wvu.PrintArea" localSheetId="10" hidden="1">'0175097'!$B$2:$G$137</definedName>
    <definedName name="Z_06C7796F_60FE_4B15_9D17_353082FC47C0_.wvu.PrintArea" localSheetId="15" hidden="1">'0182714'!$B$2:$G$137</definedName>
    <definedName name="Z_06C7796F_60FE_4B15_9D17_353082FC47C0_.wvu.PrintArea" localSheetId="24" hidden="1">'0182716'!$B$2:$G$137</definedName>
    <definedName name="Z_06C7796F_60FE_4B15_9D17_353082FC47C0_.wvu.PrintArea" localSheetId="27" hidden="1">'0182717'!$B$2:$G$137</definedName>
    <definedName name="Z_06C7796F_60FE_4B15_9D17_353082FC47C0_.wvu.PrintArea" localSheetId="30" hidden="1">'0182718'!$B$2:$G$137</definedName>
    <definedName name="Z_06C7796F_60FE_4B15_9D17_353082FC47C0_.wvu.PrintArea" localSheetId="4" hidden="1">'175077'!$B$2:$G$137</definedName>
    <definedName name="Z_06C7796F_60FE_4B15_9D17_353082FC47C0_.wvu.PrintArea" localSheetId="5" hidden="1">'175078'!$B$2:$G$132</definedName>
    <definedName name="Z_06C7796F_60FE_4B15_9D17_353082FC47C0_.wvu.PrintArea" localSheetId="7" hidden="1">'175081'!$B$2:$G$137</definedName>
    <definedName name="Z_06C7796F_60FE_4B15_9D17_353082FC47C0_.wvu.PrintArea" localSheetId="8" hidden="1">'175082'!$B$2:$G$137</definedName>
    <definedName name="Z_06C7796F_60FE_4B15_9D17_353082FC47C0_.wvu.PrintArea" localSheetId="13" hidden="1">'175083'!$B$2:$G$137</definedName>
    <definedName name="Z_06C7796F_60FE_4B15_9D17_353082FC47C0_.wvu.PrintArea" localSheetId="14" hidden="1">'175084'!$B$2:$G$137</definedName>
    <definedName name="Z_06C7796F_60FE_4B15_9D17_353082FC47C0_.wvu.PrintArea" localSheetId="19" hidden="1">'175085'!$B$2:$G$137</definedName>
    <definedName name="Z_06C7796F_60FE_4B15_9D17_353082FC47C0_.wvu.PrintArea" localSheetId="20" hidden="1">'175086'!$B$2:$G$137</definedName>
    <definedName name="Z_06C7796F_60FE_4B15_9D17_353082FC47C0_.wvu.PrintArea" localSheetId="22" hidden="1">'175091'!$B$2:$G$137</definedName>
    <definedName name="Z_06C7796F_60FE_4B15_9D17_353082FC47C0_.wvu.PrintArea" localSheetId="23" hidden="1">'175092'!$B$2:$G$137</definedName>
    <definedName name="Z_06C7796F_60FE_4B15_9D17_353082FC47C0_.wvu.PrintArea" localSheetId="28" hidden="1">'175093'!$B$2:$G$137</definedName>
    <definedName name="Z_06C7796F_60FE_4B15_9D17_353082FC47C0_.wvu.PrintArea" localSheetId="29" hidden="1">'175094'!$B$2:$G$137</definedName>
    <definedName name="Z_06C7796F_60FE_4B15_9D17_353082FC47C0_.wvu.PrintArea" localSheetId="25" hidden="1">'175095'!$B$2:$G$137</definedName>
    <definedName name="Z_06C7796F_60FE_4B15_9D17_353082FC47C0_.wvu.PrintArea" localSheetId="26" hidden="1">'175096'!$B$2:$G$137</definedName>
    <definedName name="Z_06C7796F_60FE_4B15_9D17_353082FC47C0_.wvu.PrintArea" localSheetId="11" hidden="1">'175098'!$B$2:$G$137</definedName>
    <definedName name="Z_06C7796F_60FE_4B15_9D17_353082FC47C0_.wvu.PrintArea" localSheetId="6" hidden="1">'182712'!$B$2:$G$132</definedName>
    <definedName name="Z_06C7796F_60FE_4B15_9D17_353082FC47C0_.wvu.PrintArea" localSheetId="9" hidden="1">'182713'!$B$2:$G$137</definedName>
    <definedName name="Z_06C7796F_60FE_4B15_9D17_353082FC47C0_.wvu.PrintArea" localSheetId="21" hidden="1">'182715'!$B$2:$G$137</definedName>
    <definedName name="Z_06C7796F_60FE_4B15_9D17_353082FC47C0_.wvu.PrintArea" localSheetId="12" hidden="1">'182719'!$B$2:$G$137</definedName>
    <definedName name="Z_06C7796F_60FE_4B15_9D17_353082FC47C0_.wvu.PrintArea" localSheetId="16" hidden="1">'189879'!$B$2:$G$137</definedName>
    <definedName name="Z_06C7796F_60FE_4B15_9D17_353082FC47C0_.wvu.PrintArea" localSheetId="17" hidden="1">'189923'!$B$2:$G$137</definedName>
    <definedName name="Z_06C7796F_60FE_4B15_9D17_353082FC47C0_.wvu.PrintArea" localSheetId="18" hidden="1">'189925'!$B$2:$G$137</definedName>
    <definedName name="Z_06C7796F_60FE_4B15_9D17_353082FC47C0_.wvu.PrintArea" localSheetId="3" hidden="1">'Deviation Schedule'!$A$1:$G$44</definedName>
    <definedName name="Z_06C7796F_60FE_4B15_9D17_353082FC47C0_.wvu.PrintArea" localSheetId="2" hidden="1">'PMT Schedule Selector'!$B$2:$G$145</definedName>
    <definedName name="Z_0E947597_B9FB_408F_B47C_A2D788D00D7C_.wvu.PrintArea" localSheetId="10" hidden="1">'0175097'!$B$2:$G$137</definedName>
    <definedName name="Z_0E947597_B9FB_408F_B47C_A2D788D00D7C_.wvu.PrintArea" localSheetId="15" hidden="1">'0182714'!$B$2:$G$137</definedName>
    <definedName name="Z_0E947597_B9FB_408F_B47C_A2D788D00D7C_.wvu.PrintArea" localSheetId="24" hidden="1">'0182716'!$B$2:$G$137</definedName>
    <definedName name="Z_0E947597_B9FB_408F_B47C_A2D788D00D7C_.wvu.PrintArea" localSheetId="27" hidden="1">'0182717'!$B$2:$G$137</definedName>
    <definedName name="Z_0E947597_B9FB_408F_B47C_A2D788D00D7C_.wvu.PrintArea" localSheetId="30" hidden="1">'0182718'!$B$2:$G$137</definedName>
    <definedName name="Z_0E947597_B9FB_408F_B47C_A2D788D00D7C_.wvu.PrintArea" localSheetId="4" hidden="1">'175077'!$B$2:$G$137</definedName>
    <definedName name="Z_0E947597_B9FB_408F_B47C_A2D788D00D7C_.wvu.PrintArea" localSheetId="5" hidden="1">'175078'!$B$2:$G$132</definedName>
    <definedName name="Z_0E947597_B9FB_408F_B47C_A2D788D00D7C_.wvu.PrintArea" localSheetId="7" hidden="1">'175081'!$B$2:$G$137</definedName>
    <definedName name="Z_0E947597_B9FB_408F_B47C_A2D788D00D7C_.wvu.PrintArea" localSheetId="8" hidden="1">'175082'!$B$2:$G$137</definedName>
    <definedName name="Z_0E947597_B9FB_408F_B47C_A2D788D00D7C_.wvu.PrintArea" localSheetId="13" hidden="1">'175083'!$B$2:$G$137</definedName>
    <definedName name="Z_0E947597_B9FB_408F_B47C_A2D788D00D7C_.wvu.PrintArea" localSheetId="14" hidden="1">'175084'!$B$2:$G$137</definedName>
    <definedName name="Z_0E947597_B9FB_408F_B47C_A2D788D00D7C_.wvu.PrintArea" localSheetId="19" hidden="1">'175085'!$B$2:$G$137</definedName>
    <definedName name="Z_0E947597_B9FB_408F_B47C_A2D788D00D7C_.wvu.PrintArea" localSheetId="20" hidden="1">'175086'!$B$2:$G$137</definedName>
    <definedName name="Z_0E947597_B9FB_408F_B47C_A2D788D00D7C_.wvu.PrintArea" localSheetId="22" hidden="1">'175091'!$B$2:$G$137</definedName>
    <definedName name="Z_0E947597_B9FB_408F_B47C_A2D788D00D7C_.wvu.PrintArea" localSheetId="23" hidden="1">'175092'!$B$2:$G$137</definedName>
    <definedName name="Z_0E947597_B9FB_408F_B47C_A2D788D00D7C_.wvu.PrintArea" localSheetId="28" hidden="1">'175093'!$B$2:$G$137</definedName>
    <definedName name="Z_0E947597_B9FB_408F_B47C_A2D788D00D7C_.wvu.PrintArea" localSheetId="29" hidden="1">'175094'!$B$2:$G$137</definedName>
    <definedName name="Z_0E947597_B9FB_408F_B47C_A2D788D00D7C_.wvu.PrintArea" localSheetId="25" hidden="1">'175095'!$B$2:$G$137</definedName>
    <definedName name="Z_0E947597_B9FB_408F_B47C_A2D788D00D7C_.wvu.PrintArea" localSheetId="26" hidden="1">'175096'!$B$2:$G$137</definedName>
    <definedName name="Z_0E947597_B9FB_408F_B47C_A2D788D00D7C_.wvu.PrintArea" localSheetId="11" hidden="1">'175098'!$B$2:$G$137</definedName>
    <definedName name="Z_0E947597_B9FB_408F_B47C_A2D788D00D7C_.wvu.PrintArea" localSheetId="6" hidden="1">'182712'!$B$2:$G$132</definedName>
    <definedName name="Z_0E947597_B9FB_408F_B47C_A2D788D00D7C_.wvu.PrintArea" localSheetId="9" hidden="1">'182713'!$B$2:$G$137</definedName>
    <definedName name="Z_0E947597_B9FB_408F_B47C_A2D788D00D7C_.wvu.PrintArea" localSheetId="21" hidden="1">'182715'!$B$2:$G$137</definedName>
    <definedName name="Z_0E947597_B9FB_408F_B47C_A2D788D00D7C_.wvu.PrintArea" localSheetId="12" hidden="1">'182719'!$B$2:$G$137</definedName>
    <definedName name="Z_0E947597_B9FB_408F_B47C_A2D788D00D7C_.wvu.PrintArea" localSheetId="16" hidden="1">'189879'!$B$2:$G$137</definedName>
    <definedName name="Z_0E947597_B9FB_408F_B47C_A2D788D00D7C_.wvu.PrintArea" localSheetId="17" hidden="1">'189923'!$B$2:$G$137</definedName>
    <definedName name="Z_0E947597_B9FB_408F_B47C_A2D788D00D7C_.wvu.PrintArea" localSheetId="18" hidden="1">'189925'!$B$2:$G$137</definedName>
    <definedName name="Z_0E947597_B9FB_408F_B47C_A2D788D00D7C_.wvu.PrintArea" localSheetId="3" hidden="1">'Deviation Schedule'!$A$1:$G$44</definedName>
    <definedName name="Z_0E947597_B9FB_408F_B47C_A2D788D00D7C_.wvu.PrintArea" localSheetId="2" hidden="1">'PMT Schedule Selector'!$B$2:$G$145</definedName>
    <definedName name="Z_117BB064_59A1_4952_B02A_C3693ED5C297_.wvu.PrintArea" localSheetId="10" hidden="1">'0175097'!$B$2:$G$137</definedName>
    <definedName name="Z_117BB064_59A1_4952_B02A_C3693ED5C297_.wvu.PrintArea" localSheetId="15" hidden="1">'0182714'!$B$2:$G$137</definedName>
    <definedName name="Z_117BB064_59A1_4952_B02A_C3693ED5C297_.wvu.PrintArea" localSheetId="24" hidden="1">'0182716'!$B$2:$G$137</definedName>
    <definedName name="Z_117BB064_59A1_4952_B02A_C3693ED5C297_.wvu.PrintArea" localSheetId="27" hidden="1">'0182717'!$B$2:$G$137</definedName>
    <definedName name="Z_117BB064_59A1_4952_B02A_C3693ED5C297_.wvu.PrintArea" localSheetId="30" hidden="1">'0182718'!$B$2:$G$137</definedName>
    <definedName name="Z_117BB064_59A1_4952_B02A_C3693ED5C297_.wvu.PrintArea" localSheetId="4" hidden="1">'175077'!$B$2:$G$137</definedName>
    <definedName name="Z_117BB064_59A1_4952_B02A_C3693ED5C297_.wvu.PrintArea" localSheetId="5" hidden="1">'175078'!$B$2:$G$132</definedName>
    <definedName name="Z_117BB064_59A1_4952_B02A_C3693ED5C297_.wvu.PrintArea" localSheetId="7" hidden="1">'175081'!$B$2:$G$137</definedName>
    <definedName name="Z_117BB064_59A1_4952_B02A_C3693ED5C297_.wvu.PrintArea" localSheetId="8" hidden="1">'175082'!$B$2:$G$137</definedName>
    <definedName name="Z_117BB064_59A1_4952_B02A_C3693ED5C297_.wvu.PrintArea" localSheetId="13" hidden="1">'175083'!$B$2:$G$137</definedName>
    <definedName name="Z_117BB064_59A1_4952_B02A_C3693ED5C297_.wvu.PrintArea" localSheetId="14" hidden="1">'175084'!$B$2:$G$137</definedName>
    <definedName name="Z_117BB064_59A1_4952_B02A_C3693ED5C297_.wvu.PrintArea" localSheetId="19" hidden="1">'175085'!$B$2:$G$137</definedName>
    <definedName name="Z_117BB064_59A1_4952_B02A_C3693ED5C297_.wvu.PrintArea" localSheetId="20" hidden="1">'175086'!$B$2:$G$137</definedName>
    <definedName name="Z_117BB064_59A1_4952_B02A_C3693ED5C297_.wvu.PrintArea" localSheetId="22" hidden="1">'175091'!$B$2:$G$137</definedName>
    <definedName name="Z_117BB064_59A1_4952_B02A_C3693ED5C297_.wvu.PrintArea" localSheetId="23" hidden="1">'175092'!$B$2:$G$137</definedName>
    <definedName name="Z_117BB064_59A1_4952_B02A_C3693ED5C297_.wvu.PrintArea" localSheetId="28" hidden="1">'175093'!$B$2:$G$137</definedName>
    <definedName name="Z_117BB064_59A1_4952_B02A_C3693ED5C297_.wvu.PrintArea" localSheetId="29" hidden="1">'175094'!$B$2:$G$137</definedName>
    <definedName name="Z_117BB064_59A1_4952_B02A_C3693ED5C297_.wvu.PrintArea" localSheetId="25" hidden="1">'175095'!$B$2:$G$137</definedName>
    <definedName name="Z_117BB064_59A1_4952_B02A_C3693ED5C297_.wvu.PrintArea" localSheetId="26" hidden="1">'175096'!$B$2:$G$137</definedName>
    <definedName name="Z_117BB064_59A1_4952_B02A_C3693ED5C297_.wvu.PrintArea" localSheetId="11" hidden="1">'175098'!$B$2:$G$137</definedName>
    <definedName name="Z_117BB064_59A1_4952_B02A_C3693ED5C297_.wvu.PrintArea" localSheetId="6" hidden="1">'182712'!$B$2:$G$132</definedName>
    <definedName name="Z_117BB064_59A1_4952_B02A_C3693ED5C297_.wvu.PrintArea" localSheetId="9" hidden="1">'182713'!$B$2:$G$137</definedName>
    <definedName name="Z_117BB064_59A1_4952_B02A_C3693ED5C297_.wvu.PrintArea" localSheetId="21" hidden="1">'182715'!$B$2:$G$137</definedName>
    <definedName name="Z_117BB064_59A1_4952_B02A_C3693ED5C297_.wvu.PrintArea" localSheetId="12" hidden="1">'182719'!$B$2:$G$137</definedName>
    <definedName name="Z_117BB064_59A1_4952_B02A_C3693ED5C297_.wvu.PrintArea" localSheetId="16" hidden="1">'189879'!$B$2:$G$137</definedName>
    <definedName name="Z_117BB064_59A1_4952_B02A_C3693ED5C297_.wvu.PrintArea" localSheetId="17" hidden="1">'189923'!$B$2:$G$137</definedName>
    <definedName name="Z_117BB064_59A1_4952_B02A_C3693ED5C297_.wvu.PrintArea" localSheetId="18" hidden="1">'189925'!$B$2:$G$137</definedName>
    <definedName name="Z_117BB064_59A1_4952_B02A_C3693ED5C297_.wvu.PrintArea" localSheetId="3" hidden="1">'Deviation Schedule'!$A$1:$G$44</definedName>
    <definedName name="Z_117BB064_59A1_4952_B02A_C3693ED5C297_.wvu.PrintArea" localSheetId="2" hidden="1">'PMT Schedule Selector'!$B$2:$G$145</definedName>
    <definedName name="Z_169CE84D_4086_40BF_A0E4_FFFF3CE5EB7D_.wvu.PrintArea" localSheetId="10" hidden="1">'0175097'!$B$2:$G$137</definedName>
    <definedName name="Z_169CE84D_4086_40BF_A0E4_FFFF3CE5EB7D_.wvu.PrintArea" localSheetId="15" hidden="1">'0182714'!$B$2:$G$137</definedName>
    <definedName name="Z_169CE84D_4086_40BF_A0E4_FFFF3CE5EB7D_.wvu.PrintArea" localSheetId="24" hidden="1">'0182716'!$B$2:$G$137</definedName>
    <definedName name="Z_169CE84D_4086_40BF_A0E4_FFFF3CE5EB7D_.wvu.PrintArea" localSheetId="27" hidden="1">'0182717'!$B$2:$G$137</definedName>
    <definedName name="Z_169CE84D_4086_40BF_A0E4_FFFF3CE5EB7D_.wvu.PrintArea" localSheetId="30" hidden="1">'0182718'!$B$2:$G$137</definedName>
    <definedName name="Z_169CE84D_4086_40BF_A0E4_FFFF3CE5EB7D_.wvu.PrintArea" localSheetId="4" hidden="1">'175077'!$B$2:$G$137</definedName>
    <definedName name="Z_169CE84D_4086_40BF_A0E4_FFFF3CE5EB7D_.wvu.PrintArea" localSheetId="5" hidden="1">'175078'!$B$2:$G$132</definedName>
    <definedName name="Z_169CE84D_4086_40BF_A0E4_FFFF3CE5EB7D_.wvu.PrintArea" localSheetId="7" hidden="1">'175081'!$B$2:$G$132</definedName>
    <definedName name="Z_169CE84D_4086_40BF_A0E4_FFFF3CE5EB7D_.wvu.PrintArea" localSheetId="8" hidden="1">'175082'!$B$2:$G$132</definedName>
    <definedName name="Z_169CE84D_4086_40BF_A0E4_FFFF3CE5EB7D_.wvu.PrintArea" localSheetId="13" hidden="1">'175083'!$B$2:$G$137</definedName>
    <definedName name="Z_169CE84D_4086_40BF_A0E4_FFFF3CE5EB7D_.wvu.PrintArea" localSheetId="14" hidden="1">'175084'!$B$2:$G$137</definedName>
    <definedName name="Z_169CE84D_4086_40BF_A0E4_FFFF3CE5EB7D_.wvu.PrintArea" localSheetId="19" hidden="1">'175085'!$B$2:$G$137</definedName>
    <definedName name="Z_169CE84D_4086_40BF_A0E4_FFFF3CE5EB7D_.wvu.PrintArea" localSheetId="20" hidden="1">'175086'!$B$2:$G$137</definedName>
    <definedName name="Z_169CE84D_4086_40BF_A0E4_FFFF3CE5EB7D_.wvu.PrintArea" localSheetId="22" hidden="1">'175091'!$B$2:$G$137</definedName>
    <definedName name="Z_169CE84D_4086_40BF_A0E4_FFFF3CE5EB7D_.wvu.PrintArea" localSheetId="23" hidden="1">'175092'!$B$2:$G$137</definedName>
    <definedName name="Z_169CE84D_4086_40BF_A0E4_FFFF3CE5EB7D_.wvu.PrintArea" localSheetId="28" hidden="1">'175093'!$B$2:$G$137</definedName>
    <definedName name="Z_169CE84D_4086_40BF_A0E4_FFFF3CE5EB7D_.wvu.PrintArea" localSheetId="29" hidden="1">'175094'!$B$2:$G$137</definedName>
    <definedName name="Z_169CE84D_4086_40BF_A0E4_FFFF3CE5EB7D_.wvu.PrintArea" localSheetId="25" hidden="1">'175095'!$B$2:$G$137</definedName>
    <definedName name="Z_169CE84D_4086_40BF_A0E4_FFFF3CE5EB7D_.wvu.PrintArea" localSheetId="26" hidden="1">'175096'!$B$2:$G$137</definedName>
    <definedName name="Z_169CE84D_4086_40BF_A0E4_FFFF3CE5EB7D_.wvu.PrintArea" localSheetId="11" hidden="1">'175098'!$B$2:$G$137</definedName>
    <definedName name="Z_169CE84D_4086_40BF_A0E4_FFFF3CE5EB7D_.wvu.PrintArea" localSheetId="6" hidden="1">'182712'!$B$2:$G$132</definedName>
    <definedName name="Z_169CE84D_4086_40BF_A0E4_FFFF3CE5EB7D_.wvu.PrintArea" localSheetId="9" hidden="1">'182713'!$B$2:$G$132</definedName>
    <definedName name="Z_169CE84D_4086_40BF_A0E4_FFFF3CE5EB7D_.wvu.PrintArea" localSheetId="21" hidden="1">'182715'!$B$2:$G$137</definedName>
    <definedName name="Z_169CE84D_4086_40BF_A0E4_FFFF3CE5EB7D_.wvu.PrintArea" localSheetId="12" hidden="1">'182719'!$B$2:$G$137</definedName>
    <definedName name="Z_169CE84D_4086_40BF_A0E4_FFFF3CE5EB7D_.wvu.PrintArea" localSheetId="16" hidden="1">'189879'!$B$2:$G$137</definedName>
    <definedName name="Z_169CE84D_4086_40BF_A0E4_FFFF3CE5EB7D_.wvu.PrintArea" localSheetId="17" hidden="1">'189923'!$B$2:$G$132</definedName>
    <definedName name="Z_169CE84D_4086_40BF_A0E4_FFFF3CE5EB7D_.wvu.PrintArea" localSheetId="18" hidden="1">'189925'!$B$2:$G$132</definedName>
    <definedName name="Z_169CE84D_4086_40BF_A0E4_FFFF3CE5EB7D_.wvu.PrintArea" localSheetId="3" hidden="1">'Deviation Schedule'!$A$1:$G$44</definedName>
    <definedName name="Z_169CE84D_4086_40BF_A0E4_FFFF3CE5EB7D_.wvu.PrintArea" localSheetId="2" hidden="1">'PMT Schedule Selector'!$B$2:$G$145</definedName>
    <definedName name="Z_17EE5DBF_0FE4_4A5B_BD66_2BA19DB4059D_.wvu.PrintArea" localSheetId="10" hidden="1">'0175097'!$B$2:$G$137</definedName>
    <definedName name="Z_17EE5DBF_0FE4_4A5B_BD66_2BA19DB4059D_.wvu.PrintArea" localSheetId="15" hidden="1">'0182714'!$B$2:$G$137</definedName>
    <definedName name="Z_17EE5DBF_0FE4_4A5B_BD66_2BA19DB4059D_.wvu.PrintArea" localSheetId="24" hidden="1">'0182716'!$B$2:$G$137</definedName>
    <definedName name="Z_17EE5DBF_0FE4_4A5B_BD66_2BA19DB4059D_.wvu.PrintArea" localSheetId="27" hidden="1">'0182717'!$B$2:$G$137</definedName>
    <definedName name="Z_17EE5DBF_0FE4_4A5B_BD66_2BA19DB4059D_.wvu.PrintArea" localSheetId="30" hidden="1">'0182718'!$B$2:$G$137</definedName>
    <definedName name="Z_17EE5DBF_0FE4_4A5B_BD66_2BA19DB4059D_.wvu.PrintArea" localSheetId="4" hidden="1">'175077'!$B$2:$G$137</definedName>
    <definedName name="Z_17EE5DBF_0FE4_4A5B_BD66_2BA19DB4059D_.wvu.PrintArea" localSheetId="5" hidden="1">'175078'!$B$2:$G$132</definedName>
    <definedName name="Z_17EE5DBF_0FE4_4A5B_BD66_2BA19DB4059D_.wvu.PrintArea" localSheetId="7" hidden="1">'175081'!$B$2:$G$132</definedName>
    <definedName name="Z_17EE5DBF_0FE4_4A5B_BD66_2BA19DB4059D_.wvu.PrintArea" localSheetId="8" hidden="1">'175082'!$B$2:$G$132</definedName>
    <definedName name="Z_17EE5DBF_0FE4_4A5B_BD66_2BA19DB4059D_.wvu.PrintArea" localSheetId="13" hidden="1">'175083'!$B$2:$G$137</definedName>
    <definedName name="Z_17EE5DBF_0FE4_4A5B_BD66_2BA19DB4059D_.wvu.PrintArea" localSheetId="14" hidden="1">'175084'!$B$2:$G$137</definedName>
    <definedName name="Z_17EE5DBF_0FE4_4A5B_BD66_2BA19DB4059D_.wvu.PrintArea" localSheetId="19" hidden="1">'175085'!$B$2:$G$137</definedName>
    <definedName name="Z_17EE5DBF_0FE4_4A5B_BD66_2BA19DB4059D_.wvu.PrintArea" localSheetId="20" hidden="1">'175086'!$B$2:$G$137</definedName>
    <definedName name="Z_17EE5DBF_0FE4_4A5B_BD66_2BA19DB4059D_.wvu.PrintArea" localSheetId="22" hidden="1">'175091'!$B$2:$G$137</definedName>
    <definedName name="Z_17EE5DBF_0FE4_4A5B_BD66_2BA19DB4059D_.wvu.PrintArea" localSheetId="23" hidden="1">'175092'!$B$2:$G$137</definedName>
    <definedName name="Z_17EE5DBF_0FE4_4A5B_BD66_2BA19DB4059D_.wvu.PrintArea" localSheetId="28" hidden="1">'175093'!$B$2:$G$137</definedName>
    <definedName name="Z_17EE5DBF_0FE4_4A5B_BD66_2BA19DB4059D_.wvu.PrintArea" localSheetId="29" hidden="1">'175094'!$B$2:$G$137</definedName>
    <definedName name="Z_17EE5DBF_0FE4_4A5B_BD66_2BA19DB4059D_.wvu.PrintArea" localSheetId="25" hidden="1">'175095'!$B$2:$G$137</definedName>
    <definedName name="Z_17EE5DBF_0FE4_4A5B_BD66_2BA19DB4059D_.wvu.PrintArea" localSheetId="26" hidden="1">'175096'!$B$2:$G$137</definedName>
    <definedName name="Z_17EE5DBF_0FE4_4A5B_BD66_2BA19DB4059D_.wvu.PrintArea" localSheetId="11" hidden="1">'175098'!$B$2:$G$137</definedName>
    <definedName name="Z_17EE5DBF_0FE4_4A5B_BD66_2BA19DB4059D_.wvu.PrintArea" localSheetId="6" hidden="1">'182712'!$B$2:$G$132</definedName>
    <definedName name="Z_17EE5DBF_0FE4_4A5B_BD66_2BA19DB4059D_.wvu.PrintArea" localSheetId="9" hidden="1">'182713'!$B$2:$G$132</definedName>
    <definedName name="Z_17EE5DBF_0FE4_4A5B_BD66_2BA19DB4059D_.wvu.PrintArea" localSheetId="21" hidden="1">'182715'!$B$2:$G$137</definedName>
    <definedName name="Z_17EE5DBF_0FE4_4A5B_BD66_2BA19DB4059D_.wvu.PrintArea" localSheetId="12" hidden="1">'182719'!$B$2:$G$137</definedName>
    <definedName name="Z_17EE5DBF_0FE4_4A5B_BD66_2BA19DB4059D_.wvu.PrintArea" localSheetId="16" hidden="1">'189879'!$B$2:$G$137</definedName>
    <definedName name="Z_17EE5DBF_0FE4_4A5B_BD66_2BA19DB4059D_.wvu.PrintArea" localSheetId="17" hidden="1">'189923'!$B$2:$G$132</definedName>
    <definedName name="Z_17EE5DBF_0FE4_4A5B_BD66_2BA19DB4059D_.wvu.PrintArea" localSheetId="18" hidden="1">'189925'!$B$2:$G$132</definedName>
    <definedName name="Z_17EE5DBF_0FE4_4A5B_BD66_2BA19DB4059D_.wvu.PrintArea" localSheetId="3" hidden="1">'Deviation Schedule'!$A$1:$G$44</definedName>
    <definedName name="Z_17EE5DBF_0FE4_4A5B_BD66_2BA19DB4059D_.wvu.PrintArea" localSheetId="2" hidden="1">'PMT Schedule Selector'!$B$2:$G$145</definedName>
    <definedName name="Z_1A1D99E6_5E8C_41DD_96E1_A214C10404CE_.wvu.PrintArea" localSheetId="10" hidden="1">'0175097'!$B$2:$G$137</definedName>
    <definedName name="Z_1A1D99E6_5E8C_41DD_96E1_A214C10404CE_.wvu.PrintArea" localSheetId="15" hidden="1">'0182714'!$B$2:$G$137</definedName>
    <definedName name="Z_1A1D99E6_5E8C_41DD_96E1_A214C10404CE_.wvu.PrintArea" localSheetId="24" hidden="1">'0182716'!$B$2:$G$137</definedName>
    <definedName name="Z_1A1D99E6_5E8C_41DD_96E1_A214C10404CE_.wvu.PrintArea" localSheetId="27" hidden="1">'0182717'!$B$2:$G$137</definedName>
    <definedName name="Z_1A1D99E6_5E8C_41DD_96E1_A214C10404CE_.wvu.PrintArea" localSheetId="30" hidden="1">'0182718'!$B$2:$G$137</definedName>
    <definedName name="Z_1A1D99E6_5E8C_41DD_96E1_A214C10404CE_.wvu.PrintArea" localSheetId="4" hidden="1">'175077'!$B$2:$G$137</definedName>
    <definedName name="Z_1A1D99E6_5E8C_41DD_96E1_A214C10404CE_.wvu.PrintArea" localSheetId="5" hidden="1">'175078'!$B$2:$G$132</definedName>
    <definedName name="Z_1A1D99E6_5E8C_41DD_96E1_A214C10404CE_.wvu.PrintArea" localSheetId="7" hidden="1">'175081'!$B$2:$G$137</definedName>
    <definedName name="Z_1A1D99E6_5E8C_41DD_96E1_A214C10404CE_.wvu.PrintArea" localSheetId="8" hidden="1">'175082'!$B$2:$G$137</definedName>
    <definedName name="Z_1A1D99E6_5E8C_41DD_96E1_A214C10404CE_.wvu.PrintArea" localSheetId="13" hidden="1">'175083'!$B$2:$G$137</definedName>
    <definedName name="Z_1A1D99E6_5E8C_41DD_96E1_A214C10404CE_.wvu.PrintArea" localSheetId="14" hidden="1">'175084'!$B$2:$G$137</definedName>
    <definedName name="Z_1A1D99E6_5E8C_41DD_96E1_A214C10404CE_.wvu.PrintArea" localSheetId="19" hidden="1">'175085'!$B$2:$G$137</definedName>
    <definedName name="Z_1A1D99E6_5E8C_41DD_96E1_A214C10404CE_.wvu.PrintArea" localSheetId="20" hidden="1">'175086'!$B$2:$G$137</definedName>
    <definedName name="Z_1A1D99E6_5E8C_41DD_96E1_A214C10404CE_.wvu.PrintArea" localSheetId="22" hidden="1">'175091'!$B$2:$G$137</definedName>
    <definedName name="Z_1A1D99E6_5E8C_41DD_96E1_A214C10404CE_.wvu.PrintArea" localSheetId="23" hidden="1">'175092'!$B$2:$G$137</definedName>
    <definedName name="Z_1A1D99E6_5E8C_41DD_96E1_A214C10404CE_.wvu.PrintArea" localSheetId="28" hidden="1">'175093'!$B$2:$G$137</definedName>
    <definedName name="Z_1A1D99E6_5E8C_41DD_96E1_A214C10404CE_.wvu.PrintArea" localSheetId="29" hidden="1">'175094'!$B$2:$G$137</definedName>
    <definedName name="Z_1A1D99E6_5E8C_41DD_96E1_A214C10404CE_.wvu.PrintArea" localSheetId="25" hidden="1">'175095'!$B$2:$G$137</definedName>
    <definedName name="Z_1A1D99E6_5E8C_41DD_96E1_A214C10404CE_.wvu.PrintArea" localSheetId="26" hidden="1">'175096'!$B$2:$G$137</definedName>
    <definedName name="Z_1A1D99E6_5E8C_41DD_96E1_A214C10404CE_.wvu.PrintArea" localSheetId="11" hidden="1">'175098'!$B$2:$G$137</definedName>
    <definedName name="Z_1A1D99E6_5E8C_41DD_96E1_A214C10404CE_.wvu.PrintArea" localSheetId="6" hidden="1">'182712'!$B$2:$G$132</definedName>
    <definedName name="Z_1A1D99E6_5E8C_41DD_96E1_A214C10404CE_.wvu.PrintArea" localSheetId="9" hidden="1">'182713'!$B$2:$G$137</definedName>
    <definedName name="Z_1A1D99E6_5E8C_41DD_96E1_A214C10404CE_.wvu.PrintArea" localSheetId="21" hidden="1">'182715'!$B$2:$G$137</definedName>
    <definedName name="Z_1A1D99E6_5E8C_41DD_96E1_A214C10404CE_.wvu.PrintArea" localSheetId="12" hidden="1">'182719'!$B$2:$G$137</definedName>
    <definedName name="Z_1A1D99E6_5E8C_41DD_96E1_A214C10404CE_.wvu.PrintArea" localSheetId="16" hidden="1">'189879'!$B$2:$G$137</definedName>
    <definedName name="Z_1A1D99E6_5E8C_41DD_96E1_A214C10404CE_.wvu.PrintArea" localSheetId="17" hidden="1">'189923'!$B$2:$G$137</definedName>
    <definedName name="Z_1A1D99E6_5E8C_41DD_96E1_A214C10404CE_.wvu.PrintArea" localSheetId="18" hidden="1">'189925'!$B$2:$G$137</definedName>
    <definedName name="Z_1A1D99E6_5E8C_41DD_96E1_A214C10404CE_.wvu.PrintArea" localSheetId="3" hidden="1">'Deviation Schedule'!$A$1:$G$44</definedName>
    <definedName name="Z_1A1D99E6_5E8C_41DD_96E1_A214C10404CE_.wvu.PrintArea" localSheetId="2" hidden="1">'PMT Schedule Selector'!$B$2:$G$145</definedName>
    <definedName name="Z_1D4E1FAD_3456_499A_A82D_FB40CF1A8068_.wvu.PrintArea" localSheetId="10" hidden="1">'0175097'!$B$2:$G$137</definedName>
    <definedName name="Z_1D4E1FAD_3456_499A_A82D_FB40CF1A8068_.wvu.PrintArea" localSheetId="15" hidden="1">'0182714'!$B$2:$G$137</definedName>
    <definedName name="Z_1D4E1FAD_3456_499A_A82D_FB40CF1A8068_.wvu.PrintArea" localSheetId="24" hidden="1">'0182716'!$B$2:$G$137</definedName>
    <definedName name="Z_1D4E1FAD_3456_499A_A82D_FB40CF1A8068_.wvu.PrintArea" localSheetId="27" hidden="1">'0182717'!$B$2:$G$137</definedName>
    <definedName name="Z_1D4E1FAD_3456_499A_A82D_FB40CF1A8068_.wvu.PrintArea" localSheetId="30" hidden="1">'0182718'!$B$2:$G$137</definedName>
    <definedName name="Z_1D4E1FAD_3456_499A_A82D_FB40CF1A8068_.wvu.PrintArea" localSheetId="4" hidden="1">'175077'!$B$2:$G$137</definedName>
    <definedName name="Z_1D4E1FAD_3456_499A_A82D_FB40CF1A8068_.wvu.PrintArea" localSheetId="5" hidden="1">'175078'!$B$2:$G$132</definedName>
    <definedName name="Z_1D4E1FAD_3456_499A_A82D_FB40CF1A8068_.wvu.PrintArea" localSheetId="7" hidden="1">'175081'!$B$2:$G$137</definedName>
    <definedName name="Z_1D4E1FAD_3456_499A_A82D_FB40CF1A8068_.wvu.PrintArea" localSheetId="8" hidden="1">'175082'!$B$2:$G$137</definedName>
    <definedName name="Z_1D4E1FAD_3456_499A_A82D_FB40CF1A8068_.wvu.PrintArea" localSheetId="13" hidden="1">'175083'!$B$2:$G$137</definedName>
    <definedName name="Z_1D4E1FAD_3456_499A_A82D_FB40CF1A8068_.wvu.PrintArea" localSheetId="14" hidden="1">'175084'!$B$2:$G$137</definedName>
    <definedName name="Z_1D4E1FAD_3456_499A_A82D_FB40CF1A8068_.wvu.PrintArea" localSheetId="19" hidden="1">'175085'!$B$2:$G$137</definedName>
    <definedName name="Z_1D4E1FAD_3456_499A_A82D_FB40CF1A8068_.wvu.PrintArea" localSheetId="20" hidden="1">'175086'!$B$2:$G$137</definedName>
    <definedName name="Z_1D4E1FAD_3456_499A_A82D_FB40CF1A8068_.wvu.PrintArea" localSheetId="22" hidden="1">'175091'!$B$2:$G$137</definedName>
    <definedName name="Z_1D4E1FAD_3456_499A_A82D_FB40CF1A8068_.wvu.PrintArea" localSheetId="23" hidden="1">'175092'!$B$2:$G$137</definedName>
    <definedName name="Z_1D4E1FAD_3456_499A_A82D_FB40CF1A8068_.wvu.PrintArea" localSheetId="28" hidden="1">'175093'!$B$2:$G$137</definedName>
    <definedName name="Z_1D4E1FAD_3456_499A_A82D_FB40CF1A8068_.wvu.PrintArea" localSheetId="29" hidden="1">'175094'!$B$2:$G$137</definedName>
    <definedName name="Z_1D4E1FAD_3456_499A_A82D_FB40CF1A8068_.wvu.PrintArea" localSheetId="25" hidden="1">'175095'!$B$2:$G$137</definedName>
    <definedName name="Z_1D4E1FAD_3456_499A_A82D_FB40CF1A8068_.wvu.PrintArea" localSheetId="26" hidden="1">'175096'!$B$2:$G$137</definedName>
    <definedName name="Z_1D4E1FAD_3456_499A_A82D_FB40CF1A8068_.wvu.PrintArea" localSheetId="11" hidden="1">'175098'!$B$2:$G$137</definedName>
    <definedName name="Z_1D4E1FAD_3456_499A_A82D_FB40CF1A8068_.wvu.PrintArea" localSheetId="6" hidden="1">'182712'!$B$2:$G$132</definedName>
    <definedName name="Z_1D4E1FAD_3456_499A_A82D_FB40CF1A8068_.wvu.PrintArea" localSheetId="9" hidden="1">'182713'!$B$2:$G$137</definedName>
    <definedName name="Z_1D4E1FAD_3456_499A_A82D_FB40CF1A8068_.wvu.PrintArea" localSheetId="21" hidden="1">'182715'!$B$2:$G$137</definedName>
    <definedName name="Z_1D4E1FAD_3456_499A_A82D_FB40CF1A8068_.wvu.PrintArea" localSheetId="12" hidden="1">'182719'!$B$2:$G$137</definedName>
    <definedName name="Z_1D4E1FAD_3456_499A_A82D_FB40CF1A8068_.wvu.PrintArea" localSheetId="16" hidden="1">'189879'!$B$2:$G$137</definedName>
    <definedName name="Z_1D4E1FAD_3456_499A_A82D_FB40CF1A8068_.wvu.PrintArea" localSheetId="17" hidden="1">'189923'!$B$2:$G$137</definedName>
    <definedName name="Z_1D4E1FAD_3456_499A_A82D_FB40CF1A8068_.wvu.PrintArea" localSheetId="18" hidden="1">'189925'!$B$2:$G$137</definedName>
    <definedName name="Z_1D4E1FAD_3456_499A_A82D_FB40CF1A8068_.wvu.PrintArea" localSheetId="3" hidden="1">'Deviation Schedule'!$A$1:$G$44</definedName>
    <definedName name="Z_1D4E1FAD_3456_499A_A82D_FB40CF1A8068_.wvu.PrintArea" localSheetId="2" hidden="1">'PMT Schedule Selector'!$B$2:$G$145</definedName>
    <definedName name="Z_29FDB895_FDFF_4EC3_B5AF_C214E465DEEB_.wvu.PrintArea" localSheetId="10" hidden="1">'0175097'!$B$2:$G$137</definedName>
    <definedName name="Z_29FDB895_FDFF_4EC3_B5AF_C214E465DEEB_.wvu.PrintArea" localSheetId="15" hidden="1">'0182714'!$B$2:$G$137</definedName>
    <definedName name="Z_29FDB895_FDFF_4EC3_B5AF_C214E465DEEB_.wvu.PrintArea" localSheetId="24" hidden="1">'0182716'!$B$2:$G$137</definedName>
    <definedName name="Z_29FDB895_FDFF_4EC3_B5AF_C214E465DEEB_.wvu.PrintArea" localSheetId="27" hidden="1">'0182717'!$B$2:$G$137</definedName>
    <definedName name="Z_29FDB895_FDFF_4EC3_B5AF_C214E465DEEB_.wvu.PrintArea" localSheetId="30" hidden="1">'0182718'!$B$2:$G$137</definedName>
    <definedName name="Z_29FDB895_FDFF_4EC3_B5AF_C214E465DEEB_.wvu.PrintArea" localSheetId="4" hidden="1">'175077'!$B$2:$G$137</definedName>
    <definedName name="Z_29FDB895_FDFF_4EC3_B5AF_C214E465DEEB_.wvu.PrintArea" localSheetId="5" hidden="1">'175078'!$B$2:$G$132</definedName>
    <definedName name="Z_29FDB895_FDFF_4EC3_B5AF_C214E465DEEB_.wvu.PrintArea" localSheetId="7" hidden="1">'175081'!$B$2:$G$132</definedName>
    <definedName name="Z_29FDB895_FDFF_4EC3_B5AF_C214E465DEEB_.wvu.PrintArea" localSheetId="8" hidden="1">'175082'!$B$2:$G$132</definedName>
    <definedName name="Z_29FDB895_FDFF_4EC3_B5AF_C214E465DEEB_.wvu.PrintArea" localSheetId="13" hidden="1">'175083'!$B$2:$G$137</definedName>
    <definedName name="Z_29FDB895_FDFF_4EC3_B5AF_C214E465DEEB_.wvu.PrintArea" localSheetId="14" hidden="1">'175084'!$B$2:$G$137</definedName>
    <definedName name="Z_29FDB895_FDFF_4EC3_B5AF_C214E465DEEB_.wvu.PrintArea" localSheetId="19" hidden="1">'175085'!$B$2:$G$137</definedName>
    <definedName name="Z_29FDB895_FDFF_4EC3_B5AF_C214E465DEEB_.wvu.PrintArea" localSheetId="20" hidden="1">'175086'!$B$2:$G$137</definedName>
    <definedName name="Z_29FDB895_FDFF_4EC3_B5AF_C214E465DEEB_.wvu.PrintArea" localSheetId="22" hidden="1">'175091'!$B$2:$G$137</definedName>
    <definedName name="Z_29FDB895_FDFF_4EC3_B5AF_C214E465DEEB_.wvu.PrintArea" localSheetId="23" hidden="1">'175092'!$B$2:$G$137</definedName>
    <definedName name="Z_29FDB895_FDFF_4EC3_B5AF_C214E465DEEB_.wvu.PrintArea" localSheetId="28" hidden="1">'175093'!$B$2:$G$137</definedName>
    <definedName name="Z_29FDB895_FDFF_4EC3_B5AF_C214E465DEEB_.wvu.PrintArea" localSheetId="29" hidden="1">'175094'!$B$2:$G$137</definedName>
    <definedName name="Z_29FDB895_FDFF_4EC3_B5AF_C214E465DEEB_.wvu.PrintArea" localSheetId="25" hidden="1">'175095'!$B$2:$G$137</definedName>
    <definedName name="Z_29FDB895_FDFF_4EC3_B5AF_C214E465DEEB_.wvu.PrintArea" localSheetId="26" hidden="1">'175096'!$B$2:$G$137</definedName>
    <definedName name="Z_29FDB895_FDFF_4EC3_B5AF_C214E465DEEB_.wvu.PrintArea" localSheetId="11" hidden="1">'175098'!$B$2:$G$137</definedName>
    <definedName name="Z_29FDB895_FDFF_4EC3_B5AF_C214E465DEEB_.wvu.PrintArea" localSheetId="6" hidden="1">'182712'!$B$2:$G$132</definedName>
    <definedName name="Z_29FDB895_FDFF_4EC3_B5AF_C214E465DEEB_.wvu.PrintArea" localSheetId="9" hidden="1">'182713'!$B$2:$G$132</definedName>
    <definedName name="Z_29FDB895_FDFF_4EC3_B5AF_C214E465DEEB_.wvu.PrintArea" localSheetId="21" hidden="1">'182715'!$B$2:$G$137</definedName>
    <definedName name="Z_29FDB895_FDFF_4EC3_B5AF_C214E465DEEB_.wvu.PrintArea" localSheetId="12" hidden="1">'182719'!$B$2:$G$137</definedName>
    <definedName name="Z_29FDB895_FDFF_4EC3_B5AF_C214E465DEEB_.wvu.PrintArea" localSheetId="16" hidden="1">'189879'!$B$2:$G$137</definedName>
    <definedName name="Z_29FDB895_FDFF_4EC3_B5AF_C214E465DEEB_.wvu.PrintArea" localSheetId="17" hidden="1">'189923'!$B$2:$G$132</definedName>
    <definedName name="Z_29FDB895_FDFF_4EC3_B5AF_C214E465DEEB_.wvu.PrintArea" localSheetId="18" hidden="1">'189925'!$B$2:$G$132</definedName>
    <definedName name="Z_29FDB895_FDFF_4EC3_B5AF_C214E465DEEB_.wvu.PrintArea" localSheetId="3" hidden="1">'Deviation Schedule'!$A$1:$G$44</definedName>
    <definedName name="Z_29FDB895_FDFF_4EC3_B5AF_C214E465DEEB_.wvu.PrintArea" localSheetId="2" hidden="1">'PMT Schedule Selector'!$B$2:$G$145</definedName>
    <definedName name="Z_3943ECC5_6242_44C8_BEFD_1B91BF0593A8_.wvu.PrintArea" localSheetId="10" hidden="1">'0175097'!$B$2:$G$137</definedName>
    <definedName name="Z_3943ECC5_6242_44C8_BEFD_1B91BF0593A8_.wvu.PrintArea" localSheetId="15" hidden="1">'0182714'!$B$2:$G$137</definedName>
    <definedName name="Z_3943ECC5_6242_44C8_BEFD_1B91BF0593A8_.wvu.PrintArea" localSheetId="24" hidden="1">'0182716'!$B$2:$G$137</definedName>
    <definedName name="Z_3943ECC5_6242_44C8_BEFD_1B91BF0593A8_.wvu.PrintArea" localSheetId="27" hidden="1">'0182717'!$B$2:$G$137</definedName>
    <definedName name="Z_3943ECC5_6242_44C8_BEFD_1B91BF0593A8_.wvu.PrintArea" localSheetId="30" hidden="1">'0182718'!$B$2:$G$137</definedName>
    <definedName name="Z_3943ECC5_6242_44C8_BEFD_1B91BF0593A8_.wvu.PrintArea" localSheetId="4" hidden="1">'175077'!$B$2:$G$137</definedName>
    <definedName name="Z_3943ECC5_6242_44C8_BEFD_1B91BF0593A8_.wvu.PrintArea" localSheetId="5" hidden="1">'175078'!$B$2:$G$132</definedName>
    <definedName name="Z_3943ECC5_6242_44C8_BEFD_1B91BF0593A8_.wvu.PrintArea" localSheetId="7" hidden="1">'175081'!$B$2:$G$137</definedName>
    <definedName name="Z_3943ECC5_6242_44C8_BEFD_1B91BF0593A8_.wvu.PrintArea" localSheetId="8" hidden="1">'175082'!$B$2:$G$137</definedName>
    <definedName name="Z_3943ECC5_6242_44C8_BEFD_1B91BF0593A8_.wvu.PrintArea" localSheetId="13" hidden="1">'175083'!$B$2:$G$137</definedName>
    <definedName name="Z_3943ECC5_6242_44C8_BEFD_1B91BF0593A8_.wvu.PrintArea" localSheetId="14" hidden="1">'175084'!$B$2:$G$137</definedName>
    <definedName name="Z_3943ECC5_6242_44C8_BEFD_1B91BF0593A8_.wvu.PrintArea" localSheetId="19" hidden="1">'175085'!$B$2:$G$137</definedName>
    <definedName name="Z_3943ECC5_6242_44C8_BEFD_1B91BF0593A8_.wvu.PrintArea" localSheetId="20" hidden="1">'175086'!$B$2:$G$137</definedName>
    <definedName name="Z_3943ECC5_6242_44C8_BEFD_1B91BF0593A8_.wvu.PrintArea" localSheetId="22" hidden="1">'175091'!$B$2:$G$137</definedName>
    <definedName name="Z_3943ECC5_6242_44C8_BEFD_1B91BF0593A8_.wvu.PrintArea" localSheetId="23" hidden="1">'175092'!$B$2:$G$137</definedName>
    <definedName name="Z_3943ECC5_6242_44C8_BEFD_1B91BF0593A8_.wvu.PrintArea" localSheetId="28" hidden="1">'175093'!$B$2:$G$137</definedName>
    <definedName name="Z_3943ECC5_6242_44C8_BEFD_1B91BF0593A8_.wvu.PrintArea" localSheetId="29" hidden="1">'175094'!$B$2:$G$137</definedName>
    <definedName name="Z_3943ECC5_6242_44C8_BEFD_1B91BF0593A8_.wvu.PrintArea" localSheetId="25" hidden="1">'175095'!$B$2:$G$137</definedName>
    <definedName name="Z_3943ECC5_6242_44C8_BEFD_1B91BF0593A8_.wvu.PrintArea" localSheetId="26" hidden="1">'175096'!$B$2:$G$137</definedName>
    <definedName name="Z_3943ECC5_6242_44C8_BEFD_1B91BF0593A8_.wvu.PrintArea" localSheetId="11" hidden="1">'175098'!$B$2:$G$137</definedName>
    <definedName name="Z_3943ECC5_6242_44C8_BEFD_1B91BF0593A8_.wvu.PrintArea" localSheetId="6" hidden="1">'182712'!$B$2:$G$132</definedName>
    <definedName name="Z_3943ECC5_6242_44C8_BEFD_1B91BF0593A8_.wvu.PrintArea" localSheetId="9" hidden="1">'182713'!$B$2:$G$137</definedName>
    <definedName name="Z_3943ECC5_6242_44C8_BEFD_1B91BF0593A8_.wvu.PrintArea" localSheetId="21" hidden="1">'182715'!$B$2:$G$137</definedName>
    <definedName name="Z_3943ECC5_6242_44C8_BEFD_1B91BF0593A8_.wvu.PrintArea" localSheetId="12" hidden="1">'182719'!$B$2:$G$137</definedName>
    <definedName name="Z_3943ECC5_6242_44C8_BEFD_1B91BF0593A8_.wvu.PrintArea" localSheetId="16" hidden="1">'189879'!$B$2:$G$137</definedName>
    <definedName name="Z_3943ECC5_6242_44C8_BEFD_1B91BF0593A8_.wvu.PrintArea" localSheetId="17" hidden="1">'189923'!$B$2:$G$132</definedName>
    <definedName name="Z_3943ECC5_6242_44C8_BEFD_1B91BF0593A8_.wvu.PrintArea" localSheetId="18" hidden="1">'189925'!$B$2:$G$132</definedName>
    <definedName name="Z_3943ECC5_6242_44C8_BEFD_1B91BF0593A8_.wvu.PrintArea" localSheetId="3" hidden="1">'Deviation Schedule'!$A$1:$G$44</definedName>
    <definedName name="Z_3943ECC5_6242_44C8_BEFD_1B91BF0593A8_.wvu.PrintArea" localSheetId="2" hidden="1">'PMT Schedule Selector'!$B$2:$G$145</definedName>
    <definedName name="Z_4A294F5F_16F1_48B2_A8A8_1EB33557755F_.wvu.PrintArea" localSheetId="10" hidden="1">'0175097'!$B$2:$G$137</definedName>
    <definedName name="Z_4A294F5F_16F1_48B2_A8A8_1EB33557755F_.wvu.PrintArea" localSheetId="15" hidden="1">'0182714'!$B$2:$G$137</definedName>
    <definedName name="Z_4A294F5F_16F1_48B2_A8A8_1EB33557755F_.wvu.PrintArea" localSheetId="24" hidden="1">'0182716'!$B$2:$G$137</definedName>
    <definedName name="Z_4A294F5F_16F1_48B2_A8A8_1EB33557755F_.wvu.PrintArea" localSheetId="27" hidden="1">'0182717'!$B$2:$G$137</definedName>
    <definedName name="Z_4A294F5F_16F1_48B2_A8A8_1EB33557755F_.wvu.PrintArea" localSheetId="30" hidden="1">'0182718'!$B$2:$G$137</definedName>
    <definedName name="Z_4A294F5F_16F1_48B2_A8A8_1EB33557755F_.wvu.PrintArea" localSheetId="4" hidden="1">'175077'!$B$2:$G$137</definedName>
    <definedName name="Z_4A294F5F_16F1_48B2_A8A8_1EB33557755F_.wvu.PrintArea" localSheetId="5" hidden="1">'175078'!$B$2:$G$132</definedName>
    <definedName name="Z_4A294F5F_16F1_48B2_A8A8_1EB33557755F_.wvu.PrintArea" localSheetId="7" hidden="1">'175081'!$B$2:$G$132</definedName>
    <definedName name="Z_4A294F5F_16F1_48B2_A8A8_1EB33557755F_.wvu.PrintArea" localSheetId="8" hidden="1">'175082'!$B$2:$G$132</definedName>
    <definedName name="Z_4A294F5F_16F1_48B2_A8A8_1EB33557755F_.wvu.PrintArea" localSheetId="13" hidden="1">'175083'!$B$2:$G$137</definedName>
    <definedName name="Z_4A294F5F_16F1_48B2_A8A8_1EB33557755F_.wvu.PrintArea" localSheetId="14" hidden="1">'175084'!$B$2:$G$137</definedName>
    <definedName name="Z_4A294F5F_16F1_48B2_A8A8_1EB33557755F_.wvu.PrintArea" localSheetId="19" hidden="1">'175085'!$B$2:$G$137</definedName>
    <definedName name="Z_4A294F5F_16F1_48B2_A8A8_1EB33557755F_.wvu.PrintArea" localSheetId="20" hidden="1">'175086'!$B$2:$G$137</definedName>
    <definedName name="Z_4A294F5F_16F1_48B2_A8A8_1EB33557755F_.wvu.PrintArea" localSheetId="22" hidden="1">'175091'!$B$2:$G$137</definedName>
    <definedName name="Z_4A294F5F_16F1_48B2_A8A8_1EB33557755F_.wvu.PrintArea" localSheetId="23" hidden="1">'175092'!$B$2:$G$137</definedName>
    <definedName name="Z_4A294F5F_16F1_48B2_A8A8_1EB33557755F_.wvu.PrintArea" localSheetId="28" hidden="1">'175093'!$B$2:$G$137</definedName>
    <definedName name="Z_4A294F5F_16F1_48B2_A8A8_1EB33557755F_.wvu.PrintArea" localSheetId="29" hidden="1">'175094'!$B$2:$G$137</definedName>
    <definedName name="Z_4A294F5F_16F1_48B2_A8A8_1EB33557755F_.wvu.PrintArea" localSheetId="25" hidden="1">'175095'!$B$2:$G$137</definedName>
    <definedName name="Z_4A294F5F_16F1_48B2_A8A8_1EB33557755F_.wvu.PrintArea" localSheetId="26" hidden="1">'175096'!$B$2:$G$137</definedName>
    <definedName name="Z_4A294F5F_16F1_48B2_A8A8_1EB33557755F_.wvu.PrintArea" localSheetId="11" hidden="1">'175098'!$B$2:$G$137</definedName>
    <definedName name="Z_4A294F5F_16F1_48B2_A8A8_1EB33557755F_.wvu.PrintArea" localSheetId="6" hidden="1">'182712'!$B$2:$G$132</definedName>
    <definedName name="Z_4A294F5F_16F1_48B2_A8A8_1EB33557755F_.wvu.PrintArea" localSheetId="9" hidden="1">'182713'!$B$2:$G$132</definedName>
    <definedName name="Z_4A294F5F_16F1_48B2_A8A8_1EB33557755F_.wvu.PrintArea" localSheetId="21" hidden="1">'182715'!$B$2:$G$137</definedName>
    <definedName name="Z_4A294F5F_16F1_48B2_A8A8_1EB33557755F_.wvu.PrintArea" localSheetId="12" hidden="1">'182719'!$B$2:$G$137</definedName>
    <definedName name="Z_4A294F5F_16F1_48B2_A8A8_1EB33557755F_.wvu.PrintArea" localSheetId="16" hidden="1">'189879'!$B$2:$G$137</definedName>
    <definedName name="Z_4A294F5F_16F1_48B2_A8A8_1EB33557755F_.wvu.PrintArea" localSheetId="17" hidden="1">'189923'!$B$2:$G$132</definedName>
    <definedName name="Z_4A294F5F_16F1_48B2_A8A8_1EB33557755F_.wvu.PrintArea" localSheetId="18" hidden="1">'189925'!$B$2:$G$132</definedName>
    <definedName name="Z_4A294F5F_16F1_48B2_A8A8_1EB33557755F_.wvu.PrintArea" localSheetId="3" hidden="1">'Deviation Schedule'!$A$1:$G$44</definedName>
    <definedName name="Z_4A294F5F_16F1_48B2_A8A8_1EB33557755F_.wvu.PrintArea" localSheetId="2" hidden="1">'PMT Schedule Selector'!$B$2:$G$145</definedName>
    <definedName name="Z_63B0D61F_848C_494A_B934_73A922F5C779_.wvu.PrintArea" localSheetId="10" hidden="1">'0175097'!$B$2:$G$137</definedName>
    <definedName name="Z_63B0D61F_848C_494A_B934_73A922F5C779_.wvu.PrintArea" localSheetId="15" hidden="1">'0182714'!$B$2:$G$137</definedName>
    <definedName name="Z_63B0D61F_848C_494A_B934_73A922F5C779_.wvu.PrintArea" localSheetId="24" hidden="1">'0182716'!$B$2:$G$137</definedName>
    <definedName name="Z_63B0D61F_848C_494A_B934_73A922F5C779_.wvu.PrintArea" localSheetId="27" hidden="1">'0182717'!$B$2:$G$137</definedName>
    <definedName name="Z_63B0D61F_848C_494A_B934_73A922F5C779_.wvu.PrintArea" localSheetId="30" hidden="1">'0182718'!$B$2:$G$137</definedName>
    <definedName name="Z_63B0D61F_848C_494A_B934_73A922F5C779_.wvu.PrintArea" localSheetId="4" hidden="1">'175077'!$B$2:$G$137</definedName>
    <definedName name="Z_63B0D61F_848C_494A_B934_73A922F5C779_.wvu.PrintArea" localSheetId="5" hidden="1">'175078'!$B$2:$G$132</definedName>
    <definedName name="Z_63B0D61F_848C_494A_B934_73A922F5C779_.wvu.PrintArea" localSheetId="7" hidden="1">'175081'!$B$2:$G$137</definedName>
    <definedName name="Z_63B0D61F_848C_494A_B934_73A922F5C779_.wvu.PrintArea" localSheetId="8" hidden="1">'175082'!$B$2:$G$137</definedName>
    <definedName name="Z_63B0D61F_848C_494A_B934_73A922F5C779_.wvu.PrintArea" localSheetId="13" hidden="1">'175083'!$B$2:$G$137</definedName>
    <definedName name="Z_63B0D61F_848C_494A_B934_73A922F5C779_.wvu.PrintArea" localSheetId="14" hidden="1">'175084'!$B$2:$G$137</definedName>
    <definedName name="Z_63B0D61F_848C_494A_B934_73A922F5C779_.wvu.PrintArea" localSheetId="19" hidden="1">'175085'!$B$2:$G$137</definedName>
    <definedName name="Z_63B0D61F_848C_494A_B934_73A922F5C779_.wvu.PrintArea" localSheetId="20" hidden="1">'175086'!$B$2:$G$137</definedName>
    <definedName name="Z_63B0D61F_848C_494A_B934_73A922F5C779_.wvu.PrintArea" localSheetId="22" hidden="1">'175091'!$B$2:$G$137</definedName>
    <definedName name="Z_63B0D61F_848C_494A_B934_73A922F5C779_.wvu.PrintArea" localSheetId="23" hidden="1">'175092'!$B$2:$G$137</definedName>
    <definedName name="Z_63B0D61F_848C_494A_B934_73A922F5C779_.wvu.PrintArea" localSheetId="28" hidden="1">'175093'!$B$2:$G$137</definedName>
    <definedName name="Z_63B0D61F_848C_494A_B934_73A922F5C779_.wvu.PrintArea" localSheetId="29" hidden="1">'175094'!$B$2:$G$137</definedName>
    <definedName name="Z_63B0D61F_848C_494A_B934_73A922F5C779_.wvu.PrintArea" localSheetId="25" hidden="1">'175095'!$B$2:$G$137</definedName>
    <definedName name="Z_63B0D61F_848C_494A_B934_73A922F5C779_.wvu.PrintArea" localSheetId="26" hidden="1">'175096'!$B$2:$G$137</definedName>
    <definedName name="Z_63B0D61F_848C_494A_B934_73A922F5C779_.wvu.PrintArea" localSheetId="11" hidden="1">'175098'!$B$2:$G$137</definedName>
    <definedName name="Z_63B0D61F_848C_494A_B934_73A922F5C779_.wvu.PrintArea" localSheetId="6" hidden="1">'182712'!$B$2:$G$132</definedName>
    <definedName name="Z_63B0D61F_848C_494A_B934_73A922F5C779_.wvu.PrintArea" localSheetId="9" hidden="1">'182713'!$B$2:$G$137</definedName>
    <definedName name="Z_63B0D61F_848C_494A_B934_73A922F5C779_.wvu.PrintArea" localSheetId="21" hidden="1">'182715'!$B$2:$G$137</definedName>
    <definedName name="Z_63B0D61F_848C_494A_B934_73A922F5C779_.wvu.PrintArea" localSheetId="12" hidden="1">'182719'!$B$2:$G$137</definedName>
    <definedName name="Z_63B0D61F_848C_494A_B934_73A922F5C779_.wvu.PrintArea" localSheetId="16" hidden="1">'189879'!$B$2:$G$137</definedName>
    <definedName name="Z_63B0D61F_848C_494A_B934_73A922F5C779_.wvu.PrintArea" localSheetId="17" hidden="1">'189923'!$B$2:$G$137</definedName>
    <definedName name="Z_63B0D61F_848C_494A_B934_73A922F5C779_.wvu.PrintArea" localSheetId="18" hidden="1">'189925'!$B$2:$G$137</definedName>
    <definedName name="Z_63B0D61F_848C_494A_B934_73A922F5C779_.wvu.PrintArea" localSheetId="3" hidden="1">'Deviation Schedule'!$A$1:$G$44</definedName>
    <definedName name="Z_63B0D61F_848C_494A_B934_73A922F5C779_.wvu.PrintArea" localSheetId="2" hidden="1">'PMT Schedule Selector'!$B$2:$G$145</definedName>
    <definedName name="Z_661F14B0_7E60_4C52_A9F7_FCFD0F09BA1F_.wvu.PrintArea" localSheetId="10" hidden="1">'0175097'!$B$2:$G$137</definedName>
    <definedName name="Z_661F14B0_7E60_4C52_A9F7_FCFD0F09BA1F_.wvu.PrintArea" localSheetId="15" hidden="1">'0182714'!$B$2:$G$137</definedName>
    <definedName name="Z_661F14B0_7E60_4C52_A9F7_FCFD0F09BA1F_.wvu.PrintArea" localSheetId="24" hidden="1">'0182716'!$B$2:$G$137</definedName>
    <definedName name="Z_661F14B0_7E60_4C52_A9F7_FCFD0F09BA1F_.wvu.PrintArea" localSheetId="27" hidden="1">'0182717'!$B$2:$G$137</definedName>
    <definedName name="Z_661F14B0_7E60_4C52_A9F7_FCFD0F09BA1F_.wvu.PrintArea" localSheetId="30" hidden="1">'0182718'!$B$2:$G$137</definedName>
    <definedName name="Z_661F14B0_7E60_4C52_A9F7_FCFD0F09BA1F_.wvu.PrintArea" localSheetId="4" hidden="1">'175077'!$B$2:$G$137</definedName>
    <definedName name="Z_661F14B0_7E60_4C52_A9F7_FCFD0F09BA1F_.wvu.PrintArea" localSheetId="5" hidden="1">'175078'!$B$2:$G$132</definedName>
    <definedName name="Z_661F14B0_7E60_4C52_A9F7_FCFD0F09BA1F_.wvu.PrintArea" localSheetId="7" hidden="1">'175081'!$B$2:$G$137</definedName>
    <definedName name="Z_661F14B0_7E60_4C52_A9F7_FCFD0F09BA1F_.wvu.PrintArea" localSheetId="8" hidden="1">'175082'!$B$2:$G$137</definedName>
    <definedName name="Z_661F14B0_7E60_4C52_A9F7_FCFD0F09BA1F_.wvu.PrintArea" localSheetId="13" hidden="1">'175083'!$B$2:$G$137</definedName>
    <definedName name="Z_661F14B0_7E60_4C52_A9F7_FCFD0F09BA1F_.wvu.PrintArea" localSheetId="14" hidden="1">'175084'!$B$2:$G$137</definedName>
    <definedName name="Z_661F14B0_7E60_4C52_A9F7_FCFD0F09BA1F_.wvu.PrintArea" localSheetId="19" hidden="1">'175085'!$B$2:$G$137</definedName>
    <definedName name="Z_661F14B0_7E60_4C52_A9F7_FCFD0F09BA1F_.wvu.PrintArea" localSheetId="20" hidden="1">'175086'!$B$2:$G$137</definedName>
    <definedName name="Z_661F14B0_7E60_4C52_A9F7_FCFD0F09BA1F_.wvu.PrintArea" localSheetId="22" hidden="1">'175091'!$B$2:$G$137</definedName>
    <definedName name="Z_661F14B0_7E60_4C52_A9F7_FCFD0F09BA1F_.wvu.PrintArea" localSheetId="23" hidden="1">'175092'!$B$2:$G$137</definedName>
    <definedName name="Z_661F14B0_7E60_4C52_A9F7_FCFD0F09BA1F_.wvu.PrintArea" localSheetId="28" hidden="1">'175093'!$B$2:$G$137</definedName>
    <definedName name="Z_661F14B0_7E60_4C52_A9F7_FCFD0F09BA1F_.wvu.PrintArea" localSheetId="29" hidden="1">'175094'!$B$2:$G$137</definedName>
    <definedName name="Z_661F14B0_7E60_4C52_A9F7_FCFD0F09BA1F_.wvu.PrintArea" localSheetId="25" hidden="1">'175095'!$B$2:$G$137</definedName>
    <definedName name="Z_661F14B0_7E60_4C52_A9F7_FCFD0F09BA1F_.wvu.PrintArea" localSheetId="26" hidden="1">'175096'!$B$2:$G$137</definedName>
    <definedName name="Z_661F14B0_7E60_4C52_A9F7_FCFD0F09BA1F_.wvu.PrintArea" localSheetId="11" hidden="1">'175098'!$B$2:$G$137</definedName>
    <definedName name="Z_661F14B0_7E60_4C52_A9F7_FCFD0F09BA1F_.wvu.PrintArea" localSheetId="6" hidden="1">'182712'!$B$2:$G$132</definedName>
    <definedName name="Z_661F14B0_7E60_4C52_A9F7_FCFD0F09BA1F_.wvu.PrintArea" localSheetId="9" hidden="1">'182713'!$B$2:$G$137</definedName>
    <definedName name="Z_661F14B0_7E60_4C52_A9F7_FCFD0F09BA1F_.wvu.PrintArea" localSheetId="21" hidden="1">'182715'!$B$2:$G$137</definedName>
    <definedName name="Z_661F14B0_7E60_4C52_A9F7_FCFD0F09BA1F_.wvu.PrintArea" localSheetId="12" hidden="1">'182719'!$B$2:$G$137</definedName>
    <definedName name="Z_661F14B0_7E60_4C52_A9F7_FCFD0F09BA1F_.wvu.PrintArea" localSheetId="16" hidden="1">'189879'!$B$2:$G$137</definedName>
    <definedName name="Z_661F14B0_7E60_4C52_A9F7_FCFD0F09BA1F_.wvu.PrintArea" localSheetId="17" hidden="1">'189923'!$B$2:$G$137</definedName>
    <definedName name="Z_661F14B0_7E60_4C52_A9F7_FCFD0F09BA1F_.wvu.PrintArea" localSheetId="18" hidden="1">'189925'!$B$2:$G$137</definedName>
    <definedName name="Z_661F14B0_7E60_4C52_A9F7_FCFD0F09BA1F_.wvu.PrintArea" localSheetId="3" hidden="1">'Deviation Schedule'!$A$1:$G$44</definedName>
    <definedName name="Z_661F14B0_7E60_4C52_A9F7_FCFD0F09BA1F_.wvu.PrintArea" localSheetId="2" hidden="1">'PMT Schedule Selector'!$B$2:$G$145</definedName>
    <definedName name="Z_7FA323DB_86D3_48A8_9453_C28D721B35AA_.wvu.PrintArea" localSheetId="10" hidden="1">'0175097'!$B$2:$G$137</definedName>
    <definedName name="Z_7FA323DB_86D3_48A8_9453_C28D721B35AA_.wvu.PrintArea" localSheetId="15" hidden="1">'0182714'!$B$2:$G$137</definedName>
    <definedName name="Z_7FA323DB_86D3_48A8_9453_C28D721B35AA_.wvu.PrintArea" localSheetId="24" hidden="1">'0182716'!$B$2:$G$137</definedName>
    <definedName name="Z_7FA323DB_86D3_48A8_9453_C28D721B35AA_.wvu.PrintArea" localSheetId="27" hidden="1">'0182717'!$B$2:$G$137</definedName>
    <definedName name="Z_7FA323DB_86D3_48A8_9453_C28D721B35AA_.wvu.PrintArea" localSheetId="30" hidden="1">'0182718'!$B$2:$G$137</definedName>
    <definedName name="Z_7FA323DB_86D3_48A8_9453_C28D721B35AA_.wvu.PrintArea" localSheetId="4" hidden="1">'175077'!$B$2:$G$137</definedName>
    <definedName name="Z_7FA323DB_86D3_48A8_9453_C28D721B35AA_.wvu.PrintArea" localSheetId="5" hidden="1">'175078'!$B$2:$G$132</definedName>
    <definedName name="Z_7FA323DB_86D3_48A8_9453_C28D721B35AA_.wvu.PrintArea" localSheetId="7" hidden="1">'175081'!$B$2:$G$137</definedName>
    <definedName name="Z_7FA323DB_86D3_48A8_9453_C28D721B35AA_.wvu.PrintArea" localSheetId="8" hidden="1">'175082'!$B$2:$G$137</definedName>
    <definedName name="Z_7FA323DB_86D3_48A8_9453_C28D721B35AA_.wvu.PrintArea" localSheetId="13" hidden="1">'175083'!$B$2:$G$137</definedName>
    <definedName name="Z_7FA323DB_86D3_48A8_9453_C28D721B35AA_.wvu.PrintArea" localSheetId="14" hidden="1">'175084'!$B$2:$G$137</definedName>
    <definedName name="Z_7FA323DB_86D3_48A8_9453_C28D721B35AA_.wvu.PrintArea" localSheetId="19" hidden="1">'175085'!$B$2:$G$137</definedName>
    <definedName name="Z_7FA323DB_86D3_48A8_9453_C28D721B35AA_.wvu.PrintArea" localSheetId="20" hidden="1">'175086'!$B$2:$G$137</definedName>
    <definedName name="Z_7FA323DB_86D3_48A8_9453_C28D721B35AA_.wvu.PrintArea" localSheetId="22" hidden="1">'175091'!$B$2:$G$137</definedName>
    <definedName name="Z_7FA323DB_86D3_48A8_9453_C28D721B35AA_.wvu.PrintArea" localSheetId="23" hidden="1">'175092'!$B$2:$G$137</definedName>
    <definedName name="Z_7FA323DB_86D3_48A8_9453_C28D721B35AA_.wvu.PrintArea" localSheetId="28" hidden="1">'175093'!$B$2:$G$137</definedName>
    <definedName name="Z_7FA323DB_86D3_48A8_9453_C28D721B35AA_.wvu.PrintArea" localSheetId="29" hidden="1">'175094'!$B$2:$G$137</definedName>
    <definedName name="Z_7FA323DB_86D3_48A8_9453_C28D721B35AA_.wvu.PrintArea" localSheetId="25" hidden="1">'175095'!$B$2:$G$137</definedName>
    <definedName name="Z_7FA323DB_86D3_48A8_9453_C28D721B35AA_.wvu.PrintArea" localSheetId="26" hidden="1">'175096'!$B$2:$G$137</definedName>
    <definedName name="Z_7FA323DB_86D3_48A8_9453_C28D721B35AA_.wvu.PrintArea" localSheetId="11" hidden="1">'175098'!$B$2:$G$137</definedName>
    <definedName name="Z_7FA323DB_86D3_48A8_9453_C28D721B35AA_.wvu.PrintArea" localSheetId="6" hidden="1">'182712'!$B$2:$G$132</definedName>
    <definedName name="Z_7FA323DB_86D3_48A8_9453_C28D721B35AA_.wvu.PrintArea" localSheetId="9" hidden="1">'182713'!$B$2:$G$137</definedName>
    <definedName name="Z_7FA323DB_86D3_48A8_9453_C28D721B35AA_.wvu.PrintArea" localSheetId="21" hidden="1">'182715'!$B$2:$G$137</definedName>
    <definedName name="Z_7FA323DB_86D3_48A8_9453_C28D721B35AA_.wvu.PrintArea" localSheetId="12" hidden="1">'182719'!$B$2:$G$137</definedName>
    <definedName name="Z_7FA323DB_86D3_48A8_9453_C28D721B35AA_.wvu.PrintArea" localSheetId="16" hidden="1">'189879'!$B$2:$G$137</definedName>
    <definedName name="Z_7FA323DB_86D3_48A8_9453_C28D721B35AA_.wvu.PrintArea" localSheetId="17" hidden="1">'189923'!$B$2:$G$137</definedName>
    <definedName name="Z_7FA323DB_86D3_48A8_9453_C28D721B35AA_.wvu.PrintArea" localSheetId="18" hidden="1">'189925'!$B$2:$G$137</definedName>
    <definedName name="Z_7FA323DB_86D3_48A8_9453_C28D721B35AA_.wvu.PrintArea" localSheetId="3" hidden="1">'Deviation Schedule'!$A$1:$G$44</definedName>
    <definedName name="Z_7FA323DB_86D3_48A8_9453_C28D721B35AA_.wvu.PrintArea" localSheetId="2" hidden="1">'PMT Schedule Selector'!$B$2:$G$145</definedName>
    <definedName name="Z_90E79D85_6386_49B5_B347_A4ADD5B6BB70_.wvu.PrintArea" localSheetId="10" hidden="1">'0175097'!$B$2:$G$137</definedName>
    <definedName name="Z_90E79D85_6386_49B5_B347_A4ADD5B6BB70_.wvu.PrintArea" localSheetId="15" hidden="1">'0182714'!$B$2:$G$137</definedName>
    <definedName name="Z_90E79D85_6386_49B5_B347_A4ADD5B6BB70_.wvu.PrintArea" localSheetId="24" hidden="1">'0182716'!$B$2:$G$137</definedName>
    <definedName name="Z_90E79D85_6386_49B5_B347_A4ADD5B6BB70_.wvu.PrintArea" localSheetId="27" hidden="1">'0182717'!$B$2:$G$137</definedName>
    <definedName name="Z_90E79D85_6386_49B5_B347_A4ADD5B6BB70_.wvu.PrintArea" localSheetId="30" hidden="1">'0182718'!$B$2:$G$137</definedName>
    <definedName name="Z_90E79D85_6386_49B5_B347_A4ADD5B6BB70_.wvu.PrintArea" localSheetId="4" hidden="1">'175077'!$B$2:$G$137</definedName>
    <definedName name="Z_90E79D85_6386_49B5_B347_A4ADD5B6BB70_.wvu.PrintArea" localSheetId="5" hidden="1">'175078'!$B$2:$G$132</definedName>
    <definedName name="Z_90E79D85_6386_49B5_B347_A4ADD5B6BB70_.wvu.PrintArea" localSheetId="7" hidden="1">'175081'!$B$2:$G$137</definedName>
    <definedName name="Z_90E79D85_6386_49B5_B347_A4ADD5B6BB70_.wvu.PrintArea" localSheetId="8" hidden="1">'175082'!$B$2:$G$137</definedName>
    <definedName name="Z_90E79D85_6386_49B5_B347_A4ADD5B6BB70_.wvu.PrintArea" localSheetId="13" hidden="1">'175083'!$B$2:$G$137</definedName>
    <definedName name="Z_90E79D85_6386_49B5_B347_A4ADD5B6BB70_.wvu.PrintArea" localSheetId="14" hidden="1">'175084'!$B$2:$G$137</definedName>
    <definedName name="Z_90E79D85_6386_49B5_B347_A4ADD5B6BB70_.wvu.PrintArea" localSheetId="19" hidden="1">'175085'!$B$2:$G$137</definedName>
    <definedName name="Z_90E79D85_6386_49B5_B347_A4ADD5B6BB70_.wvu.PrintArea" localSheetId="20" hidden="1">'175086'!$B$2:$G$137</definedName>
    <definedName name="Z_90E79D85_6386_49B5_B347_A4ADD5B6BB70_.wvu.PrintArea" localSheetId="22" hidden="1">'175091'!$B$2:$G$137</definedName>
    <definedName name="Z_90E79D85_6386_49B5_B347_A4ADD5B6BB70_.wvu.PrintArea" localSheetId="23" hidden="1">'175092'!$B$2:$G$137</definedName>
    <definedName name="Z_90E79D85_6386_49B5_B347_A4ADD5B6BB70_.wvu.PrintArea" localSheetId="28" hidden="1">'175093'!$B$2:$G$137</definedName>
    <definedName name="Z_90E79D85_6386_49B5_B347_A4ADD5B6BB70_.wvu.PrintArea" localSheetId="29" hidden="1">'175094'!$B$2:$G$137</definedName>
    <definedName name="Z_90E79D85_6386_49B5_B347_A4ADD5B6BB70_.wvu.PrintArea" localSheetId="25" hidden="1">'175095'!$B$2:$G$137</definedName>
    <definedName name="Z_90E79D85_6386_49B5_B347_A4ADD5B6BB70_.wvu.PrintArea" localSheetId="26" hidden="1">'175096'!$B$2:$G$137</definedName>
    <definedName name="Z_90E79D85_6386_49B5_B347_A4ADD5B6BB70_.wvu.PrintArea" localSheetId="11" hidden="1">'175098'!$B$2:$G$137</definedName>
    <definedName name="Z_90E79D85_6386_49B5_B347_A4ADD5B6BB70_.wvu.PrintArea" localSheetId="6" hidden="1">'182712'!$B$2:$G$132</definedName>
    <definedName name="Z_90E79D85_6386_49B5_B347_A4ADD5B6BB70_.wvu.PrintArea" localSheetId="9" hidden="1">'182713'!$B$2:$G$137</definedName>
    <definedName name="Z_90E79D85_6386_49B5_B347_A4ADD5B6BB70_.wvu.PrintArea" localSheetId="21" hidden="1">'182715'!$B$2:$G$137</definedName>
    <definedName name="Z_90E79D85_6386_49B5_B347_A4ADD5B6BB70_.wvu.PrintArea" localSheetId="12" hidden="1">'182719'!$B$2:$G$137</definedName>
    <definedName name="Z_90E79D85_6386_49B5_B347_A4ADD5B6BB70_.wvu.PrintArea" localSheetId="16" hidden="1">'189879'!$B$2:$G$137</definedName>
    <definedName name="Z_90E79D85_6386_49B5_B347_A4ADD5B6BB70_.wvu.PrintArea" localSheetId="17" hidden="1">'189923'!$B$2:$G$137</definedName>
    <definedName name="Z_90E79D85_6386_49B5_B347_A4ADD5B6BB70_.wvu.PrintArea" localSheetId="18" hidden="1">'189925'!$B$2:$G$132</definedName>
    <definedName name="Z_90E79D85_6386_49B5_B347_A4ADD5B6BB70_.wvu.PrintArea" localSheetId="3" hidden="1">'Deviation Schedule'!$A$1:$G$44</definedName>
    <definedName name="Z_90E79D85_6386_49B5_B347_A4ADD5B6BB70_.wvu.PrintArea" localSheetId="2" hidden="1">'PMT Schedule Selector'!$B$2:$G$145</definedName>
    <definedName name="Z_92196F57_6D64_4CC3_B851_AC99F65472C8_.wvu.PrintArea" localSheetId="10" hidden="1">'0175097'!$B$2:$G$137</definedName>
    <definedName name="Z_92196F57_6D64_4CC3_B851_AC99F65472C8_.wvu.PrintArea" localSheetId="15" hidden="1">'0182714'!$B$2:$G$137</definedName>
    <definedName name="Z_92196F57_6D64_4CC3_B851_AC99F65472C8_.wvu.PrintArea" localSheetId="24" hidden="1">'0182716'!$B$2:$G$137</definedName>
    <definedName name="Z_92196F57_6D64_4CC3_B851_AC99F65472C8_.wvu.PrintArea" localSheetId="27" hidden="1">'0182717'!$B$2:$G$137</definedName>
    <definedName name="Z_92196F57_6D64_4CC3_B851_AC99F65472C8_.wvu.PrintArea" localSheetId="30" hidden="1">'0182718'!$B$2:$G$137</definedName>
    <definedName name="Z_92196F57_6D64_4CC3_B851_AC99F65472C8_.wvu.PrintArea" localSheetId="4" hidden="1">'175077'!$B$2:$G$137</definedName>
    <definedName name="Z_92196F57_6D64_4CC3_B851_AC99F65472C8_.wvu.PrintArea" localSheetId="5" hidden="1">'175078'!$B$2:$G$132</definedName>
    <definedName name="Z_92196F57_6D64_4CC3_B851_AC99F65472C8_.wvu.PrintArea" localSheetId="7" hidden="1">'175081'!$B$2:$G$132</definedName>
    <definedName name="Z_92196F57_6D64_4CC3_B851_AC99F65472C8_.wvu.PrintArea" localSheetId="8" hidden="1">'175082'!$B$2:$G$132</definedName>
    <definedName name="Z_92196F57_6D64_4CC3_B851_AC99F65472C8_.wvu.PrintArea" localSheetId="13" hidden="1">'175083'!$B$2:$G$137</definedName>
    <definedName name="Z_92196F57_6D64_4CC3_B851_AC99F65472C8_.wvu.PrintArea" localSheetId="14" hidden="1">'175084'!$B$2:$G$137</definedName>
    <definedName name="Z_92196F57_6D64_4CC3_B851_AC99F65472C8_.wvu.PrintArea" localSheetId="19" hidden="1">'175085'!$B$2:$G$137</definedName>
    <definedName name="Z_92196F57_6D64_4CC3_B851_AC99F65472C8_.wvu.PrintArea" localSheetId="20" hidden="1">'175086'!$B$2:$G$137</definedName>
    <definedName name="Z_92196F57_6D64_4CC3_B851_AC99F65472C8_.wvu.PrintArea" localSheetId="22" hidden="1">'175091'!$B$2:$G$137</definedName>
    <definedName name="Z_92196F57_6D64_4CC3_B851_AC99F65472C8_.wvu.PrintArea" localSheetId="23" hidden="1">'175092'!$B$2:$G$137</definedName>
    <definedName name="Z_92196F57_6D64_4CC3_B851_AC99F65472C8_.wvu.PrintArea" localSheetId="28" hidden="1">'175093'!$B$2:$G$137</definedName>
    <definedName name="Z_92196F57_6D64_4CC3_B851_AC99F65472C8_.wvu.PrintArea" localSheetId="29" hidden="1">'175094'!$B$2:$G$137</definedName>
    <definedName name="Z_92196F57_6D64_4CC3_B851_AC99F65472C8_.wvu.PrintArea" localSheetId="25" hidden="1">'175095'!$B$2:$G$137</definedName>
    <definedName name="Z_92196F57_6D64_4CC3_B851_AC99F65472C8_.wvu.PrintArea" localSheetId="26" hidden="1">'175096'!$B$2:$G$137</definedName>
    <definedName name="Z_92196F57_6D64_4CC3_B851_AC99F65472C8_.wvu.PrintArea" localSheetId="11" hidden="1">'175098'!$B$2:$G$137</definedName>
    <definedName name="Z_92196F57_6D64_4CC3_B851_AC99F65472C8_.wvu.PrintArea" localSheetId="6" hidden="1">'182712'!$B$2:$G$132</definedName>
    <definedName name="Z_92196F57_6D64_4CC3_B851_AC99F65472C8_.wvu.PrintArea" localSheetId="9" hidden="1">'182713'!$B$2:$G$132</definedName>
    <definedName name="Z_92196F57_6D64_4CC3_B851_AC99F65472C8_.wvu.PrintArea" localSheetId="21" hidden="1">'182715'!$B$2:$G$137</definedName>
    <definedName name="Z_92196F57_6D64_4CC3_B851_AC99F65472C8_.wvu.PrintArea" localSheetId="12" hidden="1">'182719'!$B$2:$G$137</definedName>
    <definedName name="Z_92196F57_6D64_4CC3_B851_AC99F65472C8_.wvu.PrintArea" localSheetId="16" hidden="1">'189879'!$B$2:$G$137</definedName>
    <definedName name="Z_92196F57_6D64_4CC3_B851_AC99F65472C8_.wvu.PrintArea" localSheetId="17" hidden="1">'189923'!$B$2:$G$132</definedName>
    <definedName name="Z_92196F57_6D64_4CC3_B851_AC99F65472C8_.wvu.PrintArea" localSheetId="18" hidden="1">'189925'!$B$2:$G$132</definedName>
    <definedName name="Z_92196F57_6D64_4CC3_B851_AC99F65472C8_.wvu.PrintArea" localSheetId="3" hidden="1">'Deviation Schedule'!$A$1:$G$44</definedName>
    <definedName name="Z_92196F57_6D64_4CC3_B851_AC99F65472C8_.wvu.PrintArea" localSheetId="2" hidden="1">'PMT Schedule Selector'!$B$2:$G$145</definedName>
    <definedName name="Z_97BDCDFB_5104_40FA_8A01_FF18139CF050_.wvu.PrintArea" localSheetId="10" hidden="1">'0175097'!$B$2:$G$137</definedName>
    <definedName name="Z_97BDCDFB_5104_40FA_8A01_FF18139CF050_.wvu.PrintArea" localSheetId="15" hidden="1">'0182714'!$B$2:$G$137</definedName>
    <definedName name="Z_97BDCDFB_5104_40FA_8A01_FF18139CF050_.wvu.PrintArea" localSheetId="24" hidden="1">'0182716'!$B$2:$G$137</definedName>
    <definedName name="Z_97BDCDFB_5104_40FA_8A01_FF18139CF050_.wvu.PrintArea" localSheetId="27" hidden="1">'0182717'!$B$2:$G$137</definedName>
    <definedName name="Z_97BDCDFB_5104_40FA_8A01_FF18139CF050_.wvu.PrintArea" localSheetId="30" hidden="1">'0182718'!$B$2:$G$137</definedName>
    <definedName name="Z_97BDCDFB_5104_40FA_8A01_FF18139CF050_.wvu.PrintArea" localSheetId="4" hidden="1">'175077'!$B$2:$G$137</definedName>
    <definedName name="Z_97BDCDFB_5104_40FA_8A01_FF18139CF050_.wvu.PrintArea" localSheetId="5" hidden="1">'175078'!$B$2:$G$132</definedName>
    <definedName name="Z_97BDCDFB_5104_40FA_8A01_FF18139CF050_.wvu.PrintArea" localSheetId="7" hidden="1">'175081'!$B$2:$G$137</definedName>
    <definedName name="Z_97BDCDFB_5104_40FA_8A01_FF18139CF050_.wvu.PrintArea" localSheetId="8" hidden="1">'175082'!$B$2:$G$132</definedName>
    <definedName name="Z_97BDCDFB_5104_40FA_8A01_FF18139CF050_.wvu.PrintArea" localSheetId="13" hidden="1">'175083'!$B$2:$G$137</definedName>
    <definedName name="Z_97BDCDFB_5104_40FA_8A01_FF18139CF050_.wvu.PrintArea" localSheetId="14" hidden="1">'175084'!$B$2:$G$137</definedName>
    <definedName name="Z_97BDCDFB_5104_40FA_8A01_FF18139CF050_.wvu.PrintArea" localSheetId="19" hidden="1">'175085'!$B$2:$G$137</definedName>
    <definedName name="Z_97BDCDFB_5104_40FA_8A01_FF18139CF050_.wvu.PrintArea" localSheetId="20" hidden="1">'175086'!$B$2:$G$137</definedName>
    <definedName name="Z_97BDCDFB_5104_40FA_8A01_FF18139CF050_.wvu.PrintArea" localSheetId="22" hidden="1">'175091'!$B$2:$G$137</definedName>
    <definedName name="Z_97BDCDFB_5104_40FA_8A01_FF18139CF050_.wvu.PrintArea" localSheetId="23" hidden="1">'175092'!$B$2:$G$137</definedName>
    <definedName name="Z_97BDCDFB_5104_40FA_8A01_FF18139CF050_.wvu.PrintArea" localSheetId="28" hidden="1">'175093'!$B$2:$G$137</definedName>
    <definedName name="Z_97BDCDFB_5104_40FA_8A01_FF18139CF050_.wvu.PrintArea" localSheetId="29" hidden="1">'175094'!$B$2:$G$137</definedName>
    <definedName name="Z_97BDCDFB_5104_40FA_8A01_FF18139CF050_.wvu.PrintArea" localSheetId="25" hidden="1">'175095'!$B$2:$G$137</definedName>
    <definedName name="Z_97BDCDFB_5104_40FA_8A01_FF18139CF050_.wvu.PrintArea" localSheetId="26" hidden="1">'175096'!$B$2:$G$137</definedName>
    <definedName name="Z_97BDCDFB_5104_40FA_8A01_FF18139CF050_.wvu.PrintArea" localSheetId="11" hidden="1">'175098'!$B$2:$G$137</definedName>
    <definedName name="Z_97BDCDFB_5104_40FA_8A01_FF18139CF050_.wvu.PrintArea" localSheetId="6" hidden="1">'182712'!$B$2:$G$132</definedName>
    <definedName name="Z_97BDCDFB_5104_40FA_8A01_FF18139CF050_.wvu.PrintArea" localSheetId="9" hidden="1">'182713'!$B$2:$G$132</definedName>
    <definedName name="Z_97BDCDFB_5104_40FA_8A01_FF18139CF050_.wvu.PrintArea" localSheetId="21" hidden="1">'182715'!$B$2:$G$137</definedName>
    <definedName name="Z_97BDCDFB_5104_40FA_8A01_FF18139CF050_.wvu.PrintArea" localSheetId="12" hidden="1">'182719'!$B$2:$G$137</definedName>
    <definedName name="Z_97BDCDFB_5104_40FA_8A01_FF18139CF050_.wvu.PrintArea" localSheetId="16" hidden="1">'189879'!$B$2:$G$137</definedName>
    <definedName name="Z_97BDCDFB_5104_40FA_8A01_FF18139CF050_.wvu.PrintArea" localSheetId="17" hidden="1">'189923'!$B$2:$G$132</definedName>
    <definedName name="Z_97BDCDFB_5104_40FA_8A01_FF18139CF050_.wvu.PrintArea" localSheetId="18" hidden="1">'189925'!$B$2:$G$132</definedName>
    <definedName name="Z_97BDCDFB_5104_40FA_8A01_FF18139CF050_.wvu.PrintArea" localSheetId="3" hidden="1">'Deviation Schedule'!$A$1:$G$44</definedName>
    <definedName name="Z_97BDCDFB_5104_40FA_8A01_FF18139CF050_.wvu.PrintArea" localSheetId="2" hidden="1">'PMT Schedule Selector'!$B$2:$G$145</definedName>
    <definedName name="Z_9E68D5A3_77A7_4D2D_A381_B42253733A21_.wvu.PrintArea" localSheetId="10" hidden="1">'0175097'!$B$2:$G$137</definedName>
    <definedName name="Z_9E68D5A3_77A7_4D2D_A381_B42253733A21_.wvu.PrintArea" localSheetId="15" hidden="1">'0182714'!$B$2:$G$137</definedName>
    <definedName name="Z_9E68D5A3_77A7_4D2D_A381_B42253733A21_.wvu.PrintArea" localSheetId="24" hidden="1">'0182716'!$B$2:$G$137</definedName>
    <definedName name="Z_9E68D5A3_77A7_4D2D_A381_B42253733A21_.wvu.PrintArea" localSheetId="27" hidden="1">'0182717'!$B$2:$G$137</definedName>
    <definedName name="Z_9E68D5A3_77A7_4D2D_A381_B42253733A21_.wvu.PrintArea" localSheetId="30" hidden="1">'0182718'!$B$2:$G$137</definedName>
    <definedName name="Z_9E68D5A3_77A7_4D2D_A381_B42253733A21_.wvu.PrintArea" localSheetId="4" hidden="1">'175077'!$B$2:$G$137</definedName>
    <definedName name="Z_9E68D5A3_77A7_4D2D_A381_B42253733A21_.wvu.PrintArea" localSheetId="5" hidden="1">'175078'!$B$2:$G$132</definedName>
    <definedName name="Z_9E68D5A3_77A7_4D2D_A381_B42253733A21_.wvu.PrintArea" localSheetId="7" hidden="1">'175081'!$B$2:$G$137</definedName>
    <definedName name="Z_9E68D5A3_77A7_4D2D_A381_B42253733A21_.wvu.PrintArea" localSheetId="8" hidden="1">'175082'!$B$2:$G$137</definedName>
    <definedName name="Z_9E68D5A3_77A7_4D2D_A381_B42253733A21_.wvu.PrintArea" localSheetId="13" hidden="1">'175083'!$B$2:$G$137</definedName>
    <definedName name="Z_9E68D5A3_77A7_4D2D_A381_B42253733A21_.wvu.PrintArea" localSheetId="14" hidden="1">'175084'!$B$2:$G$137</definedName>
    <definedName name="Z_9E68D5A3_77A7_4D2D_A381_B42253733A21_.wvu.PrintArea" localSheetId="19" hidden="1">'175085'!$B$2:$G$137</definedName>
    <definedName name="Z_9E68D5A3_77A7_4D2D_A381_B42253733A21_.wvu.PrintArea" localSheetId="20" hidden="1">'175086'!$B$2:$G$137</definedName>
    <definedName name="Z_9E68D5A3_77A7_4D2D_A381_B42253733A21_.wvu.PrintArea" localSheetId="22" hidden="1">'175091'!$B$2:$G$137</definedName>
    <definedName name="Z_9E68D5A3_77A7_4D2D_A381_B42253733A21_.wvu.PrintArea" localSheetId="23" hidden="1">'175092'!$B$2:$G$137</definedName>
    <definedName name="Z_9E68D5A3_77A7_4D2D_A381_B42253733A21_.wvu.PrintArea" localSheetId="28" hidden="1">'175093'!$B$2:$G$137</definedName>
    <definedName name="Z_9E68D5A3_77A7_4D2D_A381_B42253733A21_.wvu.PrintArea" localSheetId="29" hidden="1">'175094'!$B$2:$G$137</definedName>
    <definedName name="Z_9E68D5A3_77A7_4D2D_A381_B42253733A21_.wvu.PrintArea" localSheetId="25" hidden="1">'175095'!$B$2:$G$137</definedName>
    <definedName name="Z_9E68D5A3_77A7_4D2D_A381_B42253733A21_.wvu.PrintArea" localSheetId="26" hidden="1">'175096'!$B$2:$G$137</definedName>
    <definedName name="Z_9E68D5A3_77A7_4D2D_A381_B42253733A21_.wvu.PrintArea" localSheetId="11" hidden="1">'175098'!$B$2:$G$137</definedName>
    <definedName name="Z_9E68D5A3_77A7_4D2D_A381_B42253733A21_.wvu.PrintArea" localSheetId="6" hidden="1">'182712'!$B$2:$G$132</definedName>
    <definedName name="Z_9E68D5A3_77A7_4D2D_A381_B42253733A21_.wvu.PrintArea" localSheetId="9" hidden="1">'182713'!$B$2:$G$137</definedName>
    <definedName name="Z_9E68D5A3_77A7_4D2D_A381_B42253733A21_.wvu.PrintArea" localSheetId="21" hidden="1">'182715'!$B$2:$G$137</definedName>
    <definedName name="Z_9E68D5A3_77A7_4D2D_A381_B42253733A21_.wvu.PrintArea" localSheetId="12" hidden="1">'182719'!$B$2:$G$137</definedName>
    <definedName name="Z_9E68D5A3_77A7_4D2D_A381_B42253733A21_.wvu.PrintArea" localSheetId="16" hidden="1">'189879'!$B$2:$G$137</definedName>
    <definedName name="Z_9E68D5A3_77A7_4D2D_A381_B42253733A21_.wvu.PrintArea" localSheetId="17" hidden="1">'189923'!$B$2:$G$132</definedName>
    <definedName name="Z_9E68D5A3_77A7_4D2D_A381_B42253733A21_.wvu.PrintArea" localSheetId="18" hidden="1">'189925'!$B$2:$G$132</definedName>
    <definedName name="Z_9E68D5A3_77A7_4D2D_A381_B42253733A21_.wvu.PrintArea" localSheetId="3" hidden="1">'Deviation Schedule'!$A$1:$G$44</definedName>
    <definedName name="Z_9E68D5A3_77A7_4D2D_A381_B42253733A21_.wvu.PrintArea" localSheetId="2" hidden="1">'PMT Schedule Selector'!$B$2:$G$145</definedName>
    <definedName name="Z_A03AB8D3_A4F1_4FA2_8AC8_4059659716EC_.wvu.PrintArea" localSheetId="10" hidden="1">'0175097'!$B$2:$G$137</definedName>
    <definedName name="Z_A03AB8D3_A4F1_4FA2_8AC8_4059659716EC_.wvu.PrintArea" localSheetId="15" hidden="1">'0182714'!$B$2:$G$137</definedName>
    <definedName name="Z_A03AB8D3_A4F1_4FA2_8AC8_4059659716EC_.wvu.PrintArea" localSheetId="24" hidden="1">'0182716'!$B$2:$G$137</definedName>
    <definedName name="Z_A03AB8D3_A4F1_4FA2_8AC8_4059659716EC_.wvu.PrintArea" localSheetId="27" hidden="1">'0182717'!$B$2:$G$137</definedName>
    <definedName name="Z_A03AB8D3_A4F1_4FA2_8AC8_4059659716EC_.wvu.PrintArea" localSheetId="30" hidden="1">'0182718'!$B$2:$G$137</definedName>
    <definedName name="Z_A03AB8D3_A4F1_4FA2_8AC8_4059659716EC_.wvu.PrintArea" localSheetId="4" hidden="1">'175077'!$B$2:$G$137</definedName>
    <definedName name="Z_A03AB8D3_A4F1_4FA2_8AC8_4059659716EC_.wvu.PrintArea" localSheetId="5" hidden="1">'175078'!$B$2:$G$132</definedName>
    <definedName name="Z_A03AB8D3_A4F1_4FA2_8AC8_4059659716EC_.wvu.PrintArea" localSheetId="7" hidden="1">'175081'!$B$2:$G$137</definedName>
    <definedName name="Z_A03AB8D3_A4F1_4FA2_8AC8_4059659716EC_.wvu.PrintArea" localSheetId="8" hidden="1">'175082'!$B$2:$G$137</definedName>
    <definedName name="Z_A03AB8D3_A4F1_4FA2_8AC8_4059659716EC_.wvu.PrintArea" localSheetId="13" hidden="1">'175083'!$B$2:$G$137</definedName>
    <definedName name="Z_A03AB8D3_A4F1_4FA2_8AC8_4059659716EC_.wvu.PrintArea" localSheetId="14" hidden="1">'175084'!$B$2:$G$137</definedName>
    <definedName name="Z_A03AB8D3_A4F1_4FA2_8AC8_4059659716EC_.wvu.PrintArea" localSheetId="19" hidden="1">'175085'!$B$2:$G$137</definedName>
    <definedName name="Z_A03AB8D3_A4F1_4FA2_8AC8_4059659716EC_.wvu.PrintArea" localSheetId="20" hidden="1">'175086'!$B$2:$G$137</definedName>
    <definedName name="Z_A03AB8D3_A4F1_4FA2_8AC8_4059659716EC_.wvu.PrintArea" localSheetId="22" hidden="1">'175091'!$B$2:$G$137</definedName>
    <definedName name="Z_A03AB8D3_A4F1_4FA2_8AC8_4059659716EC_.wvu.PrintArea" localSheetId="23" hidden="1">'175092'!$B$2:$G$137</definedName>
    <definedName name="Z_A03AB8D3_A4F1_4FA2_8AC8_4059659716EC_.wvu.PrintArea" localSheetId="28" hidden="1">'175093'!$B$2:$G$137</definedName>
    <definedName name="Z_A03AB8D3_A4F1_4FA2_8AC8_4059659716EC_.wvu.PrintArea" localSheetId="29" hidden="1">'175094'!$B$2:$G$137</definedName>
    <definedName name="Z_A03AB8D3_A4F1_4FA2_8AC8_4059659716EC_.wvu.PrintArea" localSheetId="25" hidden="1">'175095'!$B$2:$G$137</definedName>
    <definedName name="Z_A03AB8D3_A4F1_4FA2_8AC8_4059659716EC_.wvu.PrintArea" localSheetId="26" hidden="1">'175096'!$B$2:$G$137</definedName>
    <definedName name="Z_A03AB8D3_A4F1_4FA2_8AC8_4059659716EC_.wvu.PrintArea" localSheetId="11" hidden="1">'175098'!$B$2:$G$137</definedName>
    <definedName name="Z_A03AB8D3_A4F1_4FA2_8AC8_4059659716EC_.wvu.PrintArea" localSheetId="6" hidden="1">'182712'!$B$2:$G$132</definedName>
    <definedName name="Z_A03AB8D3_A4F1_4FA2_8AC8_4059659716EC_.wvu.PrintArea" localSheetId="9" hidden="1">'182713'!$B$2:$G$137</definedName>
    <definedName name="Z_A03AB8D3_A4F1_4FA2_8AC8_4059659716EC_.wvu.PrintArea" localSheetId="21" hidden="1">'182715'!$B$2:$G$137</definedName>
    <definedName name="Z_A03AB8D3_A4F1_4FA2_8AC8_4059659716EC_.wvu.PrintArea" localSheetId="12" hidden="1">'182719'!$B$2:$G$137</definedName>
    <definedName name="Z_A03AB8D3_A4F1_4FA2_8AC8_4059659716EC_.wvu.PrintArea" localSheetId="16" hidden="1">'189879'!$B$2:$G$137</definedName>
    <definedName name="Z_A03AB8D3_A4F1_4FA2_8AC8_4059659716EC_.wvu.PrintArea" localSheetId="17" hidden="1">'189923'!$B$2:$G$132</definedName>
    <definedName name="Z_A03AB8D3_A4F1_4FA2_8AC8_4059659716EC_.wvu.PrintArea" localSheetId="18" hidden="1">'189925'!$B$2:$G$132</definedName>
    <definedName name="Z_A03AB8D3_A4F1_4FA2_8AC8_4059659716EC_.wvu.PrintArea" localSheetId="3" hidden="1">'Deviation Schedule'!$A$1:$G$44</definedName>
    <definedName name="Z_A03AB8D3_A4F1_4FA2_8AC8_4059659716EC_.wvu.PrintArea" localSheetId="2" hidden="1">'PMT Schedule Selector'!$B$2:$G$145</definedName>
    <definedName name="Z_A9B6A78F_3E2F_46B3_9BF3_AEAAB67001EB_.wvu.PrintArea" localSheetId="10" hidden="1">'0175097'!$B$2:$G$137</definedName>
    <definedName name="Z_A9B6A78F_3E2F_46B3_9BF3_AEAAB67001EB_.wvu.PrintArea" localSheetId="15" hidden="1">'0182714'!$B$2:$G$137</definedName>
    <definedName name="Z_A9B6A78F_3E2F_46B3_9BF3_AEAAB67001EB_.wvu.PrintArea" localSheetId="24" hidden="1">'0182716'!$B$2:$G$137</definedName>
    <definedName name="Z_A9B6A78F_3E2F_46B3_9BF3_AEAAB67001EB_.wvu.PrintArea" localSheetId="27" hidden="1">'0182717'!$B$2:$G$137</definedName>
    <definedName name="Z_A9B6A78F_3E2F_46B3_9BF3_AEAAB67001EB_.wvu.PrintArea" localSheetId="30" hidden="1">'0182718'!$B$2:$G$137</definedName>
    <definedName name="Z_A9B6A78F_3E2F_46B3_9BF3_AEAAB67001EB_.wvu.PrintArea" localSheetId="4" hidden="1">'175077'!$B$2:$G$137</definedName>
    <definedName name="Z_A9B6A78F_3E2F_46B3_9BF3_AEAAB67001EB_.wvu.PrintArea" localSheetId="5" hidden="1">'175078'!$B$2:$G$132</definedName>
    <definedName name="Z_A9B6A78F_3E2F_46B3_9BF3_AEAAB67001EB_.wvu.PrintArea" localSheetId="7" hidden="1">'175081'!$B$2:$G$137</definedName>
    <definedName name="Z_A9B6A78F_3E2F_46B3_9BF3_AEAAB67001EB_.wvu.PrintArea" localSheetId="8" hidden="1">'175082'!$B$2:$G$137</definedName>
    <definedName name="Z_A9B6A78F_3E2F_46B3_9BF3_AEAAB67001EB_.wvu.PrintArea" localSheetId="13" hidden="1">'175083'!$B$2:$G$137</definedName>
    <definedName name="Z_A9B6A78F_3E2F_46B3_9BF3_AEAAB67001EB_.wvu.PrintArea" localSheetId="14" hidden="1">'175084'!$B$2:$G$137</definedName>
    <definedName name="Z_A9B6A78F_3E2F_46B3_9BF3_AEAAB67001EB_.wvu.PrintArea" localSheetId="19" hidden="1">'175085'!$B$2:$G$137</definedName>
    <definedName name="Z_A9B6A78F_3E2F_46B3_9BF3_AEAAB67001EB_.wvu.PrintArea" localSheetId="20" hidden="1">'175086'!$B$2:$G$137</definedName>
    <definedName name="Z_A9B6A78F_3E2F_46B3_9BF3_AEAAB67001EB_.wvu.PrintArea" localSheetId="22" hidden="1">'175091'!$B$2:$G$137</definedName>
    <definedName name="Z_A9B6A78F_3E2F_46B3_9BF3_AEAAB67001EB_.wvu.PrintArea" localSheetId="23" hidden="1">'175092'!$B$2:$G$137</definedName>
    <definedName name="Z_A9B6A78F_3E2F_46B3_9BF3_AEAAB67001EB_.wvu.PrintArea" localSheetId="28" hidden="1">'175093'!$B$2:$G$137</definedName>
    <definedName name="Z_A9B6A78F_3E2F_46B3_9BF3_AEAAB67001EB_.wvu.PrintArea" localSheetId="29" hidden="1">'175094'!$B$2:$G$137</definedName>
    <definedName name="Z_A9B6A78F_3E2F_46B3_9BF3_AEAAB67001EB_.wvu.PrintArea" localSheetId="25" hidden="1">'175095'!$B$2:$G$137</definedName>
    <definedName name="Z_A9B6A78F_3E2F_46B3_9BF3_AEAAB67001EB_.wvu.PrintArea" localSheetId="26" hidden="1">'175096'!$B$2:$G$137</definedName>
    <definedName name="Z_A9B6A78F_3E2F_46B3_9BF3_AEAAB67001EB_.wvu.PrintArea" localSheetId="11" hidden="1">'175098'!$B$2:$G$137</definedName>
    <definedName name="Z_A9B6A78F_3E2F_46B3_9BF3_AEAAB67001EB_.wvu.PrintArea" localSheetId="6" hidden="1">'182712'!$B$2:$G$132</definedName>
    <definedName name="Z_A9B6A78F_3E2F_46B3_9BF3_AEAAB67001EB_.wvu.PrintArea" localSheetId="9" hidden="1">'182713'!$B$2:$G$137</definedName>
    <definedName name="Z_A9B6A78F_3E2F_46B3_9BF3_AEAAB67001EB_.wvu.PrintArea" localSheetId="21" hidden="1">'182715'!$B$2:$G$137</definedName>
    <definedName name="Z_A9B6A78F_3E2F_46B3_9BF3_AEAAB67001EB_.wvu.PrintArea" localSheetId="12" hidden="1">'182719'!$B$2:$G$137</definedName>
    <definedName name="Z_A9B6A78F_3E2F_46B3_9BF3_AEAAB67001EB_.wvu.PrintArea" localSheetId="16" hidden="1">'189879'!$B$2:$G$137</definedName>
    <definedName name="Z_A9B6A78F_3E2F_46B3_9BF3_AEAAB67001EB_.wvu.PrintArea" localSheetId="17" hidden="1">'189923'!$B$2:$G$132</definedName>
    <definedName name="Z_A9B6A78F_3E2F_46B3_9BF3_AEAAB67001EB_.wvu.PrintArea" localSheetId="18" hidden="1">'189925'!$B$2:$G$132</definedName>
    <definedName name="Z_A9B6A78F_3E2F_46B3_9BF3_AEAAB67001EB_.wvu.PrintArea" localSheetId="3" hidden="1">'Deviation Schedule'!$A$1:$G$44</definedName>
    <definedName name="Z_A9B6A78F_3E2F_46B3_9BF3_AEAAB67001EB_.wvu.PrintArea" localSheetId="2" hidden="1">'PMT Schedule Selector'!$B$2:$G$145</definedName>
    <definedName name="Z_B9063A62_D29B_48F4_A3B3_6CAFA6D6D8EA_.wvu.PrintArea" localSheetId="10" hidden="1">'0175097'!$B$2:$G$137</definedName>
    <definedName name="Z_B9063A62_D29B_48F4_A3B3_6CAFA6D6D8EA_.wvu.PrintArea" localSheetId="15" hidden="1">'0182714'!$B$2:$G$137</definedName>
    <definedName name="Z_B9063A62_D29B_48F4_A3B3_6CAFA6D6D8EA_.wvu.PrintArea" localSheetId="24" hidden="1">'0182716'!$B$2:$G$137</definedName>
    <definedName name="Z_B9063A62_D29B_48F4_A3B3_6CAFA6D6D8EA_.wvu.PrintArea" localSheetId="27" hidden="1">'0182717'!$B$2:$G$137</definedName>
    <definedName name="Z_B9063A62_D29B_48F4_A3B3_6CAFA6D6D8EA_.wvu.PrintArea" localSheetId="30" hidden="1">'0182718'!$B$2:$G$137</definedName>
    <definedName name="Z_B9063A62_D29B_48F4_A3B3_6CAFA6D6D8EA_.wvu.PrintArea" localSheetId="4" hidden="1">'175077'!$B$2:$G$137</definedName>
    <definedName name="Z_B9063A62_D29B_48F4_A3B3_6CAFA6D6D8EA_.wvu.PrintArea" localSheetId="5" hidden="1">'175078'!$B$2:$G$132</definedName>
    <definedName name="Z_B9063A62_D29B_48F4_A3B3_6CAFA6D6D8EA_.wvu.PrintArea" localSheetId="7" hidden="1">'175081'!$B$2:$G$137</definedName>
    <definedName name="Z_B9063A62_D29B_48F4_A3B3_6CAFA6D6D8EA_.wvu.PrintArea" localSheetId="8" hidden="1">'175082'!$B$2:$G$137</definedName>
    <definedName name="Z_B9063A62_D29B_48F4_A3B3_6CAFA6D6D8EA_.wvu.PrintArea" localSheetId="13" hidden="1">'175083'!$B$2:$G$137</definedName>
    <definedName name="Z_B9063A62_D29B_48F4_A3B3_6CAFA6D6D8EA_.wvu.PrintArea" localSheetId="14" hidden="1">'175084'!$B$2:$G$137</definedName>
    <definedName name="Z_B9063A62_D29B_48F4_A3B3_6CAFA6D6D8EA_.wvu.PrintArea" localSheetId="19" hidden="1">'175085'!$B$2:$G$137</definedName>
    <definedName name="Z_B9063A62_D29B_48F4_A3B3_6CAFA6D6D8EA_.wvu.PrintArea" localSheetId="20" hidden="1">'175086'!$B$2:$G$137</definedName>
    <definedName name="Z_B9063A62_D29B_48F4_A3B3_6CAFA6D6D8EA_.wvu.PrintArea" localSheetId="22" hidden="1">'175091'!$B$2:$G$137</definedName>
    <definedName name="Z_B9063A62_D29B_48F4_A3B3_6CAFA6D6D8EA_.wvu.PrintArea" localSheetId="23" hidden="1">'175092'!$B$2:$G$137</definedName>
    <definedName name="Z_B9063A62_D29B_48F4_A3B3_6CAFA6D6D8EA_.wvu.PrintArea" localSheetId="28" hidden="1">'175093'!$B$2:$G$137</definedName>
    <definedName name="Z_B9063A62_D29B_48F4_A3B3_6CAFA6D6D8EA_.wvu.PrintArea" localSheetId="29" hidden="1">'175094'!$B$2:$G$137</definedName>
    <definedName name="Z_B9063A62_D29B_48F4_A3B3_6CAFA6D6D8EA_.wvu.PrintArea" localSheetId="25" hidden="1">'175095'!$B$2:$G$137</definedName>
    <definedName name="Z_B9063A62_D29B_48F4_A3B3_6CAFA6D6D8EA_.wvu.PrintArea" localSheetId="26" hidden="1">'175096'!$B$2:$G$137</definedName>
    <definedName name="Z_B9063A62_D29B_48F4_A3B3_6CAFA6D6D8EA_.wvu.PrintArea" localSheetId="11" hidden="1">'175098'!$B$2:$G$137</definedName>
    <definedName name="Z_B9063A62_D29B_48F4_A3B3_6CAFA6D6D8EA_.wvu.PrintArea" localSheetId="6" hidden="1">'182712'!$B$2:$G$132</definedName>
    <definedName name="Z_B9063A62_D29B_48F4_A3B3_6CAFA6D6D8EA_.wvu.PrintArea" localSheetId="9" hidden="1">'182713'!$B$2:$G$137</definedName>
    <definedName name="Z_B9063A62_D29B_48F4_A3B3_6CAFA6D6D8EA_.wvu.PrintArea" localSheetId="21" hidden="1">'182715'!$B$2:$G$137</definedName>
    <definedName name="Z_B9063A62_D29B_48F4_A3B3_6CAFA6D6D8EA_.wvu.PrintArea" localSheetId="12" hidden="1">'182719'!$B$2:$G$137</definedName>
    <definedName name="Z_B9063A62_D29B_48F4_A3B3_6CAFA6D6D8EA_.wvu.PrintArea" localSheetId="16" hidden="1">'189879'!$B$2:$G$137</definedName>
    <definedName name="Z_B9063A62_D29B_48F4_A3B3_6CAFA6D6D8EA_.wvu.PrintArea" localSheetId="17" hidden="1">'189923'!$B$2:$G$137</definedName>
    <definedName name="Z_B9063A62_D29B_48F4_A3B3_6CAFA6D6D8EA_.wvu.PrintArea" localSheetId="18" hidden="1">'189925'!$B$2:$G$137</definedName>
    <definedName name="Z_B9063A62_D29B_48F4_A3B3_6CAFA6D6D8EA_.wvu.PrintArea" localSheetId="3" hidden="1">'Deviation Schedule'!$A$1:$G$44</definedName>
    <definedName name="Z_B9063A62_D29B_48F4_A3B3_6CAFA6D6D8EA_.wvu.PrintArea" localSheetId="2" hidden="1">'PMT Schedule Selector'!$B$2:$G$145</definedName>
    <definedName name="Z_C55A1F6B_D702_4F78_8482_FD76CDDC8509_.wvu.PrintArea" localSheetId="10" hidden="1">'0175097'!$B$2:$G$137</definedName>
    <definedName name="Z_C55A1F6B_D702_4F78_8482_FD76CDDC8509_.wvu.PrintArea" localSheetId="15" hidden="1">'0182714'!$B$2:$G$137</definedName>
    <definedName name="Z_C55A1F6B_D702_4F78_8482_FD76CDDC8509_.wvu.PrintArea" localSheetId="24" hidden="1">'0182716'!$B$2:$G$137</definedName>
    <definedName name="Z_C55A1F6B_D702_4F78_8482_FD76CDDC8509_.wvu.PrintArea" localSheetId="27" hidden="1">'0182717'!$B$2:$G$137</definedName>
    <definedName name="Z_C55A1F6B_D702_4F78_8482_FD76CDDC8509_.wvu.PrintArea" localSheetId="30" hidden="1">'0182718'!$B$2:$G$137</definedName>
    <definedName name="Z_C55A1F6B_D702_4F78_8482_FD76CDDC8509_.wvu.PrintArea" localSheetId="4" hidden="1">'175077'!$B$2:$G$137</definedName>
    <definedName name="Z_C55A1F6B_D702_4F78_8482_FD76CDDC8509_.wvu.PrintArea" localSheetId="5" hidden="1">'175078'!$B$2:$G$132</definedName>
    <definedName name="Z_C55A1F6B_D702_4F78_8482_FD76CDDC8509_.wvu.PrintArea" localSheetId="7" hidden="1">'175081'!$B$2:$G$132</definedName>
    <definedName name="Z_C55A1F6B_D702_4F78_8482_FD76CDDC8509_.wvu.PrintArea" localSheetId="8" hidden="1">'175082'!$B$2:$G$132</definedName>
    <definedName name="Z_C55A1F6B_D702_4F78_8482_FD76CDDC8509_.wvu.PrintArea" localSheetId="13" hidden="1">'175083'!$B$2:$G$137</definedName>
    <definedName name="Z_C55A1F6B_D702_4F78_8482_FD76CDDC8509_.wvu.PrintArea" localSheetId="14" hidden="1">'175084'!$B$2:$G$137</definedName>
    <definedName name="Z_C55A1F6B_D702_4F78_8482_FD76CDDC8509_.wvu.PrintArea" localSheetId="19" hidden="1">'175085'!$B$2:$G$137</definedName>
    <definedName name="Z_C55A1F6B_D702_4F78_8482_FD76CDDC8509_.wvu.PrintArea" localSheetId="20" hidden="1">'175086'!$B$2:$G$137</definedName>
    <definedName name="Z_C55A1F6B_D702_4F78_8482_FD76CDDC8509_.wvu.PrintArea" localSheetId="22" hidden="1">'175091'!$B$2:$G$137</definedName>
    <definedName name="Z_C55A1F6B_D702_4F78_8482_FD76CDDC8509_.wvu.PrintArea" localSheetId="23" hidden="1">'175092'!$B$2:$G$137</definedName>
    <definedName name="Z_C55A1F6B_D702_4F78_8482_FD76CDDC8509_.wvu.PrintArea" localSheetId="28" hidden="1">'175093'!$B$2:$G$137</definedName>
    <definedName name="Z_C55A1F6B_D702_4F78_8482_FD76CDDC8509_.wvu.PrintArea" localSheetId="29" hidden="1">'175094'!$B$2:$G$137</definedName>
    <definedName name="Z_C55A1F6B_D702_4F78_8482_FD76CDDC8509_.wvu.PrintArea" localSheetId="25" hidden="1">'175095'!$B$2:$G$137</definedName>
    <definedName name="Z_C55A1F6B_D702_4F78_8482_FD76CDDC8509_.wvu.PrintArea" localSheetId="26" hidden="1">'175096'!$B$2:$G$137</definedName>
    <definedName name="Z_C55A1F6B_D702_4F78_8482_FD76CDDC8509_.wvu.PrintArea" localSheetId="11" hidden="1">'175098'!$B$2:$G$137</definedName>
    <definedName name="Z_C55A1F6B_D702_4F78_8482_FD76CDDC8509_.wvu.PrintArea" localSheetId="6" hidden="1">'182712'!$B$2:$G$132</definedName>
    <definedName name="Z_C55A1F6B_D702_4F78_8482_FD76CDDC8509_.wvu.PrintArea" localSheetId="9" hidden="1">'182713'!$B$2:$G$132</definedName>
    <definedName name="Z_C55A1F6B_D702_4F78_8482_FD76CDDC8509_.wvu.PrintArea" localSheetId="21" hidden="1">'182715'!$B$2:$G$137</definedName>
    <definedName name="Z_C55A1F6B_D702_4F78_8482_FD76CDDC8509_.wvu.PrintArea" localSheetId="12" hidden="1">'182719'!$B$2:$G$137</definedName>
    <definedName name="Z_C55A1F6B_D702_4F78_8482_FD76CDDC8509_.wvu.PrintArea" localSheetId="16" hidden="1">'189879'!$B$2:$G$137</definedName>
    <definedName name="Z_C55A1F6B_D702_4F78_8482_FD76CDDC8509_.wvu.PrintArea" localSheetId="17" hidden="1">'189923'!$B$2:$G$132</definedName>
    <definedName name="Z_C55A1F6B_D702_4F78_8482_FD76CDDC8509_.wvu.PrintArea" localSheetId="18" hidden="1">'189925'!$B$2:$G$132</definedName>
    <definedName name="Z_C55A1F6B_D702_4F78_8482_FD76CDDC8509_.wvu.PrintArea" localSheetId="3" hidden="1">'Deviation Schedule'!$A$1:$G$44</definedName>
    <definedName name="Z_C55A1F6B_D702_4F78_8482_FD76CDDC8509_.wvu.PrintArea" localSheetId="2" hidden="1">'PMT Schedule Selector'!$B$2:$G$145</definedName>
    <definedName name="Z_CC25ED77_8561_4118_865C_02CCBBD6F7E5_.wvu.PrintArea" localSheetId="10" hidden="1">'0175097'!$B$2:$G$137</definedName>
    <definedName name="Z_CC25ED77_8561_4118_865C_02CCBBD6F7E5_.wvu.PrintArea" localSheetId="15" hidden="1">'0182714'!$B$2:$G$137</definedName>
    <definedName name="Z_CC25ED77_8561_4118_865C_02CCBBD6F7E5_.wvu.PrintArea" localSheetId="24" hidden="1">'0182716'!$B$2:$G$137</definedName>
    <definedName name="Z_CC25ED77_8561_4118_865C_02CCBBD6F7E5_.wvu.PrintArea" localSheetId="27" hidden="1">'0182717'!$B$2:$G$137</definedName>
    <definedName name="Z_CC25ED77_8561_4118_865C_02CCBBD6F7E5_.wvu.PrintArea" localSheetId="30" hidden="1">'0182718'!$B$2:$G$137</definedName>
    <definedName name="Z_CC25ED77_8561_4118_865C_02CCBBD6F7E5_.wvu.PrintArea" localSheetId="4" hidden="1">'175077'!$B$2:$G$137</definedName>
    <definedName name="Z_CC25ED77_8561_4118_865C_02CCBBD6F7E5_.wvu.PrintArea" localSheetId="5" hidden="1">'175078'!$B$2:$G$132</definedName>
    <definedName name="Z_CC25ED77_8561_4118_865C_02CCBBD6F7E5_.wvu.PrintArea" localSheetId="7" hidden="1">'175081'!$B$2:$G$137</definedName>
    <definedName name="Z_CC25ED77_8561_4118_865C_02CCBBD6F7E5_.wvu.PrintArea" localSheetId="8" hidden="1">'175082'!$B$2:$G$137</definedName>
    <definedName name="Z_CC25ED77_8561_4118_865C_02CCBBD6F7E5_.wvu.PrintArea" localSheetId="13" hidden="1">'175083'!$B$2:$G$137</definedName>
    <definedName name="Z_CC25ED77_8561_4118_865C_02CCBBD6F7E5_.wvu.PrintArea" localSheetId="14" hidden="1">'175084'!$B$2:$G$137</definedName>
    <definedName name="Z_CC25ED77_8561_4118_865C_02CCBBD6F7E5_.wvu.PrintArea" localSheetId="19" hidden="1">'175085'!$B$2:$G$137</definedName>
    <definedName name="Z_CC25ED77_8561_4118_865C_02CCBBD6F7E5_.wvu.PrintArea" localSheetId="20" hidden="1">'175086'!$B$2:$G$137</definedName>
    <definedName name="Z_CC25ED77_8561_4118_865C_02CCBBD6F7E5_.wvu.PrintArea" localSheetId="22" hidden="1">'175091'!$B$2:$G$137</definedName>
    <definedName name="Z_CC25ED77_8561_4118_865C_02CCBBD6F7E5_.wvu.PrintArea" localSheetId="23" hidden="1">'175092'!$B$2:$G$137</definedName>
    <definedName name="Z_CC25ED77_8561_4118_865C_02CCBBD6F7E5_.wvu.PrintArea" localSheetId="28" hidden="1">'175093'!$B$2:$G$137</definedName>
    <definedName name="Z_CC25ED77_8561_4118_865C_02CCBBD6F7E5_.wvu.PrintArea" localSheetId="29" hidden="1">'175094'!$B$2:$G$137</definedName>
    <definedName name="Z_CC25ED77_8561_4118_865C_02CCBBD6F7E5_.wvu.PrintArea" localSheetId="25" hidden="1">'175095'!$B$2:$G$137</definedName>
    <definedName name="Z_CC25ED77_8561_4118_865C_02CCBBD6F7E5_.wvu.PrintArea" localSheetId="26" hidden="1">'175096'!$B$2:$G$137</definedName>
    <definedName name="Z_CC25ED77_8561_4118_865C_02CCBBD6F7E5_.wvu.PrintArea" localSheetId="11" hidden="1">'175098'!$B$2:$G$137</definedName>
    <definedName name="Z_CC25ED77_8561_4118_865C_02CCBBD6F7E5_.wvu.PrintArea" localSheetId="6" hidden="1">'182712'!$B$2:$G$132</definedName>
    <definedName name="Z_CC25ED77_8561_4118_865C_02CCBBD6F7E5_.wvu.PrintArea" localSheetId="9" hidden="1">'182713'!$B$2:$G$137</definedName>
    <definedName name="Z_CC25ED77_8561_4118_865C_02CCBBD6F7E5_.wvu.PrintArea" localSheetId="21" hidden="1">'182715'!$B$2:$G$137</definedName>
    <definedName name="Z_CC25ED77_8561_4118_865C_02CCBBD6F7E5_.wvu.PrintArea" localSheetId="12" hidden="1">'182719'!$B$2:$G$137</definedName>
    <definedName name="Z_CC25ED77_8561_4118_865C_02CCBBD6F7E5_.wvu.PrintArea" localSheetId="16" hidden="1">'189879'!$B$2:$G$137</definedName>
    <definedName name="Z_CC25ED77_8561_4118_865C_02CCBBD6F7E5_.wvu.PrintArea" localSheetId="17" hidden="1">'189923'!$B$2:$G$132</definedName>
    <definedName name="Z_CC25ED77_8561_4118_865C_02CCBBD6F7E5_.wvu.PrintArea" localSheetId="18" hidden="1">'189925'!$B$2:$G$132</definedName>
    <definedName name="Z_CC25ED77_8561_4118_865C_02CCBBD6F7E5_.wvu.PrintArea" localSheetId="3" hidden="1">'Deviation Schedule'!$A$1:$G$44</definedName>
    <definedName name="Z_CC25ED77_8561_4118_865C_02CCBBD6F7E5_.wvu.PrintArea" localSheetId="2" hidden="1">'PMT Schedule Selector'!$B$2:$G$145</definedName>
    <definedName name="Z_D3E2A94B_1604_4517_A060_716B5EF4D6E1_.wvu.PrintArea" localSheetId="10" hidden="1">'0175097'!$B$2:$G$137</definedName>
    <definedName name="Z_D3E2A94B_1604_4517_A060_716B5EF4D6E1_.wvu.PrintArea" localSheetId="15" hidden="1">'0182714'!$B$2:$G$137</definedName>
    <definedName name="Z_D3E2A94B_1604_4517_A060_716B5EF4D6E1_.wvu.PrintArea" localSheetId="24" hidden="1">'0182716'!$B$2:$G$137</definedName>
    <definedName name="Z_D3E2A94B_1604_4517_A060_716B5EF4D6E1_.wvu.PrintArea" localSheetId="27" hidden="1">'0182717'!$B$2:$G$137</definedName>
    <definedName name="Z_D3E2A94B_1604_4517_A060_716B5EF4D6E1_.wvu.PrintArea" localSheetId="30" hidden="1">'0182718'!$B$2:$G$137</definedName>
    <definedName name="Z_D3E2A94B_1604_4517_A060_716B5EF4D6E1_.wvu.PrintArea" localSheetId="4" hidden="1">'175077'!$B$2:$G$137</definedName>
    <definedName name="Z_D3E2A94B_1604_4517_A060_716B5EF4D6E1_.wvu.PrintArea" localSheetId="5" hidden="1">'175078'!$B$2:$G$132</definedName>
    <definedName name="Z_D3E2A94B_1604_4517_A060_716B5EF4D6E1_.wvu.PrintArea" localSheetId="7" hidden="1">'175081'!$B$2:$G$137</definedName>
    <definedName name="Z_D3E2A94B_1604_4517_A060_716B5EF4D6E1_.wvu.PrintArea" localSheetId="8" hidden="1">'175082'!$B$2:$G$137</definedName>
    <definedName name="Z_D3E2A94B_1604_4517_A060_716B5EF4D6E1_.wvu.PrintArea" localSheetId="13" hidden="1">'175083'!$B$2:$G$137</definedName>
    <definedName name="Z_D3E2A94B_1604_4517_A060_716B5EF4D6E1_.wvu.PrintArea" localSheetId="14" hidden="1">'175084'!$B$2:$G$137</definedName>
    <definedName name="Z_D3E2A94B_1604_4517_A060_716B5EF4D6E1_.wvu.PrintArea" localSheetId="19" hidden="1">'175085'!$B$2:$G$137</definedName>
    <definedName name="Z_D3E2A94B_1604_4517_A060_716B5EF4D6E1_.wvu.PrintArea" localSheetId="20" hidden="1">'175086'!$B$2:$G$137</definedName>
    <definedName name="Z_D3E2A94B_1604_4517_A060_716B5EF4D6E1_.wvu.PrintArea" localSheetId="22" hidden="1">'175091'!$B$2:$G$137</definedName>
    <definedName name="Z_D3E2A94B_1604_4517_A060_716B5EF4D6E1_.wvu.PrintArea" localSheetId="23" hidden="1">'175092'!$B$2:$G$137</definedName>
    <definedName name="Z_D3E2A94B_1604_4517_A060_716B5EF4D6E1_.wvu.PrintArea" localSheetId="28" hidden="1">'175093'!$B$2:$G$137</definedName>
    <definedName name="Z_D3E2A94B_1604_4517_A060_716B5EF4D6E1_.wvu.PrintArea" localSheetId="29" hidden="1">'175094'!$B$2:$G$137</definedName>
    <definedName name="Z_D3E2A94B_1604_4517_A060_716B5EF4D6E1_.wvu.PrintArea" localSheetId="25" hidden="1">'175095'!$B$2:$G$137</definedName>
    <definedName name="Z_D3E2A94B_1604_4517_A060_716B5EF4D6E1_.wvu.PrintArea" localSheetId="26" hidden="1">'175096'!$B$2:$G$137</definedName>
    <definedName name="Z_D3E2A94B_1604_4517_A060_716B5EF4D6E1_.wvu.PrintArea" localSheetId="11" hidden="1">'175098'!$B$2:$G$137</definedName>
    <definedName name="Z_D3E2A94B_1604_4517_A060_716B5EF4D6E1_.wvu.PrintArea" localSheetId="6" hidden="1">'182712'!$B$2:$G$132</definedName>
    <definedName name="Z_D3E2A94B_1604_4517_A060_716B5EF4D6E1_.wvu.PrintArea" localSheetId="9" hidden="1">'182713'!$B$2:$G$137</definedName>
    <definedName name="Z_D3E2A94B_1604_4517_A060_716B5EF4D6E1_.wvu.PrintArea" localSheetId="21" hidden="1">'182715'!$B$2:$G$137</definedName>
    <definedName name="Z_D3E2A94B_1604_4517_A060_716B5EF4D6E1_.wvu.PrintArea" localSheetId="12" hidden="1">'182719'!$B$2:$G$137</definedName>
    <definedName name="Z_D3E2A94B_1604_4517_A060_716B5EF4D6E1_.wvu.PrintArea" localSheetId="16" hidden="1">'189879'!$B$2:$G$137</definedName>
    <definedName name="Z_D3E2A94B_1604_4517_A060_716B5EF4D6E1_.wvu.PrintArea" localSheetId="17" hidden="1">'189923'!$B$2:$G$132</definedName>
    <definedName name="Z_D3E2A94B_1604_4517_A060_716B5EF4D6E1_.wvu.PrintArea" localSheetId="18" hidden="1">'189925'!$B$2:$G$132</definedName>
    <definedName name="Z_D3E2A94B_1604_4517_A060_716B5EF4D6E1_.wvu.PrintArea" localSheetId="3" hidden="1">'Deviation Schedule'!$A$1:$G$44</definedName>
    <definedName name="Z_D3E2A94B_1604_4517_A060_716B5EF4D6E1_.wvu.PrintArea" localSheetId="2" hidden="1">'PMT Schedule Selector'!$B$2:$G$145</definedName>
    <definedName name="Z_D5714A68_473C_45CE_921C_00C34EEB4C96_.wvu.PrintArea" localSheetId="10" hidden="1">'0175097'!$B$2:$G$137</definedName>
    <definedName name="Z_D5714A68_473C_45CE_921C_00C34EEB4C96_.wvu.PrintArea" localSheetId="15" hidden="1">'0182714'!$B$2:$G$137</definedName>
    <definedName name="Z_D5714A68_473C_45CE_921C_00C34EEB4C96_.wvu.PrintArea" localSheetId="24" hidden="1">'0182716'!$B$2:$G$137</definedName>
    <definedName name="Z_D5714A68_473C_45CE_921C_00C34EEB4C96_.wvu.PrintArea" localSheetId="27" hidden="1">'0182717'!$B$2:$G$137</definedName>
    <definedName name="Z_D5714A68_473C_45CE_921C_00C34EEB4C96_.wvu.PrintArea" localSheetId="30" hidden="1">'0182718'!$B$2:$G$137</definedName>
    <definedName name="Z_D5714A68_473C_45CE_921C_00C34EEB4C96_.wvu.PrintArea" localSheetId="4" hidden="1">'175077'!$B$2:$G$137</definedName>
    <definedName name="Z_D5714A68_473C_45CE_921C_00C34EEB4C96_.wvu.PrintArea" localSheetId="5" hidden="1">'175078'!$B$2:$G$132</definedName>
    <definedName name="Z_D5714A68_473C_45CE_921C_00C34EEB4C96_.wvu.PrintArea" localSheetId="7" hidden="1">'175081'!$B$2:$G$137</definedName>
    <definedName name="Z_D5714A68_473C_45CE_921C_00C34EEB4C96_.wvu.PrintArea" localSheetId="8" hidden="1">'175082'!$B$2:$G$137</definedName>
    <definedName name="Z_D5714A68_473C_45CE_921C_00C34EEB4C96_.wvu.PrintArea" localSheetId="13" hidden="1">'175083'!$B$2:$G$137</definedName>
    <definedName name="Z_D5714A68_473C_45CE_921C_00C34EEB4C96_.wvu.PrintArea" localSheetId="14" hidden="1">'175084'!$B$2:$G$137</definedName>
    <definedName name="Z_D5714A68_473C_45CE_921C_00C34EEB4C96_.wvu.PrintArea" localSheetId="19" hidden="1">'175085'!$B$2:$G$137</definedName>
    <definedName name="Z_D5714A68_473C_45CE_921C_00C34EEB4C96_.wvu.PrintArea" localSheetId="20" hidden="1">'175086'!$B$2:$G$137</definedName>
    <definedName name="Z_D5714A68_473C_45CE_921C_00C34EEB4C96_.wvu.PrintArea" localSheetId="22" hidden="1">'175091'!$B$2:$G$137</definedName>
    <definedName name="Z_D5714A68_473C_45CE_921C_00C34EEB4C96_.wvu.PrintArea" localSheetId="23" hidden="1">'175092'!$B$2:$G$137</definedName>
    <definedName name="Z_D5714A68_473C_45CE_921C_00C34EEB4C96_.wvu.PrintArea" localSheetId="28" hidden="1">'175093'!$B$2:$G$137</definedName>
    <definedName name="Z_D5714A68_473C_45CE_921C_00C34EEB4C96_.wvu.PrintArea" localSheetId="29" hidden="1">'175094'!$B$2:$G$137</definedName>
    <definedName name="Z_D5714A68_473C_45CE_921C_00C34EEB4C96_.wvu.PrintArea" localSheetId="25" hidden="1">'175095'!$B$2:$G$137</definedName>
    <definedName name="Z_D5714A68_473C_45CE_921C_00C34EEB4C96_.wvu.PrintArea" localSheetId="26" hidden="1">'175096'!$B$2:$G$137</definedName>
    <definedName name="Z_D5714A68_473C_45CE_921C_00C34EEB4C96_.wvu.PrintArea" localSheetId="11" hidden="1">'175098'!$B$2:$G$137</definedName>
    <definedName name="Z_D5714A68_473C_45CE_921C_00C34EEB4C96_.wvu.PrintArea" localSheetId="6" hidden="1">'182712'!$B$2:$G$132</definedName>
    <definedName name="Z_D5714A68_473C_45CE_921C_00C34EEB4C96_.wvu.PrintArea" localSheetId="9" hidden="1">'182713'!$B$2:$G$132</definedName>
    <definedName name="Z_D5714A68_473C_45CE_921C_00C34EEB4C96_.wvu.PrintArea" localSheetId="21" hidden="1">'182715'!$B$2:$G$137</definedName>
    <definedName name="Z_D5714A68_473C_45CE_921C_00C34EEB4C96_.wvu.PrintArea" localSheetId="12" hidden="1">'182719'!$B$2:$G$137</definedName>
    <definedName name="Z_D5714A68_473C_45CE_921C_00C34EEB4C96_.wvu.PrintArea" localSheetId="16" hidden="1">'189879'!$B$2:$G$137</definedName>
    <definedName name="Z_D5714A68_473C_45CE_921C_00C34EEB4C96_.wvu.PrintArea" localSheetId="17" hidden="1">'189923'!$B$2:$G$132</definedName>
    <definedName name="Z_D5714A68_473C_45CE_921C_00C34EEB4C96_.wvu.PrintArea" localSheetId="18" hidden="1">'189925'!$B$2:$G$132</definedName>
    <definedName name="Z_D5714A68_473C_45CE_921C_00C34EEB4C96_.wvu.PrintArea" localSheetId="3" hidden="1">'Deviation Schedule'!$A$1:$G$44</definedName>
    <definedName name="Z_D5714A68_473C_45CE_921C_00C34EEB4C96_.wvu.PrintArea" localSheetId="2" hidden="1">'PMT Schedule Selector'!$B$2:$G$145</definedName>
    <definedName name="Z_D9A4A332_3651_4408_844B_7E7ECC5E5ADD_.wvu.PrintArea" localSheetId="10" hidden="1">'0175097'!$B$2:$G$137</definedName>
    <definedName name="Z_D9A4A332_3651_4408_844B_7E7ECC5E5ADD_.wvu.PrintArea" localSheetId="15" hidden="1">'0182714'!$B$2:$G$137</definedName>
    <definedName name="Z_D9A4A332_3651_4408_844B_7E7ECC5E5ADD_.wvu.PrintArea" localSheetId="24" hidden="1">'0182716'!$B$2:$G$137</definedName>
    <definedName name="Z_D9A4A332_3651_4408_844B_7E7ECC5E5ADD_.wvu.PrintArea" localSheetId="27" hidden="1">'0182717'!$B$2:$G$137</definedName>
    <definedName name="Z_D9A4A332_3651_4408_844B_7E7ECC5E5ADD_.wvu.PrintArea" localSheetId="30" hidden="1">'0182718'!$B$2:$G$137</definedName>
    <definedName name="Z_D9A4A332_3651_4408_844B_7E7ECC5E5ADD_.wvu.PrintArea" localSheetId="4" hidden="1">'175077'!$B$2:$G$137</definedName>
    <definedName name="Z_D9A4A332_3651_4408_844B_7E7ECC5E5ADD_.wvu.PrintArea" localSheetId="5" hidden="1">'175078'!$B$2:$G$132</definedName>
    <definedName name="Z_D9A4A332_3651_4408_844B_7E7ECC5E5ADD_.wvu.PrintArea" localSheetId="7" hidden="1">'175081'!$B$2:$G$137</definedName>
    <definedName name="Z_D9A4A332_3651_4408_844B_7E7ECC5E5ADD_.wvu.PrintArea" localSheetId="8" hidden="1">'175082'!$B$2:$G$137</definedName>
    <definedName name="Z_D9A4A332_3651_4408_844B_7E7ECC5E5ADD_.wvu.PrintArea" localSheetId="13" hidden="1">'175083'!$B$2:$G$137</definedName>
    <definedName name="Z_D9A4A332_3651_4408_844B_7E7ECC5E5ADD_.wvu.PrintArea" localSheetId="14" hidden="1">'175084'!$B$2:$G$137</definedName>
    <definedName name="Z_D9A4A332_3651_4408_844B_7E7ECC5E5ADD_.wvu.PrintArea" localSheetId="19" hidden="1">'175085'!$B$2:$G$137</definedName>
    <definedName name="Z_D9A4A332_3651_4408_844B_7E7ECC5E5ADD_.wvu.PrintArea" localSheetId="20" hidden="1">'175086'!$B$2:$G$137</definedName>
    <definedName name="Z_D9A4A332_3651_4408_844B_7E7ECC5E5ADD_.wvu.PrintArea" localSheetId="22" hidden="1">'175091'!$B$2:$G$137</definedName>
    <definedName name="Z_D9A4A332_3651_4408_844B_7E7ECC5E5ADD_.wvu.PrintArea" localSheetId="23" hidden="1">'175092'!$B$2:$G$137</definedName>
    <definedName name="Z_D9A4A332_3651_4408_844B_7E7ECC5E5ADD_.wvu.PrintArea" localSheetId="28" hidden="1">'175093'!$B$2:$G$137</definedName>
    <definedName name="Z_D9A4A332_3651_4408_844B_7E7ECC5E5ADD_.wvu.PrintArea" localSheetId="29" hidden="1">'175094'!$B$2:$G$137</definedName>
    <definedName name="Z_D9A4A332_3651_4408_844B_7E7ECC5E5ADD_.wvu.PrintArea" localSheetId="25" hidden="1">'175095'!$B$2:$G$137</definedName>
    <definedName name="Z_D9A4A332_3651_4408_844B_7E7ECC5E5ADD_.wvu.PrintArea" localSheetId="26" hidden="1">'175096'!$B$2:$G$137</definedName>
    <definedName name="Z_D9A4A332_3651_4408_844B_7E7ECC5E5ADD_.wvu.PrintArea" localSheetId="11" hidden="1">'175098'!$B$2:$G$137</definedName>
    <definedName name="Z_D9A4A332_3651_4408_844B_7E7ECC5E5ADD_.wvu.PrintArea" localSheetId="6" hidden="1">'182712'!$B$2:$G$132</definedName>
    <definedName name="Z_D9A4A332_3651_4408_844B_7E7ECC5E5ADD_.wvu.PrintArea" localSheetId="9" hidden="1">'182713'!$B$2:$G$137</definedName>
    <definedName name="Z_D9A4A332_3651_4408_844B_7E7ECC5E5ADD_.wvu.PrintArea" localSheetId="21" hidden="1">'182715'!$B$2:$G$137</definedName>
    <definedName name="Z_D9A4A332_3651_4408_844B_7E7ECC5E5ADD_.wvu.PrintArea" localSheetId="12" hidden="1">'182719'!$B$2:$G$137</definedName>
    <definedName name="Z_D9A4A332_3651_4408_844B_7E7ECC5E5ADD_.wvu.PrintArea" localSheetId="16" hidden="1">'189879'!$B$2:$G$137</definedName>
    <definedName name="Z_D9A4A332_3651_4408_844B_7E7ECC5E5ADD_.wvu.PrintArea" localSheetId="17" hidden="1">'189923'!$B$2:$G$132</definedName>
    <definedName name="Z_D9A4A332_3651_4408_844B_7E7ECC5E5ADD_.wvu.PrintArea" localSheetId="18" hidden="1">'189925'!$B$2:$G$132</definedName>
    <definedName name="Z_D9A4A332_3651_4408_844B_7E7ECC5E5ADD_.wvu.PrintArea" localSheetId="3" hidden="1">'Deviation Schedule'!$A$1:$G$44</definedName>
    <definedName name="Z_D9A4A332_3651_4408_844B_7E7ECC5E5ADD_.wvu.PrintArea" localSheetId="2" hidden="1">'PMT Schedule Selector'!$B$2:$G$145</definedName>
    <definedName name="Z_DFD10E9B_2E32_4A05_89FC_03F713864978_.wvu.PrintArea" localSheetId="10" hidden="1">'0175097'!$B$2:$G$137</definedName>
    <definedName name="Z_DFD10E9B_2E32_4A05_89FC_03F713864978_.wvu.PrintArea" localSheetId="15" hidden="1">'0182714'!$B$2:$G$137</definedName>
    <definedName name="Z_DFD10E9B_2E32_4A05_89FC_03F713864978_.wvu.PrintArea" localSheetId="24" hidden="1">'0182716'!$B$2:$G$137</definedName>
    <definedName name="Z_DFD10E9B_2E32_4A05_89FC_03F713864978_.wvu.PrintArea" localSheetId="27" hidden="1">'0182717'!$B$2:$G$137</definedName>
    <definedName name="Z_DFD10E9B_2E32_4A05_89FC_03F713864978_.wvu.PrintArea" localSheetId="30" hidden="1">'0182718'!$B$2:$G$137</definedName>
    <definedName name="Z_DFD10E9B_2E32_4A05_89FC_03F713864978_.wvu.PrintArea" localSheetId="4" hidden="1">'175077'!$B$2:$G$137</definedName>
    <definedName name="Z_DFD10E9B_2E32_4A05_89FC_03F713864978_.wvu.PrintArea" localSheetId="5" hidden="1">'175078'!$B$2:$G$132</definedName>
    <definedName name="Z_DFD10E9B_2E32_4A05_89FC_03F713864978_.wvu.PrintArea" localSheetId="7" hidden="1">'175081'!$B$2:$G$132</definedName>
    <definedName name="Z_DFD10E9B_2E32_4A05_89FC_03F713864978_.wvu.PrintArea" localSheetId="8" hidden="1">'175082'!$B$2:$G$132</definedName>
    <definedName name="Z_DFD10E9B_2E32_4A05_89FC_03F713864978_.wvu.PrintArea" localSheetId="13" hidden="1">'175083'!$B$2:$G$137</definedName>
    <definedName name="Z_DFD10E9B_2E32_4A05_89FC_03F713864978_.wvu.PrintArea" localSheetId="14" hidden="1">'175084'!$B$2:$G$137</definedName>
    <definedName name="Z_DFD10E9B_2E32_4A05_89FC_03F713864978_.wvu.PrintArea" localSheetId="19" hidden="1">'175085'!$B$2:$G$137</definedName>
    <definedName name="Z_DFD10E9B_2E32_4A05_89FC_03F713864978_.wvu.PrintArea" localSheetId="20" hidden="1">'175086'!$B$2:$G$137</definedName>
    <definedName name="Z_DFD10E9B_2E32_4A05_89FC_03F713864978_.wvu.PrintArea" localSheetId="22" hidden="1">'175091'!$B$2:$G$137</definedName>
    <definedName name="Z_DFD10E9B_2E32_4A05_89FC_03F713864978_.wvu.PrintArea" localSheetId="23" hidden="1">'175092'!$B$2:$G$137</definedName>
    <definedName name="Z_DFD10E9B_2E32_4A05_89FC_03F713864978_.wvu.PrintArea" localSheetId="28" hidden="1">'175093'!$B$2:$G$137</definedName>
    <definedName name="Z_DFD10E9B_2E32_4A05_89FC_03F713864978_.wvu.PrintArea" localSheetId="29" hidden="1">'175094'!$B$2:$G$137</definedName>
    <definedName name="Z_DFD10E9B_2E32_4A05_89FC_03F713864978_.wvu.PrintArea" localSheetId="25" hidden="1">'175095'!$B$2:$G$137</definedName>
    <definedName name="Z_DFD10E9B_2E32_4A05_89FC_03F713864978_.wvu.PrintArea" localSheetId="26" hidden="1">'175096'!$B$2:$G$137</definedName>
    <definedName name="Z_DFD10E9B_2E32_4A05_89FC_03F713864978_.wvu.PrintArea" localSheetId="11" hidden="1">'175098'!$B$2:$G$137</definedName>
    <definedName name="Z_DFD10E9B_2E32_4A05_89FC_03F713864978_.wvu.PrintArea" localSheetId="6" hidden="1">'182712'!$B$2:$G$132</definedName>
    <definedName name="Z_DFD10E9B_2E32_4A05_89FC_03F713864978_.wvu.PrintArea" localSheetId="9" hidden="1">'182713'!$B$2:$G$132</definedName>
    <definedName name="Z_DFD10E9B_2E32_4A05_89FC_03F713864978_.wvu.PrintArea" localSheetId="21" hidden="1">'182715'!$B$2:$G$137</definedName>
    <definedName name="Z_DFD10E9B_2E32_4A05_89FC_03F713864978_.wvu.PrintArea" localSheetId="12" hidden="1">'182719'!$B$2:$G$137</definedName>
    <definedName name="Z_DFD10E9B_2E32_4A05_89FC_03F713864978_.wvu.PrintArea" localSheetId="16" hidden="1">'189879'!$B$2:$G$137</definedName>
    <definedName name="Z_DFD10E9B_2E32_4A05_89FC_03F713864978_.wvu.PrintArea" localSheetId="17" hidden="1">'189923'!$B$2:$G$132</definedName>
    <definedName name="Z_DFD10E9B_2E32_4A05_89FC_03F713864978_.wvu.PrintArea" localSheetId="18" hidden="1">'189925'!$B$2:$G$132</definedName>
    <definedName name="Z_DFD10E9B_2E32_4A05_89FC_03F713864978_.wvu.PrintArea" localSheetId="3" hidden="1">'Deviation Schedule'!$A$1:$G$44</definedName>
    <definedName name="Z_DFD10E9B_2E32_4A05_89FC_03F713864978_.wvu.PrintArea" localSheetId="2" hidden="1">'PMT Schedule Selector'!$B$2:$G$145</definedName>
  </definedNames>
  <calcPr calcId="191028"/>
  <customWorkbookViews>
    <customWorkbookView name="New Print options" guid="{DFD10E9B-2E32-4A05-89FC-03F713864978}" maximized="1" xWindow="-8" yWindow="-8" windowWidth="1382" windowHeight="744" tabRatio="908" activeSheetId="37"/>
    <customWorkbookView name="New New Printing" guid="{92196F57-6D64-4CC3-B851-AC99F65472C8}" maximized="1" xWindow="-8" yWindow="-8" windowWidth="1382" windowHeight="744" tabRatio="908" activeSheetId="37"/>
    <customWorkbookView name="Final Print Layout" guid="{17EE5DBF-0FE4-4A5B-BD66-2BA19DB4059D}" maximized="1" xWindow="-8" yWindow="-8" windowWidth="1382" windowHeight="744" tabRatio="908" activeSheetId="37"/>
    <customWorkbookView name="0182717" guid="{29FDB895-FDFF-4EC3-B5AF-C214E465DEEB}" maximized="1" xWindow="-8" yWindow="-8" windowWidth="1382" windowHeight="744" tabRatio="908" activeSheetId="36"/>
    <customWorkbookView name="0182716" guid="{169CE84D-4086-40BF-A0E4-FFFF3CE5EB7D}" maximized="1" xWindow="-8" yWindow="-8" windowWidth="1382" windowHeight="744" tabRatio="908" activeSheetId="35"/>
    <customWorkbookView name="0182714" guid="{4A294F5F-16F1-48B2-A8A8-1EB33557755F}" maximized="1" xWindow="-8" yWindow="-8" windowWidth="1382" windowHeight="744" tabRatio="908" activeSheetId="34"/>
    <customWorkbookView name="0175097" guid="{C55A1F6B-D702-4F78-8482-FD76CDDC8509}" maximized="1" xWindow="-8" yWindow="-8" windowWidth="1382" windowHeight="744" tabRatio="908" activeSheetId="33"/>
    <customWorkbookView name="175081" guid="{97BDCDFB-5104-40FA-8A01-FF18139CF050}" maximized="1" xWindow="-8" yWindow="-8" windowWidth="1382" windowHeight="744" tabRatio="908" activeSheetId="6"/>
    <customWorkbookView name="175082" guid="{D5714A68-473C-45CE-921C-00C34EEB4C96}" maximized="1" xWindow="-8" yWindow="-8" windowWidth="1382" windowHeight="744" tabRatio="908" activeSheetId="7"/>
    <customWorkbookView name="182713" guid="{D9A4A332-3651-4408-844B-7E7ECC5E5ADD}" maximized="1" xWindow="-8" yWindow="-8" windowWidth="1382" windowHeight="744" tabRatio="908" activeSheetId="19"/>
    <customWorkbookView name="175098" guid="{3943ECC5-6242-44C8-BEFD-1B91BF0593A8}" maximized="1" xWindow="-8" yWindow="-8" windowWidth="1382" windowHeight="744" tabRatio="908" activeSheetId="18"/>
    <customWorkbookView name="175077" guid="{A9B6A78F-3E2F-46B3-9BF3-AEAAB67001EB}" maximized="1" xWindow="-8" yWindow="-8" windowWidth="1382" windowHeight="744" tabRatio="908" activeSheetId="26"/>
    <customWorkbookView name="182719" guid="{D3E2A94B-1604-4517-A060-716B5EF4D6E1}" maximized="1" xWindow="-8" yWindow="-8" windowWidth="1382" windowHeight="744" tabRatio="908" activeSheetId="21"/>
    <customWorkbookView name="175083" guid="{CC25ED77-8561-4118-865C-02CCBBD6F7E5}" maximized="1" xWindow="-8" yWindow="-8" windowWidth="1382" windowHeight="744" tabRatio="908" activeSheetId="8"/>
    <customWorkbookView name="175084" guid="{9E68D5A3-77A7-4D2D-A381-B42253733A21}" maximized="1" xWindow="-8" yWindow="-8" windowWidth="1382" windowHeight="744" tabRatio="908" activeSheetId="9"/>
    <customWorkbookView name="189879" guid="{A03AB8D3-A4F1-4FA2-8AC8-4059659716EC}" maximized="1" xWindow="-8" yWindow="-8" windowWidth="1382" windowHeight="744" tabRatio="908" activeSheetId="22"/>
    <customWorkbookView name="189923" guid="{90E79D85-6386-49B5-B347-A4ADD5B6BB70}" maximized="1" xWindow="-8" yWindow="-8" windowWidth="1382" windowHeight="744" tabRatio="908" activeSheetId="24"/>
    <customWorkbookView name="189925" guid="{661F14B0-7E60-4C52-A9F7-FCFD0F09BA1F}" maximized="1" xWindow="-8" yWindow="-8" windowWidth="1382" windowHeight="744" tabRatio="908" activeSheetId="23"/>
    <customWorkbookView name="175085" guid="{0E947597-B9FB-408F-B47C-A2D788D00D7C}" maximized="1" xWindow="-8" yWindow="-8" windowWidth="1382" windowHeight="744" tabRatio="908" activeSheetId="10"/>
    <customWorkbookView name="175086" guid="{B9063A62-D29B-48F4-A3B3-6CAFA6D6D8EA}" maximized="1" xWindow="-8" yWindow="-8" windowWidth="1382" windowHeight="744" tabRatio="908" activeSheetId="11"/>
    <customWorkbookView name="182715" guid="{7FA323DB-86D3-48A8-9453-C28D721B35AA}" maximized="1" xWindow="-8" yWindow="-8" windowWidth="1382" windowHeight="744" tabRatio="908" activeSheetId="20"/>
    <customWorkbookView name="175091" guid="{117BB064-59A1-4952-B02A-C3693ED5C297}" maximized="1" xWindow="-8" yWindow="-8" windowWidth="1382" windowHeight="744" tabRatio="908" activeSheetId="12"/>
    <customWorkbookView name="175092" guid="{1D4E1FAD-3456-499A-A82D-FB40CF1A8068}" maximized="1" xWindow="-8" yWindow="-8" windowWidth="1382" windowHeight="744" tabRatio="908" activeSheetId="13"/>
    <customWorkbookView name="175095" guid="{63B0D61F-848C-494A-B934-73A922F5C779}" maximized="1" xWindow="-8" yWindow="-8" windowWidth="1382" windowHeight="744" tabRatio="908" activeSheetId="16"/>
    <customWorkbookView name="175096" guid="{1A1D99E6-5E8C-41DD-96E1-A214C10404CE}" maximized="1" xWindow="-8" yWindow="-8" windowWidth="1382" windowHeight="744" tabRatio="908" activeSheetId="17"/>
    <customWorkbookView name="175093" guid="{06C7796F-60FE-4B15-9D17-353082FC47C0}" maximized="1" xWindow="-8" yWindow="-8" windowWidth="1382" windowHeight="744" tabRatio="908" activeSheetId="14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68" i="11" l="1"/>
  <c r="F137" i="1"/>
  <c r="F136" i="1"/>
  <c r="F135" i="1"/>
  <c r="F134" i="1"/>
  <c r="F133" i="1"/>
  <c r="F132" i="1"/>
  <c r="F129" i="1"/>
  <c r="F128" i="1"/>
  <c r="F127" i="1"/>
  <c r="F126" i="1"/>
  <c r="F125" i="1"/>
  <c r="F123" i="1"/>
  <c r="F122" i="1"/>
  <c r="F121" i="1"/>
  <c r="F120" i="1"/>
  <c r="F119" i="1"/>
  <c r="F117" i="1"/>
  <c r="F116" i="1"/>
  <c r="F114" i="1"/>
  <c r="F113" i="1"/>
  <c r="F112" i="1"/>
  <c r="F111" i="1"/>
  <c r="F110" i="1"/>
  <c r="F109" i="1"/>
  <c r="F107" i="1"/>
  <c r="F106" i="1"/>
  <c r="F105" i="1"/>
  <c r="F104" i="1"/>
  <c r="F103" i="1"/>
  <c r="F102" i="1"/>
  <c r="F101" i="1"/>
  <c r="F100" i="1"/>
  <c r="F99" i="1"/>
  <c r="F98" i="1"/>
  <c r="F96" i="1"/>
  <c r="F95" i="1"/>
  <c r="F94" i="1"/>
  <c r="F93" i="1"/>
  <c r="F92" i="1"/>
  <c r="F91" i="1"/>
  <c r="F90" i="1"/>
  <c r="F88" i="1"/>
  <c r="F87" i="1"/>
  <c r="F85" i="1"/>
  <c r="F84" i="1"/>
  <c r="F83" i="1"/>
  <c r="F82" i="1"/>
  <c r="F80" i="1"/>
  <c r="F79" i="1"/>
  <c r="F77" i="1"/>
  <c r="F76" i="1"/>
  <c r="F74" i="1"/>
  <c r="F72" i="1"/>
  <c r="F71" i="1"/>
  <c r="F69" i="1"/>
  <c r="F68" i="1"/>
  <c r="F67" i="1"/>
  <c r="F66" i="1"/>
  <c r="F65" i="1"/>
  <c r="F64" i="1"/>
  <c r="F62" i="1"/>
  <c r="F61" i="1"/>
  <c r="F60" i="1"/>
  <c r="F59" i="1"/>
  <c r="F58" i="1"/>
  <c r="F57" i="1"/>
  <c r="F55" i="1"/>
  <c r="F54" i="1"/>
  <c r="F53" i="1"/>
  <c r="F52" i="1"/>
  <c r="F51" i="1"/>
  <c r="F50" i="1"/>
  <c r="F49" i="1"/>
  <c r="F47" i="1"/>
  <c r="F46" i="1"/>
  <c r="F44" i="1"/>
  <c r="F43" i="1"/>
  <c r="F42" i="1"/>
  <c r="F41" i="1"/>
  <c r="F39" i="1"/>
  <c r="F38" i="1"/>
  <c r="F37" i="1"/>
  <c r="F36" i="1"/>
  <c r="F35" i="1"/>
  <c r="F34" i="1"/>
  <c r="F33" i="1"/>
  <c r="F32" i="1"/>
  <c r="F30" i="1"/>
  <c r="F29" i="1"/>
  <c r="F28" i="1"/>
  <c r="F27" i="1"/>
  <c r="F25" i="1"/>
  <c r="F24" i="1"/>
  <c r="F23" i="1"/>
  <c r="F22" i="1"/>
  <c r="F21" i="1"/>
  <c r="F20" i="1"/>
  <c r="F18" i="1"/>
  <c r="F17" i="1"/>
  <c r="F16" i="1"/>
  <c r="F15" i="1"/>
  <c r="F14" i="1"/>
  <c r="F13" i="1"/>
  <c r="F4" i="1"/>
  <c r="F137" i="35"/>
  <c r="F136" i="35"/>
  <c r="F137" i="13"/>
  <c r="F136" i="13"/>
  <c r="F137" i="12"/>
  <c r="F136" i="12"/>
  <c r="F137" i="20"/>
  <c r="F136" i="20"/>
  <c r="F137" i="11"/>
  <c r="F136" i="11"/>
  <c r="F137" i="10"/>
  <c r="F136" i="10"/>
  <c r="F137" i="23"/>
  <c r="F136" i="23"/>
  <c r="F137" i="24"/>
  <c r="F136" i="24"/>
  <c r="F137" i="22"/>
  <c r="F136" i="22"/>
  <c r="F137" i="34"/>
  <c r="F136" i="34"/>
  <c r="F137" i="9"/>
  <c r="F136" i="9"/>
  <c r="F137" i="8"/>
  <c r="F136" i="8"/>
  <c r="F137" i="21"/>
  <c r="F136" i="21"/>
  <c r="F137" i="18"/>
  <c r="F136" i="18"/>
  <c r="F137" i="33"/>
  <c r="F136" i="33"/>
  <c r="F137" i="19"/>
  <c r="F136" i="19"/>
  <c r="F137" i="7"/>
  <c r="F136" i="7"/>
  <c r="F137" i="6"/>
  <c r="F136" i="6"/>
  <c r="F137" i="27"/>
  <c r="F136" i="27"/>
  <c r="F137" i="5"/>
  <c r="F136" i="5"/>
  <c r="F137" i="26"/>
  <c r="F136" i="26"/>
  <c r="F132" i="26"/>
  <c r="F4" i="15"/>
  <c r="F4" i="14"/>
  <c r="F4" i="17"/>
  <c r="F4" i="16"/>
  <c r="F4" i="13"/>
  <c r="F4" i="12"/>
  <c r="F4" i="20"/>
  <c r="F4" i="11"/>
  <c r="F4" i="10"/>
  <c r="F4" i="23"/>
  <c r="F4" i="24"/>
  <c r="F4" i="22"/>
  <c r="F4" i="9"/>
  <c r="F4" i="8"/>
  <c r="F4" i="21"/>
  <c r="F4" i="26"/>
  <c r="F4" i="18"/>
  <c r="F4" i="19"/>
  <c r="F4" i="7"/>
  <c r="F4" i="6"/>
  <c r="F4" i="27"/>
  <c r="F4" i="5"/>
  <c r="F4" i="37"/>
  <c r="F4" i="36"/>
  <c r="F4" i="35"/>
  <c r="F4" i="34"/>
  <c r="F4" i="33"/>
  <c r="F135" i="37" l="1"/>
  <c r="F134" i="37"/>
  <c r="F133" i="37"/>
  <c r="F132" i="37"/>
  <c r="F129" i="37"/>
  <c r="F128" i="37"/>
  <c r="F127" i="37"/>
  <c r="F126" i="37"/>
  <c r="F125" i="37"/>
  <c r="F123" i="37"/>
  <c r="F122" i="37"/>
  <c r="F121" i="37"/>
  <c r="F120" i="37"/>
  <c r="F119" i="37"/>
  <c r="F117" i="37"/>
  <c r="F116" i="37"/>
  <c r="F114" i="37"/>
  <c r="F113" i="37"/>
  <c r="F112" i="37"/>
  <c r="F111" i="37"/>
  <c r="F110" i="37"/>
  <c r="F109" i="37"/>
  <c r="F107" i="37"/>
  <c r="F106" i="37"/>
  <c r="F105" i="37"/>
  <c r="F104" i="37"/>
  <c r="F103" i="37"/>
  <c r="F102" i="37"/>
  <c r="F101" i="37"/>
  <c r="F100" i="37"/>
  <c r="F99" i="37"/>
  <c r="F98" i="37"/>
  <c r="F96" i="37"/>
  <c r="F95" i="37"/>
  <c r="F94" i="37"/>
  <c r="F93" i="37"/>
  <c r="F92" i="37"/>
  <c r="F91" i="37"/>
  <c r="F90" i="37"/>
  <c r="F88" i="37"/>
  <c r="F87" i="37"/>
  <c r="F85" i="37"/>
  <c r="F84" i="37"/>
  <c r="F83" i="37"/>
  <c r="F82" i="37"/>
  <c r="F80" i="37"/>
  <c r="F79" i="37"/>
  <c r="F77" i="37"/>
  <c r="F76" i="37"/>
  <c r="F74" i="37"/>
  <c r="F72" i="37"/>
  <c r="F71" i="37"/>
  <c r="F69" i="37"/>
  <c r="F68" i="37"/>
  <c r="F67" i="37"/>
  <c r="F66" i="37"/>
  <c r="F65" i="37"/>
  <c r="F64" i="37"/>
  <c r="F62" i="37"/>
  <c r="F61" i="37"/>
  <c r="F60" i="37"/>
  <c r="F59" i="37"/>
  <c r="F58" i="37"/>
  <c r="F57" i="37"/>
  <c r="F55" i="37"/>
  <c r="F54" i="37"/>
  <c r="F53" i="37"/>
  <c r="F52" i="37"/>
  <c r="F51" i="37"/>
  <c r="F50" i="37"/>
  <c r="F49" i="37"/>
  <c r="F47" i="37"/>
  <c r="F46" i="37"/>
  <c r="F44" i="37"/>
  <c r="F43" i="37"/>
  <c r="F42" i="37"/>
  <c r="F41" i="37"/>
  <c r="F39" i="37"/>
  <c r="F38" i="37"/>
  <c r="F37" i="37"/>
  <c r="F36" i="37"/>
  <c r="F35" i="37"/>
  <c r="F34" i="37"/>
  <c r="F33" i="37"/>
  <c r="F32" i="37"/>
  <c r="F30" i="37"/>
  <c r="F29" i="37"/>
  <c r="F28" i="37"/>
  <c r="F27" i="37"/>
  <c r="F25" i="37"/>
  <c r="F24" i="37"/>
  <c r="F23" i="37"/>
  <c r="F22" i="37"/>
  <c r="F21" i="37"/>
  <c r="F20" i="37"/>
  <c r="F18" i="37"/>
  <c r="F17" i="37"/>
  <c r="F16" i="37"/>
  <c r="F15" i="37"/>
  <c r="F14" i="37"/>
  <c r="F13" i="37"/>
  <c r="F135" i="36"/>
  <c r="F134" i="36"/>
  <c r="F133" i="36"/>
  <c r="F132" i="36"/>
  <c r="F129" i="36"/>
  <c r="F128" i="36"/>
  <c r="F127" i="36"/>
  <c r="F126" i="36"/>
  <c r="F125" i="36"/>
  <c r="F123" i="36"/>
  <c r="F122" i="36"/>
  <c r="F121" i="36"/>
  <c r="F120" i="36"/>
  <c r="F119" i="36"/>
  <c r="F117" i="36"/>
  <c r="F116" i="36"/>
  <c r="F114" i="36"/>
  <c r="F113" i="36"/>
  <c r="F112" i="36"/>
  <c r="F111" i="36"/>
  <c r="F110" i="36"/>
  <c r="F109" i="36"/>
  <c r="F107" i="36"/>
  <c r="F106" i="36"/>
  <c r="F105" i="36"/>
  <c r="F104" i="36"/>
  <c r="F103" i="36"/>
  <c r="F102" i="36"/>
  <c r="F101" i="36"/>
  <c r="F100" i="36"/>
  <c r="F99" i="36"/>
  <c r="F98" i="36"/>
  <c r="F96" i="36"/>
  <c r="F95" i="36"/>
  <c r="F94" i="36"/>
  <c r="F93" i="36"/>
  <c r="F92" i="36"/>
  <c r="F91" i="36"/>
  <c r="F90" i="36"/>
  <c r="F88" i="36"/>
  <c r="F87" i="36"/>
  <c r="F85" i="36"/>
  <c r="F84" i="36"/>
  <c r="F83" i="36"/>
  <c r="F82" i="36"/>
  <c r="F80" i="36"/>
  <c r="F79" i="36"/>
  <c r="F77" i="36"/>
  <c r="F76" i="36"/>
  <c r="F74" i="36"/>
  <c r="F72" i="36"/>
  <c r="F71" i="36"/>
  <c r="F69" i="36"/>
  <c r="F68" i="36"/>
  <c r="F67" i="36"/>
  <c r="F66" i="36"/>
  <c r="F65" i="36"/>
  <c r="F64" i="36"/>
  <c r="F62" i="36"/>
  <c r="F61" i="36"/>
  <c r="F60" i="36"/>
  <c r="F59" i="36"/>
  <c r="F58" i="36"/>
  <c r="F57" i="36"/>
  <c r="F55" i="36"/>
  <c r="F54" i="36"/>
  <c r="F53" i="36"/>
  <c r="F52" i="36"/>
  <c r="F51" i="36"/>
  <c r="F50" i="36"/>
  <c r="F49" i="36"/>
  <c r="F47" i="36"/>
  <c r="F46" i="36"/>
  <c r="F44" i="36"/>
  <c r="F43" i="36"/>
  <c r="F42" i="36"/>
  <c r="F41" i="36"/>
  <c r="F39" i="36"/>
  <c r="F38" i="36"/>
  <c r="F37" i="36"/>
  <c r="F36" i="36"/>
  <c r="F35" i="36"/>
  <c r="F34" i="36"/>
  <c r="F33" i="36"/>
  <c r="F32" i="36"/>
  <c r="F30" i="36"/>
  <c r="F29" i="36"/>
  <c r="F28" i="36"/>
  <c r="F27" i="36"/>
  <c r="F25" i="36"/>
  <c r="F24" i="36"/>
  <c r="F23" i="36"/>
  <c r="F22" i="36"/>
  <c r="F21" i="36"/>
  <c r="F20" i="36"/>
  <c r="F18" i="36"/>
  <c r="F17" i="36"/>
  <c r="F16" i="36"/>
  <c r="F15" i="36"/>
  <c r="F14" i="36"/>
  <c r="F13" i="36"/>
  <c r="F135" i="35"/>
  <c r="F134" i="35"/>
  <c r="F133" i="35"/>
  <c r="F132" i="35"/>
  <c r="F129" i="35"/>
  <c r="F128" i="35"/>
  <c r="F127" i="35"/>
  <c r="F126" i="35"/>
  <c r="F125" i="35"/>
  <c r="F123" i="35"/>
  <c r="F122" i="35"/>
  <c r="F121" i="35"/>
  <c r="F120" i="35"/>
  <c r="F119" i="35"/>
  <c r="F117" i="35"/>
  <c r="F116" i="35"/>
  <c r="F114" i="35"/>
  <c r="F113" i="35"/>
  <c r="F112" i="35"/>
  <c r="F111" i="35"/>
  <c r="F110" i="35"/>
  <c r="F109" i="35"/>
  <c r="F107" i="35"/>
  <c r="F106" i="35"/>
  <c r="F105" i="35"/>
  <c r="F104" i="35"/>
  <c r="F103" i="35"/>
  <c r="F102" i="35"/>
  <c r="F101" i="35"/>
  <c r="F100" i="35"/>
  <c r="F99" i="35"/>
  <c r="F98" i="35"/>
  <c r="F96" i="35"/>
  <c r="F95" i="35"/>
  <c r="F94" i="35"/>
  <c r="F93" i="35"/>
  <c r="F92" i="35"/>
  <c r="F91" i="35"/>
  <c r="F90" i="35"/>
  <c r="F88" i="35"/>
  <c r="F87" i="35"/>
  <c r="F85" i="35"/>
  <c r="F84" i="35"/>
  <c r="F83" i="35"/>
  <c r="F82" i="35"/>
  <c r="F80" i="35"/>
  <c r="F79" i="35"/>
  <c r="F77" i="35"/>
  <c r="F76" i="35"/>
  <c r="F74" i="35"/>
  <c r="F72" i="35"/>
  <c r="F71" i="35"/>
  <c r="F69" i="35"/>
  <c r="F68" i="35"/>
  <c r="F67" i="35"/>
  <c r="F66" i="35"/>
  <c r="F65" i="35"/>
  <c r="F64" i="35"/>
  <c r="F62" i="35"/>
  <c r="F61" i="35"/>
  <c r="F60" i="35"/>
  <c r="F59" i="35"/>
  <c r="F58" i="35"/>
  <c r="F57" i="35"/>
  <c r="F55" i="35"/>
  <c r="F54" i="35"/>
  <c r="F53" i="35"/>
  <c r="F52" i="35"/>
  <c r="F51" i="35"/>
  <c r="F50" i="35"/>
  <c r="F49" i="35"/>
  <c r="F47" i="35"/>
  <c r="F46" i="35"/>
  <c r="F44" i="35"/>
  <c r="F43" i="35"/>
  <c r="F42" i="35"/>
  <c r="F41" i="35"/>
  <c r="F39" i="35"/>
  <c r="F38" i="35"/>
  <c r="F37" i="35"/>
  <c r="F36" i="35"/>
  <c r="F35" i="35"/>
  <c r="F34" i="35"/>
  <c r="F33" i="35"/>
  <c r="F32" i="35"/>
  <c r="F30" i="35"/>
  <c r="F29" i="35"/>
  <c r="F28" i="35"/>
  <c r="F27" i="35"/>
  <c r="F25" i="35"/>
  <c r="F24" i="35"/>
  <c r="F23" i="35"/>
  <c r="F22" i="35"/>
  <c r="F21" i="35"/>
  <c r="F20" i="35"/>
  <c r="F18" i="35"/>
  <c r="F17" i="35"/>
  <c r="F16" i="35"/>
  <c r="F15" i="35"/>
  <c r="F14" i="35"/>
  <c r="F13" i="35"/>
  <c r="F135" i="34"/>
  <c r="F134" i="34"/>
  <c r="F133" i="34"/>
  <c r="F132" i="34"/>
  <c r="F129" i="34"/>
  <c r="F128" i="34"/>
  <c r="F127" i="34"/>
  <c r="F126" i="34"/>
  <c r="F125" i="34"/>
  <c r="F123" i="34"/>
  <c r="F122" i="34"/>
  <c r="F121" i="34"/>
  <c r="F120" i="34"/>
  <c r="F119" i="34"/>
  <c r="F117" i="34"/>
  <c r="F116" i="34"/>
  <c r="F114" i="34"/>
  <c r="F113" i="34"/>
  <c r="F112" i="34"/>
  <c r="F111" i="34"/>
  <c r="F110" i="34"/>
  <c r="F109" i="34"/>
  <c r="F107" i="34"/>
  <c r="F106" i="34"/>
  <c r="F105" i="34"/>
  <c r="F104" i="34"/>
  <c r="F103" i="34"/>
  <c r="F102" i="34"/>
  <c r="F101" i="34"/>
  <c r="F100" i="34"/>
  <c r="F99" i="34"/>
  <c r="F98" i="34"/>
  <c r="F96" i="34"/>
  <c r="F94" i="34"/>
  <c r="F93" i="34"/>
  <c r="F92" i="34"/>
  <c r="F91" i="34"/>
  <c r="F90" i="34"/>
  <c r="F88" i="34"/>
  <c r="F87" i="34"/>
  <c r="F85" i="34"/>
  <c r="F84" i="34"/>
  <c r="F83" i="34"/>
  <c r="F82" i="34"/>
  <c r="F80" i="34"/>
  <c r="F79" i="34"/>
  <c r="F77" i="34"/>
  <c r="F76" i="34"/>
  <c r="F74" i="34"/>
  <c r="F72" i="34"/>
  <c r="F71" i="34"/>
  <c r="F69" i="34"/>
  <c r="F68" i="34"/>
  <c r="F67" i="34"/>
  <c r="F66" i="34"/>
  <c r="F65" i="34"/>
  <c r="F64" i="34"/>
  <c r="F62" i="34"/>
  <c r="F61" i="34"/>
  <c r="F60" i="34"/>
  <c r="F59" i="34"/>
  <c r="F58" i="34"/>
  <c r="F57" i="34"/>
  <c r="F55" i="34"/>
  <c r="F54" i="34"/>
  <c r="F53" i="34"/>
  <c r="F52" i="34"/>
  <c r="F51" i="34"/>
  <c r="F50" i="34"/>
  <c r="F49" i="34"/>
  <c r="F47" i="34"/>
  <c r="F46" i="34"/>
  <c r="F44" i="34"/>
  <c r="F43" i="34"/>
  <c r="F42" i="34"/>
  <c r="F41" i="34"/>
  <c r="F39" i="34"/>
  <c r="F38" i="34"/>
  <c r="F37" i="34"/>
  <c r="F36" i="34"/>
  <c r="F35" i="34"/>
  <c r="F34" i="34"/>
  <c r="F33" i="34"/>
  <c r="F32" i="34"/>
  <c r="F30" i="34"/>
  <c r="F29" i="34"/>
  <c r="F28" i="34"/>
  <c r="F27" i="34"/>
  <c r="F25" i="34"/>
  <c r="F24" i="34"/>
  <c r="F23" i="34"/>
  <c r="F22" i="34"/>
  <c r="F21" i="34"/>
  <c r="F20" i="34"/>
  <c r="F18" i="34"/>
  <c r="F17" i="34"/>
  <c r="F16" i="34"/>
  <c r="F15" i="34"/>
  <c r="F14" i="34"/>
  <c r="F13" i="34"/>
  <c r="F135" i="33" l="1"/>
  <c r="F134" i="33"/>
  <c r="F133" i="33"/>
  <c r="F132" i="33"/>
  <c r="F129" i="33"/>
  <c r="F128" i="33"/>
  <c r="F127" i="33"/>
  <c r="F126" i="33"/>
  <c r="F125" i="33"/>
  <c r="F123" i="33"/>
  <c r="F122" i="33"/>
  <c r="F121" i="33"/>
  <c r="F120" i="33"/>
  <c r="F119" i="33"/>
  <c r="F117" i="33"/>
  <c r="F116" i="33"/>
  <c r="F114" i="33"/>
  <c r="F113" i="33"/>
  <c r="F112" i="33"/>
  <c r="F111" i="33"/>
  <c r="F110" i="33"/>
  <c r="F109" i="33"/>
  <c r="F107" i="33"/>
  <c r="F106" i="33"/>
  <c r="F105" i="33"/>
  <c r="F104" i="33"/>
  <c r="F103" i="33"/>
  <c r="F102" i="33"/>
  <c r="F101" i="33"/>
  <c r="F100" i="33"/>
  <c r="F99" i="33"/>
  <c r="F98" i="33"/>
  <c r="F96" i="33"/>
  <c r="F94" i="33"/>
  <c r="F93" i="33"/>
  <c r="F92" i="33"/>
  <c r="F91" i="33"/>
  <c r="F90" i="33"/>
  <c r="F88" i="33"/>
  <c r="F87" i="33"/>
  <c r="F85" i="33"/>
  <c r="F84" i="33"/>
  <c r="F83" i="33"/>
  <c r="F82" i="33"/>
  <c r="F80" i="33"/>
  <c r="F79" i="33"/>
  <c r="F77" i="33"/>
  <c r="F76" i="33"/>
  <c r="F74" i="33"/>
  <c r="F72" i="33"/>
  <c r="F71" i="33"/>
  <c r="F69" i="33"/>
  <c r="F68" i="33"/>
  <c r="F67" i="33"/>
  <c r="F66" i="33"/>
  <c r="F65" i="33"/>
  <c r="F64" i="33"/>
  <c r="F62" i="33"/>
  <c r="F61" i="33"/>
  <c r="F60" i="33"/>
  <c r="F59" i="33"/>
  <c r="F58" i="33"/>
  <c r="F57" i="33"/>
  <c r="F55" i="33"/>
  <c r="F54" i="33"/>
  <c r="F53" i="33"/>
  <c r="F52" i="33"/>
  <c r="F51" i="33"/>
  <c r="F50" i="33"/>
  <c r="F49" i="33"/>
  <c r="F47" i="33"/>
  <c r="F46" i="33"/>
  <c r="F44" i="33"/>
  <c r="F43" i="33"/>
  <c r="F42" i="33"/>
  <c r="F41" i="33"/>
  <c r="F39" i="33"/>
  <c r="F38" i="33"/>
  <c r="F37" i="33"/>
  <c r="F36" i="33"/>
  <c r="F35" i="33"/>
  <c r="F34" i="33"/>
  <c r="F33" i="33"/>
  <c r="F32" i="33"/>
  <c r="F30" i="33"/>
  <c r="F29" i="33"/>
  <c r="F28" i="33"/>
  <c r="F27" i="33"/>
  <c r="F25" i="33"/>
  <c r="F24" i="33"/>
  <c r="F23" i="33"/>
  <c r="F22" i="33"/>
  <c r="F21" i="33"/>
  <c r="F20" i="33"/>
  <c r="F18" i="33"/>
  <c r="F17" i="33"/>
  <c r="F16" i="33"/>
  <c r="F15" i="33"/>
  <c r="F14" i="33"/>
  <c r="F13" i="33"/>
  <c r="F135" i="15" l="1"/>
  <c r="F134" i="15"/>
  <c r="F133" i="15"/>
  <c r="F132" i="15"/>
  <c r="F129" i="15"/>
  <c r="F128" i="15"/>
  <c r="F127" i="15"/>
  <c r="F126" i="15"/>
  <c r="F125" i="15"/>
  <c r="F123" i="15"/>
  <c r="F122" i="15"/>
  <c r="F121" i="15"/>
  <c r="F120" i="15"/>
  <c r="F119" i="15"/>
  <c r="F117" i="15"/>
  <c r="F116" i="15"/>
  <c r="F114" i="15"/>
  <c r="F113" i="15"/>
  <c r="F112" i="15"/>
  <c r="F111" i="15"/>
  <c r="F110" i="15"/>
  <c r="F109" i="15"/>
  <c r="F107" i="15"/>
  <c r="F106" i="15"/>
  <c r="F105" i="15"/>
  <c r="F104" i="15"/>
  <c r="F103" i="15"/>
  <c r="F102" i="15"/>
  <c r="F101" i="15"/>
  <c r="F100" i="15"/>
  <c r="F99" i="15"/>
  <c r="F98" i="15"/>
  <c r="F96" i="15"/>
  <c r="F94" i="15"/>
  <c r="F93" i="15"/>
  <c r="F92" i="15"/>
  <c r="F91" i="15"/>
  <c r="F90" i="15"/>
  <c r="F88" i="15"/>
  <c r="F87" i="15"/>
  <c r="F85" i="15"/>
  <c r="F84" i="15"/>
  <c r="F83" i="15"/>
  <c r="F82" i="15"/>
  <c r="F80" i="15"/>
  <c r="F79" i="15"/>
  <c r="F77" i="15"/>
  <c r="F76" i="15"/>
  <c r="F74" i="15"/>
  <c r="F72" i="15"/>
  <c r="F71" i="15"/>
  <c r="F69" i="15"/>
  <c r="F68" i="15"/>
  <c r="F67" i="15"/>
  <c r="F66" i="15"/>
  <c r="F65" i="15"/>
  <c r="F64" i="15"/>
  <c r="F62" i="15"/>
  <c r="F61" i="15"/>
  <c r="F60" i="15"/>
  <c r="F59" i="15"/>
  <c r="F58" i="15"/>
  <c r="F57" i="15"/>
  <c r="F55" i="15"/>
  <c r="F54" i="15"/>
  <c r="F53" i="15"/>
  <c r="F52" i="15"/>
  <c r="F51" i="15"/>
  <c r="F50" i="15"/>
  <c r="F49" i="15"/>
  <c r="F47" i="15"/>
  <c r="F46" i="15"/>
  <c r="F44" i="15"/>
  <c r="F43" i="15"/>
  <c r="F42" i="15"/>
  <c r="F41" i="15"/>
  <c r="F39" i="15"/>
  <c r="F38" i="15"/>
  <c r="F37" i="15"/>
  <c r="F36" i="15"/>
  <c r="F35" i="15"/>
  <c r="F34" i="15"/>
  <c r="F33" i="15"/>
  <c r="F32" i="15"/>
  <c r="F30" i="15"/>
  <c r="F29" i="15"/>
  <c r="F28" i="15"/>
  <c r="F27" i="15"/>
  <c r="F25" i="15"/>
  <c r="F24" i="15"/>
  <c r="F23" i="15"/>
  <c r="F22" i="15"/>
  <c r="F21" i="15"/>
  <c r="F20" i="15"/>
  <c r="F18" i="15"/>
  <c r="F17" i="15"/>
  <c r="F16" i="15"/>
  <c r="F15" i="15"/>
  <c r="F14" i="15"/>
  <c r="F13" i="15"/>
  <c r="F135" i="14"/>
  <c r="F134" i="14"/>
  <c r="F133" i="14"/>
  <c r="F132" i="14"/>
  <c r="F129" i="14"/>
  <c r="F128" i="14"/>
  <c r="F127" i="14"/>
  <c r="F126" i="14"/>
  <c r="F125" i="14"/>
  <c r="F123" i="14"/>
  <c r="F122" i="14"/>
  <c r="F121" i="14"/>
  <c r="F120" i="14"/>
  <c r="F119" i="14"/>
  <c r="F117" i="14"/>
  <c r="F116" i="14"/>
  <c r="F114" i="14"/>
  <c r="F113" i="14"/>
  <c r="F112" i="14"/>
  <c r="F111" i="14"/>
  <c r="F110" i="14"/>
  <c r="F109" i="14"/>
  <c r="F107" i="14"/>
  <c r="F106" i="14"/>
  <c r="F105" i="14"/>
  <c r="F104" i="14"/>
  <c r="F103" i="14"/>
  <c r="F102" i="14"/>
  <c r="F101" i="14"/>
  <c r="F100" i="14"/>
  <c r="F99" i="14"/>
  <c r="F98" i="14"/>
  <c r="F96" i="14"/>
  <c r="F94" i="14"/>
  <c r="F93" i="14"/>
  <c r="F92" i="14"/>
  <c r="F91" i="14"/>
  <c r="F90" i="14"/>
  <c r="F88" i="14"/>
  <c r="F87" i="14"/>
  <c r="F85" i="14"/>
  <c r="F84" i="14"/>
  <c r="F83" i="14"/>
  <c r="F82" i="14"/>
  <c r="F80" i="14"/>
  <c r="F79" i="14"/>
  <c r="F77" i="14"/>
  <c r="F76" i="14"/>
  <c r="F74" i="14"/>
  <c r="F72" i="14"/>
  <c r="F71" i="14"/>
  <c r="F69" i="14"/>
  <c r="F68" i="14"/>
  <c r="F67" i="14"/>
  <c r="F66" i="14"/>
  <c r="F65" i="14"/>
  <c r="F64" i="14"/>
  <c r="F62" i="14"/>
  <c r="F61" i="14"/>
  <c r="F60" i="14"/>
  <c r="F59" i="14"/>
  <c r="F58" i="14"/>
  <c r="F57" i="14"/>
  <c r="F55" i="14"/>
  <c r="F54" i="14"/>
  <c r="F53" i="14"/>
  <c r="F52" i="14"/>
  <c r="F51" i="14"/>
  <c r="F50" i="14"/>
  <c r="F49" i="14"/>
  <c r="F47" i="14"/>
  <c r="F46" i="14"/>
  <c r="F44" i="14"/>
  <c r="F43" i="14"/>
  <c r="F42" i="14"/>
  <c r="F41" i="14"/>
  <c r="F39" i="14"/>
  <c r="F38" i="14"/>
  <c r="F37" i="14"/>
  <c r="F36" i="14"/>
  <c r="F35" i="14"/>
  <c r="F34" i="14"/>
  <c r="F33" i="14"/>
  <c r="F32" i="14"/>
  <c r="F30" i="14"/>
  <c r="F29" i="14"/>
  <c r="F28" i="14"/>
  <c r="F27" i="14"/>
  <c r="F25" i="14"/>
  <c r="F24" i="14"/>
  <c r="F23" i="14"/>
  <c r="F22" i="14"/>
  <c r="F21" i="14"/>
  <c r="F20" i="14"/>
  <c r="F18" i="14"/>
  <c r="F17" i="14"/>
  <c r="F16" i="14"/>
  <c r="F15" i="14"/>
  <c r="F14" i="14"/>
  <c r="F13" i="14"/>
  <c r="F135" i="17"/>
  <c r="F134" i="17"/>
  <c r="F133" i="17"/>
  <c r="F132" i="17"/>
  <c r="F129" i="17"/>
  <c r="F128" i="17"/>
  <c r="F127" i="17"/>
  <c r="F126" i="17"/>
  <c r="F125" i="17"/>
  <c r="F123" i="17"/>
  <c r="F122" i="17"/>
  <c r="F121" i="17"/>
  <c r="F120" i="17"/>
  <c r="F119" i="17"/>
  <c r="F117" i="17"/>
  <c r="F116" i="17"/>
  <c r="F114" i="17"/>
  <c r="F113" i="17"/>
  <c r="F112" i="17"/>
  <c r="F111" i="17"/>
  <c r="F110" i="17"/>
  <c r="F109" i="17"/>
  <c r="F107" i="17"/>
  <c r="F106" i="17"/>
  <c r="F105" i="17"/>
  <c r="F104" i="17"/>
  <c r="F103" i="17"/>
  <c r="F102" i="17"/>
  <c r="F101" i="17"/>
  <c r="F100" i="17"/>
  <c r="F99" i="17"/>
  <c r="F98" i="17"/>
  <c r="F96" i="17"/>
  <c r="F94" i="17"/>
  <c r="F93" i="17"/>
  <c r="F92" i="17"/>
  <c r="F91" i="17"/>
  <c r="F90" i="17"/>
  <c r="F88" i="17"/>
  <c r="F87" i="17"/>
  <c r="F85" i="17"/>
  <c r="F84" i="17"/>
  <c r="F83" i="17"/>
  <c r="F82" i="17"/>
  <c r="F80" i="17"/>
  <c r="F79" i="17"/>
  <c r="F77" i="17"/>
  <c r="F76" i="17"/>
  <c r="F74" i="17"/>
  <c r="F72" i="17"/>
  <c r="F71" i="17"/>
  <c r="F69" i="17"/>
  <c r="F68" i="17"/>
  <c r="F67" i="17"/>
  <c r="F66" i="17"/>
  <c r="F65" i="17"/>
  <c r="F64" i="17"/>
  <c r="F62" i="17"/>
  <c r="F61" i="17"/>
  <c r="F60" i="17"/>
  <c r="F59" i="17"/>
  <c r="F58" i="17"/>
  <c r="F57" i="17"/>
  <c r="F55" i="17"/>
  <c r="F54" i="17"/>
  <c r="F53" i="17"/>
  <c r="F52" i="17"/>
  <c r="F51" i="17"/>
  <c r="F50" i="17"/>
  <c r="F49" i="17"/>
  <c r="F47" i="17"/>
  <c r="F46" i="17"/>
  <c r="F44" i="17"/>
  <c r="F43" i="17"/>
  <c r="F42" i="17"/>
  <c r="F41" i="17"/>
  <c r="F39" i="17"/>
  <c r="F38" i="17"/>
  <c r="F37" i="17"/>
  <c r="F36" i="17"/>
  <c r="F35" i="17"/>
  <c r="F34" i="17"/>
  <c r="F33" i="17"/>
  <c r="F32" i="17"/>
  <c r="F30" i="17"/>
  <c r="F29" i="17"/>
  <c r="F28" i="17"/>
  <c r="F27" i="17"/>
  <c r="F25" i="17"/>
  <c r="F24" i="17"/>
  <c r="F23" i="17"/>
  <c r="F22" i="17"/>
  <c r="F21" i="17"/>
  <c r="F20" i="17"/>
  <c r="F18" i="17"/>
  <c r="F17" i="17"/>
  <c r="F16" i="17"/>
  <c r="F15" i="17"/>
  <c r="F14" i="17"/>
  <c r="F13" i="17"/>
  <c r="F135" i="16"/>
  <c r="F134" i="16"/>
  <c r="F133" i="16"/>
  <c r="F132" i="16"/>
  <c r="F129" i="16"/>
  <c r="F128" i="16"/>
  <c r="F127" i="16"/>
  <c r="F126" i="16"/>
  <c r="F125" i="16"/>
  <c r="F123" i="16"/>
  <c r="F122" i="16"/>
  <c r="F121" i="16"/>
  <c r="F120" i="16"/>
  <c r="F119" i="16"/>
  <c r="F117" i="16"/>
  <c r="F116" i="16"/>
  <c r="F114" i="16"/>
  <c r="F113" i="16"/>
  <c r="F112" i="16"/>
  <c r="F111" i="16"/>
  <c r="F110" i="16"/>
  <c r="F109" i="16"/>
  <c r="F107" i="16"/>
  <c r="F106" i="16"/>
  <c r="F105" i="16"/>
  <c r="F104" i="16"/>
  <c r="F103" i="16"/>
  <c r="F102" i="16"/>
  <c r="F101" i="16"/>
  <c r="F100" i="16"/>
  <c r="F99" i="16"/>
  <c r="F98" i="16"/>
  <c r="F96" i="16"/>
  <c r="F94" i="16"/>
  <c r="F93" i="16"/>
  <c r="F92" i="16"/>
  <c r="F91" i="16"/>
  <c r="F90" i="16"/>
  <c r="F88" i="16"/>
  <c r="F87" i="16"/>
  <c r="F85" i="16"/>
  <c r="F84" i="16"/>
  <c r="F83" i="16"/>
  <c r="F82" i="16"/>
  <c r="F80" i="16"/>
  <c r="F79" i="16"/>
  <c r="F77" i="16"/>
  <c r="F76" i="16"/>
  <c r="F74" i="16"/>
  <c r="F72" i="16"/>
  <c r="F71" i="16"/>
  <c r="F69" i="16"/>
  <c r="F68" i="16"/>
  <c r="F67" i="16"/>
  <c r="F66" i="16"/>
  <c r="F65" i="16"/>
  <c r="F64" i="16"/>
  <c r="F62" i="16"/>
  <c r="F61" i="16"/>
  <c r="F60" i="16"/>
  <c r="F59" i="16"/>
  <c r="F58" i="16"/>
  <c r="F57" i="16"/>
  <c r="F55" i="16"/>
  <c r="F54" i="16"/>
  <c r="F53" i="16"/>
  <c r="F52" i="16"/>
  <c r="F51" i="16"/>
  <c r="F50" i="16"/>
  <c r="F49" i="16"/>
  <c r="F47" i="16"/>
  <c r="F46" i="16"/>
  <c r="F44" i="16"/>
  <c r="F43" i="16"/>
  <c r="F42" i="16"/>
  <c r="F41" i="16"/>
  <c r="F39" i="16"/>
  <c r="F38" i="16"/>
  <c r="F37" i="16"/>
  <c r="F36" i="16"/>
  <c r="F35" i="16"/>
  <c r="F34" i="16"/>
  <c r="F33" i="16"/>
  <c r="F32" i="16"/>
  <c r="F30" i="16"/>
  <c r="F29" i="16"/>
  <c r="F28" i="16"/>
  <c r="F27" i="16"/>
  <c r="F25" i="16"/>
  <c r="F24" i="16"/>
  <c r="F23" i="16"/>
  <c r="F22" i="16"/>
  <c r="F21" i="16"/>
  <c r="F20" i="16"/>
  <c r="F18" i="16"/>
  <c r="F17" i="16"/>
  <c r="F16" i="16"/>
  <c r="F15" i="16"/>
  <c r="F14" i="16"/>
  <c r="F13" i="16"/>
  <c r="F135" i="13"/>
  <c r="F134" i="13"/>
  <c r="F133" i="13"/>
  <c r="F132" i="13"/>
  <c r="F129" i="13"/>
  <c r="F128" i="13"/>
  <c r="F127" i="13"/>
  <c r="F126" i="13"/>
  <c r="F125" i="13"/>
  <c r="F123" i="13"/>
  <c r="F122" i="13"/>
  <c r="F121" i="13"/>
  <c r="F120" i="13"/>
  <c r="F119" i="13"/>
  <c r="F117" i="13"/>
  <c r="F116" i="13"/>
  <c r="F114" i="13"/>
  <c r="F113" i="13"/>
  <c r="F112" i="13"/>
  <c r="F111" i="13"/>
  <c r="F110" i="13"/>
  <c r="F109" i="13"/>
  <c r="F107" i="13"/>
  <c r="F106" i="13"/>
  <c r="F105" i="13"/>
  <c r="F104" i="13"/>
  <c r="F103" i="13"/>
  <c r="F102" i="13"/>
  <c r="F101" i="13"/>
  <c r="F100" i="13"/>
  <c r="F99" i="13"/>
  <c r="F98" i="13"/>
  <c r="F96" i="13"/>
  <c r="F94" i="13"/>
  <c r="F93" i="13"/>
  <c r="F92" i="13"/>
  <c r="F91" i="13"/>
  <c r="F90" i="13"/>
  <c r="F88" i="13"/>
  <c r="F87" i="13"/>
  <c r="F85" i="13"/>
  <c r="F84" i="13"/>
  <c r="F83" i="13"/>
  <c r="F82" i="13"/>
  <c r="F80" i="13"/>
  <c r="F79" i="13"/>
  <c r="F77" i="13"/>
  <c r="F76" i="13"/>
  <c r="F74" i="13"/>
  <c r="F72" i="13"/>
  <c r="F71" i="13"/>
  <c r="F69" i="13"/>
  <c r="F68" i="13"/>
  <c r="F67" i="13"/>
  <c r="F66" i="13"/>
  <c r="F65" i="13"/>
  <c r="F64" i="13"/>
  <c r="F62" i="13"/>
  <c r="F61" i="13"/>
  <c r="F60" i="13"/>
  <c r="F59" i="13"/>
  <c r="F58" i="13"/>
  <c r="F57" i="13"/>
  <c r="F55" i="13"/>
  <c r="F54" i="13"/>
  <c r="F53" i="13"/>
  <c r="F52" i="13"/>
  <c r="F51" i="13"/>
  <c r="F50" i="13"/>
  <c r="F49" i="13"/>
  <c r="F47" i="13"/>
  <c r="F46" i="13"/>
  <c r="F44" i="13"/>
  <c r="F43" i="13"/>
  <c r="F42" i="13"/>
  <c r="F41" i="13"/>
  <c r="F39" i="13"/>
  <c r="F38" i="13"/>
  <c r="F37" i="13"/>
  <c r="F36" i="13"/>
  <c r="F35" i="13"/>
  <c r="F34" i="13"/>
  <c r="F33" i="13"/>
  <c r="F32" i="13"/>
  <c r="F30" i="13"/>
  <c r="F29" i="13"/>
  <c r="F28" i="13"/>
  <c r="F27" i="13"/>
  <c r="F25" i="13"/>
  <c r="F24" i="13"/>
  <c r="F23" i="13"/>
  <c r="F22" i="13"/>
  <c r="F21" i="13"/>
  <c r="F20" i="13"/>
  <c r="F18" i="13"/>
  <c r="F17" i="13"/>
  <c r="F16" i="13"/>
  <c r="F15" i="13"/>
  <c r="F14" i="13"/>
  <c r="F13" i="13"/>
  <c r="F135" i="12"/>
  <c r="F134" i="12"/>
  <c r="F133" i="12"/>
  <c r="F132" i="12"/>
  <c r="F129" i="12"/>
  <c r="F128" i="12"/>
  <c r="F127" i="12"/>
  <c r="F126" i="12"/>
  <c r="F125" i="12"/>
  <c r="F123" i="12"/>
  <c r="F122" i="12"/>
  <c r="F121" i="12"/>
  <c r="F120" i="12"/>
  <c r="F119" i="12"/>
  <c r="F117" i="12"/>
  <c r="F116" i="12"/>
  <c r="F114" i="12"/>
  <c r="F113" i="12"/>
  <c r="F112" i="12"/>
  <c r="F111" i="12"/>
  <c r="F110" i="12"/>
  <c r="F109" i="12"/>
  <c r="F107" i="12"/>
  <c r="F106" i="12"/>
  <c r="F105" i="12"/>
  <c r="F104" i="12"/>
  <c r="F103" i="12"/>
  <c r="F102" i="12"/>
  <c r="F101" i="12"/>
  <c r="F100" i="12"/>
  <c r="F99" i="12"/>
  <c r="F98" i="12"/>
  <c r="F96" i="12"/>
  <c r="F94" i="12"/>
  <c r="F93" i="12"/>
  <c r="F92" i="12"/>
  <c r="F91" i="12"/>
  <c r="F90" i="12"/>
  <c r="F88" i="12"/>
  <c r="F87" i="12"/>
  <c r="F85" i="12"/>
  <c r="F84" i="12"/>
  <c r="F83" i="12"/>
  <c r="F82" i="12"/>
  <c r="F80" i="12"/>
  <c r="F79" i="12"/>
  <c r="F77" i="12"/>
  <c r="F76" i="12"/>
  <c r="F74" i="12"/>
  <c r="F72" i="12"/>
  <c r="F71" i="12"/>
  <c r="F69" i="12"/>
  <c r="F68" i="12"/>
  <c r="F67" i="12"/>
  <c r="F66" i="12"/>
  <c r="F65" i="12"/>
  <c r="F64" i="12"/>
  <c r="F62" i="12"/>
  <c r="F61" i="12"/>
  <c r="F60" i="12"/>
  <c r="F59" i="12"/>
  <c r="F58" i="12"/>
  <c r="F57" i="12"/>
  <c r="F55" i="12"/>
  <c r="F54" i="12"/>
  <c r="F53" i="12"/>
  <c r="F52" i="12"/>
  <c r="F51" i="12"/>
  <c r="F50" i="12"/>
  <c r="F49" i="12"/>
  <c r="F47" i="12"/>
  <c r="F46" i="12"/>
  <c r="F44" i="12"/>
  <c r="F43" i="12"/>
  <c r="F42" i="12"/>
  <c r="F41" i="12"/>
  <c r="F39" i="12"/>
  <c r="F38" i="12"/>
  <c r="F37" i="12"/>
  <c r="F36" i="12"/>
  <c r="F35" i="12"/>
  <c r="F34" i="12"/>
  <c r="F33" i="12"/>
  <c r="F32" i="12"/>
  <c r="F30" i="12"/>
  <c r="F29" i="12"/>
  <c r="F28" i="12"/>
  <c r="F27" i="12"/>
  <c r="F25" i="12"/>
  <c r="F24" i="12"/>
  <c r="F23" i="12"/>
  <c r="F22" i="12"/>
  <c r="F21" i="12"/>
  <c r="F20" i="12"/>
  <c r="F18" i="12"/>
  <c r="F17" i="12"/>
  <c r="F16" i="12"/>
  <c r="F15" i="12"/>
  <c r="F14" i="12"/>
  <c r="F13" i="12"/>
  <c r="F135" i="20"/>
  <c r="F134" i="20"/>
  <c r="F133" i="20"/>
  <c r="F132" i="20"/>
  <c r="F129" i="20"/>
  <c r="F128" i="20"/>
  <c r="F127" i="20"/>
  <c r="F126" i="20"/>
  <c r="F125" i="20"/>
  <c r="F123" i="20"/>
  <c r="F122" i="20"/>
  <c r="F121" i="20"/>
  <c r="F120" i="20"/>
  <c r="F119" i="20"/>
  <c r="F117" i="20"/>
  <c r="F116" i="20"/>
  <c r="F114" i="20"/>
  <c r="F113" i="20"/>
  <c r="F112" i="20"/>
  <c r="F111" i="20"/>
  <c r="F110" i="20"/>
  <c r="F109" i="20"/>
  <c r="F107" i="20"/>
  <c r="F106" i="20"/>
  <c r="F105" i="20"/>
  <c r="F104" i="20"/>
  <c r="F103" i="20"/>
  <c r="F102" i="20"/>
  <c r="F101" i="20"/>
  <c r="F100" i="20"/>
  <c r="F99" i="20"/>
  <c r="F98" i="20"/>
  <c r="F96" i="20"/>
  <c r="F94" i="20"/>
  <c r="F93" i="20"/>
  <c r="F92" i="20"/>
  <c r="F91" i="20"/>
  <c r="F90" i="20"/>
  <c r="F88" i="20"/>
  <c r="F87" i="20"/>
  <c r="F85" i="20"/>
  <c r="F84" i="20"/>
  <c r="F83" i="20"/>
  <c r="F82" i="20"/>
  <c r="F80" i="20"/>
  <c r="F79" i="20"/>
  <c r="F77" i="20"/>
  <c r="F76" i="20"/>
  <c r="F74" i="20"/>
  <c r="F72" i="20"/>
  <c r="F71" i="20"/>
  <c r="F69" i="20"/>
  <c r="F68" i="20"/>
  <c r="F67" i="20"/>
  <c r="F66" i="20"/>
  <c r="F65" i="20"/>
  <c r="F64" i="20"/>
  <c r="F62" i="20"/>
  <c r="F61" i="20"/>
  <c r="F60" i="20"/>
  <c r="F59" i="20"/>
  <c r="F58" i="20"/>
  <c r="F57" i="20"/>
  <c r="F55" i="20"/>
  <c r="F54" i="20"/>
  <c r="F53" i="20"/>
  <c r="F52" i="20"/>
  <c r="F51" i="20"/>
  <c r="F50" i="20"/>
  <c r="F49" i="20"/>
  <c r="F47" i="20"/>
  <c r="F46" i="20"/>
  <c r="F44" i="20"/>
  <c r="F43" i="20"/>
  <c r="F42" i="20"/>
  <c r="F41" i="20"/>
  <c r="F39" i="20"/>
  <c r="F38" i="20"/>
  <c r="F37" i="20"/>
  <c r="F36" i="20"/>
  <c r="F35" i="20"/>
  <c r="F34" i="20"/>
  <c r="F33" i="20"/>
  <c r="F32" i="20"/>
  <c r="F30" i="20"/>
  <c r="F29" i="20"/>
  <c r="F28" i="20"/>
  <c r="F27" i="20"/>
  <c r="F25" i="20"/>
  <c r="F24" i="20"/>
  <c r="F23" i="20"/>
  <c r="F22" i="20"/>
  <c r="F21" i="20"/>
  <c r="F20" i="20"/>
  <c r="F18" i="20"/>
  <c r="F17" i="20"/>
  <c r="F16" i="20"/>
  <c r="F15" i="20"/>
  <c r="F14" i="20"/>
  <c r="F13" i="20"/>
  <c r="F135" i="11"/>
  <c r="F134" i="11"/>
  <c r="F133" i="11"/>
  <c r="F132" i="11"/>
  <c r="F129" i="11"/>
  <c r="F128" i="11"/>
  <c r="F127" i="11"/>
  <c r="F126" i="11"/>
  <c r="F125" i="11"/>
  <c r="F123" i="11"/>
  <c r="F122" i="11"/>
  <c r="F121" i="11"/>
  <c r="F120" i="11"/>
  <c r="F119" i="11"/>
  <c r="F117" i="11"/>
  <c r="F116" i="11"/>
  <c r="F114" i="11"/>
  <c r="F113" i="11"/>
  <c r="F112" i="11"/>
  <c r="F111" i="11"/>
  <c r="F110" i="11"/>
  <c r="F109" i="11"/>
  <c r="F107" i="11"/>
  <c r="F106" i="11"/>
  <c r="F105" i="11"/>
  <c r="F104" i="11"/>
  <c r="F103" i="11"/>
  <c r="F102" i="11"/>
  <c r="F101" i="11"/>
  <c r="F100" i="11"/>
  <c r="F99" i="11"/>
  <c r="F98" i="11"/>
  <c r="F96" i="11"/>
  <c r="F94" i="11"/>
  <c r="F93" i="11"/>
  <c r="F92" i="11"/>
  <c r="F91" i="11"/>
  <c r="F90" i="11"/>
  <c r="F88" i="11"/>
  <c r="F87" i="11"/>
  <c r="F85" i="11"/>
  <c r="F84" i="11"/>
  <c r="F83" i="11"/>
  <c r="F82" i="11"/>
  <c r="F80" i="11"/>
  <c r="F79" i="11"/>
  <c r="F77" i="11"/>
  <c r="F76" i="11"/>
  <c r="F74" i="11"/>
  <c r="F72" i="11"/>
  <c r="F71" i="11"/>
  <c r="F69" i="11"/>
  <c r="F67" i="11"/>
  <c r="F66" i="11"/>
  <c r="F65" i="11"/>
  <c r="F64" i="11"/>
  <c r="F62" i="11"/>
  <c r="F61" i="11"/>
  <c r="F60" i="11"/>
  <c r="F59" i="11"/>
  <c r="F58" i="11"/>
  <c r="F57" i="11"/>
  <c r="F55" i="11"/>
  <c r="F54" i="11"/>
  <c r="F53" i="11"/>
  <c r="F52" i="11"/>
  <c r="F51" i="11"/>
  <c r="F50" i="11"/>
  <c r="F49" i="11"/>
  <c r="F47" i="11"/>
  <c r="F46" i="11"/>
  <c r="F44" i="11"/>
  <c r="F43" i="11"/>
  <c r="F42" i="11"/>
  <c r="F41" i="11"/>
  <c r="F39" i="11"/>
  <c r="F38" i="11"/>
  <c r="F37" i="11"/>
  <c r="F36" i="11"/>
  <c r="F35" i="11"/>
  <c r="F34" i="11"/>
  <c r="F33" i="11"/>
  <c r="F32" i="11"/>
  <c r="F30" i="11"/>
  <c r="F29" i="11"/>
  <c r="F28" i="11"/>
  <c r="F27" i="11"/>
  <c r="F25" i="11"/>
  <c r="F24" i="11"/>
  <c r="F23" i="11"/>
  <c r="F22" i="11"/>
  <c r="F21" i="11"/>
  <c r="F20" i="11"/>
  <c r="F18" i="11"/>
  <c r="F17" i="11"/>
  <c r="F16" i="11"/>
  <c r="F15" i="11"/>
  <c r="F14" i="11"/>
  <c r="F13" i="11"/>
  <c r="F135" i="10"/>
  <c r="F134" i="10"/>
  <c r="F133" i="10"/>
  <c r="F132" i="10"/>
  <c r="F129" i="10"/>
  <c r="F128" i="10"/>
  <c r="F127" i="10"/>
  <c r="F126" i="10"/>
  <c r="F125" i="10"/>
  <c r="F123" i="10"/>
  <c r="F122" i="10"/>
  <c r="F121" i="10"/>
  <c r="F120" i="10"/>
  <c r="F119" i="10"/>
  <c r="F117" i="10"/>
  <c r="F116" i="10"/>
  <c r="F114" i="10"/>
  <c r="F113" i="10"/>
  <c r="F112" i="10"/>
  <c r="F111" i="10"/>
  <c r="F110" i="10"/>
  <c r="F109" i="10"/>
  <c r="F107" i="10"/>
  <c r="F106" i="10"/>
  <c r="F105" i="10"/>
  <c r="F104" i="10"/>
  <c r="F103" i="10"/>
  <c r="F102" i="10"/>
  <c r="F101" i="10"/>
  <c r="F100" i="10"/>
  <c r="F99" i="10"/>
  <c r="F98" i="10"/>
  <c r="F96" i="10"/>
  <c r="F94" i="10"/>
  <c r="F93" i="10"/>
  <c r="F92" i="10"/>
  <c r="F91" i="10"/>
  <c r="F90" i="10"/>
  <c r="F88" i="10"/>
  <c r="F87" i="10"/>
  <c r="F85" i="10"/>
  <c r="F84" i="10"/>
  <c r="F83" i="10"/>
  <c r="F82" i="10"/>
  <c r="F80" i="10"/>
  <c r="F79" i="10"/>
  <c r="F77" i="10"/>
  <c r="F76" i="10"/>
  <c r="F74" i="10"/>
  <c r="F72" i="10"/>
  <c r="F71" i="10"/>
  <c r="F69" i="10"/>
  <c r="F68" i="10"/>
  <c r="F67" i="10"/>
  <c r="F66" i="10"/>
  <c r="F65" i="10"/>
  <c r="F64" i="10"/>
  <c r="F62" i="10"/>
  <c r="F61" i="10"/>
  <c r="F60" i="10"/>
  <c r="F59" i="10"/>
  <c r="F58" i="10"/>
  <c r="F57" i="10"/>
  <c r="F55" i="10"/>
  <c r="F54" i="10"/>
  <c r="F53" i="10"/>
  <c r="F52" i="10"/>
  <c r="F51" i="10"/>
  <c r="F50" i="10"/>
  <c r="F49" i="10"/>
  <c r="F47" i="10"/>
  <c r="F46" i="10"/>
  <c r="F44" i="10"/>
  <c r="F43" i="10"/>
  <c r="F42" i="10"/>
  <c r="F41" i="10"/>
  <c r="F39" i="10"/>
  <c r="F38" i="10"/>
  <c r="F37" i="10"/>
  <c r="F36" i="10"/>
  <c r="F35" i="10"/>
  <c r="F34" i="10"/>
  <c r="F33" i="10"/>
  <c r="F32" i="10"/>
  <c r="F30" i="10"/>
  <c r="F29" i="10"/>
  <c r="F28" i="10"/>
  <c r="F27" i="10"/>
  <c r="F25" i="10"/>
  <c r="F24" i="10"/>
  <c r="F23" i="10"/>
  <c r="F22" i="10"/>
  <c r="F21" i="10"/>
  <c r="F20" i="10"/>
  <c r="F18" i="10"/>
  <c r="F17" i="10"/>
  <c r="F16" i="10"/>
  <c r="F15" i="10"/>
  <c r="F14" i="10"/>
  <c r="F13" i="10"/>
  <c r="F135" i="23"/>
  <c r="F134" i="23"/>
  <c r="F133" i="23"/>
  <c r="F132" i="23"/>
  <c r="F129" i="23"/>
  <c r="F128" i="23"/>
  <c r="F127" i="23"/>
  <c r="F126" i="23"/>
  <c r="F125" i="23"/>
  <c r="F123" i="23"/>
  <c r="F122" i="23"/>
  <c r="F121" i="23"/>
  <c r="F120" i="23"/>
  <c r="F119" i="23"/>
  <c r="F117" i="23"/>
  <c r="F116" i="23"/>
  <c r="F114" i="23"/>
  <c r="F113" i="23"/>
  <c r="F112" i="23"/>
  <c r="F111" i="23"/>
  <c r="F110" i="23"/>
  <c r="F109" i="23"/>
  <c r="F107" i="23"/>
  <c r="F106" i="23"/>
  <c r="F105" i="23"/>
  <c r="F104" i="23"/>
  <c r="F103" i="23"/>
  <c r="F102" i="23"/>
  <c r="F101" i="23"/>
  <c r="F100" i="23"/>
  <c r="F99" i="23"/>
  <c r="F98" i="23"/>
  <c r="F96" i="23"/>
  <c r="F94" i="23"/>
  <c r="F93" i="23"/>
  <c r="F92" i="23"/>
  <c r="F91" i="23"/>
  <c r="F90" i="23"/>
  <c r="F88" i="23"/>
  <c r="F87" i="23"/>
  <c r="F85" i="23"/>
  <c r="F84" i="23"/>
  <c r="F83" i="23"/>
  <c r="F82" i="23"/>
  <c r="F80" i="23"/>
  <c r="F79" i="23"/>
  <c r="F77" i="23"/>
  <c r="F76" i="23"/>
  <c r="F74" i="23"/>
  <c r="F72" i="23"/>
  <c r="F71" i="23"/>
  <c r="F69" i="23"/>
  <c r="F67" i="23"/>
  <c r="F66" i="23"/>
  <c r="F65" i="23"/>
  <c r="F64" i="23"/>
  <c r="F62" i="23"/>
  <c r="F61" i="23"/>
  <c r="F60" i="23"/>
  <c r="F59" i="23"/>
  <c r="F58" i="23"/>
  <c r="F57" i="23"/>
  <c r="F55" i="23"/>
  <c r="F54" i="23"/>
  <c r="F53" i="23"/>
  <c r="F52" i="23"/>
  <c r="F51" i="23"/>
  <c r="F50" i="23"/>
  <c r="F49" i="23"/>
  <c r="F47" i="23"/>
  <c r="F46" i="23"/>
  <c r="F44" i="23"/>
  <c r="F43" i="23"/>
  <c r="F42" i="23"/>
  <c r="F41" i="23"/>
  <c r="F39" i="23"/>
  <c r="F38" i="23"/>
  <c r="F37" i="23"/>
  <c r="F36" i="23"/>
  <c r="F35" i="23"/>
  <c r="F34" i="23"/>
  <c r="F33" i="23"/>
  <c r="F32" i="23"/>
  <c r="F30" i="23"/>
  <c r="F29" i="23"/>
  <c r="F28" i="23"/>
  <c r="F27" i="23"/>
  <c r="F25" i="23"/>
  <c r="F24" i="23"/>
  <c r="F23" i="23"/>
  <c r="F22" i="23"/>
  <c r="F21" i="23"/>
  <c r="F20" i="23"/>
  <c r="F18" i="23"/>
  <c r="F17" i="23"/>
  <c r="F16" i="23"/>
  <c r="F15" i="23"/>
  <c r="F14" i="23"/>
  <c r="F13" i="23"/>
  <c r="F135" i="24"/>
  <c r="F134" i="24"/>
  <c r="F133" i="24"/>
  <c r="F132" i="24"/>
  <c r="F129" i="24"/>
  <c r="F128" i="24"/>
  <c r="F127" i="24"/>
  <c r="F126" i="24"/>
  <c r="F125" i="24"/>
  <c r="F123" i="24"/>
  <c r="F122" i="24"/>
  <c r="F121" i="24"/>
  <c r="F120" i="24"/>
  <c r="F119" i="24"/>
  <c r="F117" i="24"/>
  <c r="F116" i="24"/>
  <c r="F114" i="24"/>
  <c r="F113" i="24"/>
  <c r="F112" i="24"/>
  <c r="F111" i="24"/>
  <c r="F110" i="24"/>
  <c r="F109" i="24"/>
  <c r="F107" i="24"/>
  <c r="F106" i="24"/>
  <c r="F105" i="24"/>
  <c r="F104" i="24"/>
  <c r="F103" i="24"/>
  <c r="F102" i="24"/>
  <c r="F101" i="24"/>
  <c r="F100" i="24"/>
  <c r="F99" i="24"/>
  <c r="F98" i="24"/>
  <c r="F96" i="24"/>
  <c r="F94" i="24"/>
  <c r="F93" i="24"/>
  <c r="F92" i="24"/>
  <c r="F91" i="24"/>
  <c r="F90" i="24"/>
  <c r="F88" i="24"/>
  <c r="F87" i="24"/>
  <c r="F85" i="24"/>
  <c r="F84" i="24"/>
  <c r="F83" i="24"/>
  <c r="F82" i="24"/>
  <c r="F80" i="24"/>
  <c r="F79" i="24"/>
  <c r="F77" i="24"/>
  <c r="F76" i="24"/>
  <c r="F74" i="24"/>
  <c r="F72" i="24"/>
  <c r="F71" i="24"/>
  <c r="F66" i="24"/>
  <c r="F65" i="24"/>
  <c r="F64" i="24"/>
  <c r="F62" i="24"/>
  <c r="F61" i="24"/>
  <c r="F60" i="24"/>
  <c r="F59" i="24"/>
  <c r="F58" i="24"/>
  <c r="F57" i="24"/>
  <c r="F55" i="24"/>
  <c r="F54" i="24"/>
  <c r="F53" i="24"/>
  <c r="F52" i="24"/>
  <c r="F51" i="24"/>
  <c r="F50" i="24"/>
  <c r="F49" i="24"/>
  <c r="F47" i="24"/>
  <c r="F46" i="24"/>
  <c r="F44" i="24"/>
  <c r="F43" i="24"/>
  <c r="F42" i="24"/>
  <c r="F41" i="24"/>
  <c r="F39" i="24"/>
  <c r="F38" i="24"/>
  <c r="F37" i="24"/>
  <c r="F36" i="24"/>
  <c r="F35" i="24"/>
  <c r="F34" i="24"/>
  <c r="F33" i="24"/>
  <c r="F32" i="24"/>
  <c r="F30" i="24"/>
  <c r="F29" i="24"/>
  <c r="F28" i="24"/>
  <c r="F27" i="24"/>
  <c r="F25" i="24"/>
  <c r="F24" i="24"/>
  <c r="F23" i="24"/>
  <c r="F22" i="24"/>
  <c r="F21" i="24"/>
  <c r="F20" i="24"/>
  <c r="F18" i="24"/>
  <c r="F17" i="24"/>
  <c r="F16" i="24"/>
  <c r="F15" i="24"/>
  <c r="F14" i="24"/>
  <c r="F13" i="24"/>
  <c r="F135" i="22"/>
  <c r="F134" i="22"/>
  <c r="F133" i="22"/>
  <c r="F132" i="22"/>
  <c r="F129" i="22"/>
  <c r="F128" i="22"/>
  <c r="F127" i="22"/>
  <c r="F126" i="22"/>
  <c r="F125" i="22"/>
  <c r="F123" i="22"/>
  <c r="F122" i="22"/>
  <c r="F121" i="22"/>
  <c r="F120" i="22"/>
  <c r="F119" i="22"/>
  <c r="F117" i="22"/>
  <c r="F116" i="22"/>
  <c r="F114" i="22"/>
  <c r="F113" i="22"/>
  <c r="F112" i="22"/>
  <c r="F111" i="22"/>
  <c r="F110" i="22"/>
  <c r="F109" i="22"/>
  <c r="F107" i="22"/>
  <c r="F106" i="22"/>
  <c r="F105" i="22"/>
  <c r="F104" i="22"/>
  <c r="F103" i="22"/>
  <c r="F102" i="22"/>
  <c r="F101" i="22"/>
  <c r="F100" i="22"/>
  <c r="F99" i="22"/>
  <c r="F98" i="22"/>
  <c r="F96" i="22"/>
  <c r="F94" i="22"/>
  <c r="F93" i="22"/>
  <c r="F92" i="22"/>
  <c r="F91" i="22"/>
  <c r="F90" i="22"/>
  <c r="F88" i="22"/>
  <c r="F87" i="22"/>
  <c r="F85" i="22"/>
  <c r="F84" i="22"/>
  <c r="F83" i="22"/>
  <c r="F82" i="22"/>
  <c r="F80" i="22"/>
  <c r="F79" i="22"/>
  <c r="F77" i="22"/>
  <c r="F76" i="22"/>
  <c r="F74" i="22"/>
  <c r="F72" i="22"/>
  <c r="F71" i="22"/>
  <c r="F66" i="22"/>
  <c r="F65" i="22"/>
  <c r="F64" i="22"/>
  <c r="F62" i="22"/>
  <c r="F61" i="22"/>
  <c r="F60" i="22"/>
  <c r="F59" i="22"/>
  <c r="F58" i="22"/>
  <c r="F57" i="22"/>
  <c r="F55" i="22"/>
  <c r="F54" i="22"/>
  <c r="F53" i="22"/>
  <c r="F52" i="22"/>
  <c r="F51" i="22"/>
  <c r="F50" i="22"/>
  <c r="F49" i="22"/>
  <c r="F47" i="22"/>
  <c r="F46" i="22"/>
  <c r="F44" i="22"/>
  <c r="F43" i="22"/>
  <c r="F42" i="22"/>
  <c r="F41" i="22"/>
  <c r="F39" i="22"/>
  <c r="F38" i="22"/>
  <c r="F37" i="22"/>
  <c r="F36" i="22"/>
  <c r="F35" i="22"/>
  <c r="F34" i="22"/>
  <c r="F33" i="22"/>
  <c r="F32" i="22"/>
  <c r="F30" i="22"/>
  <c r="F29" i="22"/>
  <c r="F28" i="22"/>
  <c r="F27" i="22"/>
  <c r="F25" i="22"/>
  <c r="F24" i="22"/>
  <c r="F23" i="22"/>
  <c r="F22" i="22"/>
  <c r="F21" i="22"/>
  <c r="F20" i="22"/>
  <c r="F18" i="22"/>
  <c r="F17" i="22"/>
  <c r="F16" i="22"/>
  <c r="F15" i="22"/>
  <c r="F14" i="22"/>
  <c r="F13" i="22"/>
  <c r="F135" i="9"/>
  <c r="F134" i="9"/>
  <c r="F133" i="9"/>
  <c r="F132" i="9"/>
  <c r="F129" i="9"/>
  <c r="F128" i="9"/>
  <c r="F127" i="9"/>
  <c r="F126" i="9"/>
  <c r="F125" i="9"/>
  <c r="F123" i="9"/>
  <c r="F122" i="9"/>
  <c r="F121" i="9"/>
  <c r="F120" i="9"/>
  <c r="F119" i="9"/>
  <c r="F117" i="9"/>
  <c r="F116" i="9"/>
  <c r="F114" i="9"/>
  <c r="F113" i="9"/>
  <c r="F112" i="9"/>
  <c r="F111" i="9"/>
  <c r="F110" i="9"/>
  <c r="F109" i="9"/>
  <c r="F107" i="9"/>
  <c r="F106" i="9"/>
  <c r="F105" i="9"/>
  <c r="F104" i="9"/>
  <c r="F103" i="9"/>
  <c r="F102" i="9"/>
  <c r="F101" i="9"/>
  <c r="F100" i="9"/>
  <c r="F99" i="9"/>
  <c r="F98" i="9"/>
  <c r="F96" i="9"/>
  <c r="F94" i="9"/>
  <c r="F93" i="9"/>
  <c r="F92" i="9"/>
  <c r="F91" i="9"/>
  <c r="F90" i="9"/>
  <c r="F88" i="9"/>
  <c r="F87" i="9"/>
  <c r="F85" i="9"/>
  <c r="F84" i="9"/>
  <c r="F83" i="9"/>
  <c r="F82" i="9"/>
  <c r="F80" i="9"/>
  <c r="F79" i="9"/>
  <c r="F77" i="9"/>
  <c r="F76" i="9"/>
  <c r="F74" i="9"/>
  <c r="F72" i="9"/>
  <c r="F71" i="9"/>
  <c r="F69" i="9"/>
  <c r="F68" i="9"/>
  <c r="F67" i="9"/>
  <c r="F66" i="9"/>
  <c r="F65" i="9"/>
  <c r="F64" i="9"/>
  <c r="F62" i="9"/>
  <c r="F61" i="9"/>
  <c r="F60" i="9"/>
  <c r="F59" i="9"/>
  <c r="F58" i="9"/>
  <c r="F57" i="9"/>
  <c r="F55" i="9"/>
  <c r="F54" i="9"/>
  <c r="F53" i="9"/>
  <c r="F52" i="9"/>
  <c r="F51" i="9"/>
  <c r="F50" i="9"/>
  <c r="F49" i="9"/>
  <c r="F47" i="9"/>
  <c r="F46" i="9"/>
  <c r="F44" i="9"/>
  <c r="F43" i="9"/>
  <c r="F42" i="9"/>
  <c r="F41" i="9"/>
  <c r="F39" i="9"/>
  <c r="F38" i="9"/>
  <c r="F37" i="9"/>
  <c r="F36" i="9"/>
  <c r="F35" i="9"/>
  <c r="F34" i="9"/>
  <c r="F33" i="9"/>
  <c r="F32" i="9"/>
  <c r="F30" i="9"/>
  <c r="F29" i="9"/>
  <c r="F28" i="9"/>
  <c r="F27" i="9"/>
  <c r="F25" i="9"/>
  <c r="F24" i="9"/>
  <c r="F23" i="9"/>
  <c r="F22" i="9"/>
  <c r="F21" i="9"/>
  <c r="F20" i="9"/>
  <c r="F18" i="9"/>
  <c r="F17" i="9"/>
  <c r="F16" i="9"/>
  <c r="F15" i="9"/>
  <c r="F14" i="9"/>
  <c r="F13" i="9"/>
  <c r="F135" i="8"/>
  <c r="F134" i="8"/>
  <c r="F133" i="8"/>
  <c r="F132" i="8"/>
  <c r="F129" i="8"/>
  <c r="F128" i="8"/>
  <c r="F127" i="8"/>
  <c r="F126" i="8"/>
  <c r="F125" i="8"/>
  <c r="F123" i="8"/>
  <c r="F122" i="8"/>
  <c r="F121" i="8"/>
  <c r="F120" i="8"/>
  <c r="F119" i="8"/>
  <c r="F117" i="8"/>
  <c r="F116" i="8"/>
  <c r="F114" i="8"/>
  <c r="F113" i="8"/>
  <c r="F112" i="8"/>
  <c r="F111" i="8"/>
  <c r="F110" i="8"/>
  <c r="F109" i="8"/>
  <c r="F107" i="8"/>
  <c r="F106" i="8"/>
  <c r="F105" i="8"/>
  <c r="F104" i="8"/>
  <c r="F103" i="8"/>
  <c r="F102" i="8"/>
  <c r="F101" i="8"/>
  <c r="F100" i="8"/>
  <c r="F99" i="8"/>
  <c r="F98" i="8"/>
  <c r="F96" i="8"/>
  <c r="F94" i="8"/>
  <c r="F93" i="8"/>
  <c r="F92" i="8"/>
  <c r="F91" i="8"/>
  <c r="F90" i="8"/>
  <c r="F88" i="8"/>
  <c r="F87" i="8"/>
  <c r="F85" i="8"/>
  <c r="F84" i="8"/>
  <c r="F83" i="8"/>
  <c r="F82" i="8"/>
  <c r="F80" i="8"/>
  <c r="F79" i="8"/>
  <c r="F77" i="8"/>
  <c r="F76" i="8"/>
  <c r="F74" i="8"/>
  <c r="F72" i="8"/>
  <c r="F71" i="8"/>
  <c r="F69" i="8"/>
  <c r="F68" i="8"/>
  <c r="F67" i="8"/>
  <c r="F66" i="8"/>
  <c r="F65" i="8"/>
  <c r="F64" i="8"/>
  <c r="F62" i="8"/>
  <c r="F61" i="8"/>
  <c r="F60" i="8"/>
  <c r="F59" i="8"/>
  <c r="F58" i="8"/>
  <c r="F57" i="8"/>
  <c r="F55" i="8"/>
  <c r="F54" i="8"/>
  <c r="F53" i="8"/>
  <c r="F52" i="8"/>
  <c r="F51" i="8"/>
  <c r="F50" i="8"/>
  <c r="F49" i="8"/>
  <c r="F47" i="8"/>
  <c r="F46" i="8"/>
  <c r="F44" i="8"/>
  <c r="F43" i="8"/>
  <c r="F42" i="8"/>
  <c r="F41" i="8"/>
  <c r="F39" i="8"/>
  <c r="F38" i="8"/>
  <c r="F37" i="8"/>
  <c r="F36" i="8"/>
  <c r="F35" i="8"/>
  <c r="F34" i="8"/>
  <c r="F33" i="8"/>
  <c r="F32" i="8"/>
  <c r="F30" i="8"/>
  <c r="F29" i="8"/>
  <c r="F28" i="8"/>
  <c r="F27" i="8"/>
  <c r="F25" i="8"/>
  <c r="F24" i="8"/>
  <c r="F23" i="8"/>
  <c r="F22" i="8"/>
  <c r="F21" i="8"/>
  <c r="F20" i="8"/>
  <c r="F18" i="8"/>
  <c r="F17" i="8"/>
  <c r="F16" i="8"/>
  <c r="F15" i="8"/>
  <c r="F14" i="8"/>
  <c r="F13" i="8"/>
  <c r="F135" i="21"/>
  <c r="F134" i="21"/>
  <c r="F133" i="21"/>
  <c r="F132" i="21"/>
  <c r="F129" i="21"/>
  <c r="F128" i="21"/>
  <c r="F127" i="21"/>
  <c r="F126" i="21"/>
  <c r="F125" i="21"/>
  <c r="F123" i="21"/>
  <c r="F122" i="21"/>
  <c r="F121" i="21"/>
  <c r="F120" i="21"/>
  <c r="F119" i="21"/>
  <c r="F117" i="21"/>
  <c r="F116" i="21"/>
  <c r="F114" i="21"/>
  <c r="F113" i="21"/>
  <c r="F112" i="21"/>
  <c r="F111" i="21"/>
  <c r="F110" i="21"/>
  <c r="F109" i="21"/>
  <c r="F107" i="21"/>
  <c r="F106" i="21"/>
  <c r="F105" i="21"/>
  <c r="F104" i="21"/>
  <c r="F103" i="21"/>
  <c r="F102" i="21"/>
  <c r="F101" i="21"/>
  <c r="F100" i="21"/>
  <c r="F99" i="21"/>
  <c r="F98" i="21"/>
  <c r="F96" i="21"/>
  <c r="F94" i="21"/>
  <c r="F93" i="21"/>
  <c r="F92" i="21"/>
  <c r="F91" i="21"/>
  <c r="F90" i="21"/>
  <c r="F88" i="21"/>
  <c r="F87" i="21"/>
  <c r="F85" i="21"/>
  <c r="F84" i="21"/>
  <c r="F83" i="21"/>
  <c r="F82" i="21"/>
  <c r="F80" i="21"/>
  <c r="F79" i="21"/>
  <c r="F77" i="21"/>
  <c r="F76" i="21"/>
  <c r="F74" i="21"/>
  <c r="F72" i="21"/>
  <c r="F71" i="21"/>
  <c r="F69" i="21"/>
  <c r="F68" i="21"/>
  <c r="F67" i="21"/>
  <c r="F66" i="21"/>
  <c r="F65" i="21"/>
  <c r="F64" i="21"/>
  <c r="F62" i="21"/>
  <c r="F61" i="21"/>
  <c r="F60" i="21"/>
  <c r="F59" i="21"/>
  <c r="F58" i="21"/>
  <c r="F57" i="21"/>
  <c r="F55" i="21"/>
  <c r="F54" i="21"/>
  <c r="F53" i="21"/>
  <c r="F52" i="21"/>
  <c r="F51" i="21"/>
  <c r="F50" i="21"/>
  <c r="F49" i="21"/>
  <c r="F47" i="21"/>
  <c r="F46" i="21"/>
  <c r="F44" i="21"/>
  <c r="F43" i="21"/>
  <c r="F42" i="21"/>
  <c r="F41" i="21"/>
  <c r="F39" i="21"/>
  <c r="F38" i="21"/>
  <c r="F37" i="21"/>
  <c r="F36" i="21"/>
  <c r="F35" i="21"/>
  <c r="F34" i="21"/>
  <c r="F33" i="21"/>
  <c r="F32" i="21"/>
  <c r="F30" i="21"/>
  <c r="F29" i="21"/>
  <c r="F28" i="21"/>
  <c r="F27" i="21"/>
  <c r="F25" i="21"/>
  <c r="F24" i="21"/>
  <c r="F23" i="21"/>
  <c r="F22" i="21"/>
  <c r="F21" i="21"/>
  <c r="F20" i="21"/>
  <c r="F18" i="21"/>
  <c r="F17" i="21"/>
  <c r="F16" i="21"/>
  <c r="F15" i="21"/>
  <c r="F14" i="21"/>
  <c r="F13" i="21"/>
  <c r="F135" i="18"/>
  <c r="F134" i="18"/>
  <c r="F133" i="18"/>
  <c r="F132" i="18"/>
  <c r="F129" i="18"/>
  <c r="F128" i="18"/>
  <c r="F127" i="18"/>
  <c r="F126" i="18"/>
  <c r="F125" i="18"/>
  <c r="F123" i="18"/>
  <c r="F122" i="18"/>
  <c r="F121" i="18"/>
  <c r="F120" i="18"/>
  <c r="F119" i="18"/>
  <c r="F117" i="18"/>
  <c r="F116" i="18"/>
  <c r="F114" i="18"/>
  <c r="F113" i="18"/>
  <c r="F112" i="18"/>
  <c r="F111" i="18"/>
  <c r="F110" i="18"/>
  <c r="F109" i="18"/>
  <c r="F107" i="18"/>
  <c r="F106" i="18"/>
  <c r="F105" i="18"/>
  <c r="F104" i="18"/>
  <c r="F103" i="18"/>
  <c r="F102" i="18"/>
  <c r="F101" i="18"/>
  <c r="F100" i="18"/>
  <c r="F99" i="18"/>
  <c r="F98" i="18"/>
  <c r="F96" i="18"/>
  <c r="F94" i="18"/>
  <c r="F93" i="18"/>
  <c r="F92" i="18"/>
  <c r="F91" i="18"/>
  <c r="F90" i="18"/>
  <c r="F88" i="18"/>
  <c r="F87" i="18"/>
  <c r="F85" i="18"/>
  <c r="F84" i="18"/>
  <c r="F83" i="18"/>
  <c r="F82" i="18"/>
  <c r="F80" i="18"/>
  <c r="F79" i="18"/>
  <c r="F77" i="18"/>
  <c r="F76" i="18"/>
  <c r="F74" i="18"/>
  <c r="F72" i="18"/>
  <c r="F71" i="18"/>
  <c r="F69" i="18"/>
  <c r="F68" i="18"/>
  <c r="F67" i="18"/>
  <c r="F66" i="18"/>
  <c r="F65" i="18"/>
  <c r="F64" i="18"/>
  <c r="F62" i="18"/>
  <c r="F61" i="18"/>
  <c r="F60" i="18"/>
  <c r="F59" i="18"/>
  <c r="F58" i="18"/>
  <c r="F57" i="18"/>
  <c r="F55" i="18"/>
  <c r="F54" i="18"/>
  <c r="F53" i="18"/>
  <c r="F52" i="18"/>
  <c r="F51" i="18"/>
  <c r="F50" i="18"/>
  <c r="F49" i="18"/>
  <c r="F47" i="18"/>
  <c r="F46" i="18"/>
  <c r="F44" i="18"/>
  <c r="F43" i="18"/>
  <c r="F42" i="18"/>
  <c r="F41" i="18"/>
  <c r="F39" i="18"/>
  <c r="F38" i="18"/>
  <c r="F37" i="18"/>
  <c r="F36" i="18"/>
  <c r="F35" i="18"/>
  <c r="F34" i="18"/>
  <c r="F33" i="18"/>
  <c r="F32" i="18"/>
  <c r="F30" i="18"/>
  <c r="F29" i="18"/>
  <c r="F28" i="18"/>
  <c r="F27" i="18"/>
  <c r="F25" i="18"/>
  <c r="F24" i="18"/>
  <c r="F23" i="18"/>
  <c r="F22" i="18"/>
  <c r="F21" i="18"/>
  <c r="F20" i="18"/>
  <c r="F18" i="18"/>
  <c r="F17" i="18"/>
  <c r="F16" i="18"/>
  <c r="F15" i="18"/>
  <c r="F14" i="18"/>
  <c r="F13" i="18"/>
  <c r="F135" i="19"/>
  <c r="F134" i="19"/>
  <c r="F133" i="19"/>
  <c r="F132" i="19"/>
  <c r="F129" i="19"/>
  <c r="F128" i="19"/>
  <c r="F127" i="19"/>
  <c r="F126" i="19"/>
  <c r="F125" i="19"/>
  <c r="F123" i="19"/>
  <c r="F122" i="19"/>
  <c r="F121" i="19"/>
  <c r="F120" i="19"/>
  <c r="F119" i="19"/>
  <c r="F117" i="19"/>
  <c r="F116" i="19"/>
  <c r="F114" i="19"/>
  <c r="F113" i="19"/>
  <c r="F112" i="19"/>
  <c r="F111" i="19"/>
  <c r="F110" i="19"/>
  <c r="F109" i="19"/>
  <c r="F107" i="19"/>
  <c r="F106" i="19"/>
  <c r="F105" i="19"/>
  <c r="F104" i="19"/>
  <c r="F103" i="19"/>
  <c r="F102" i="19"/>
  <c r="F101" i="19"/>
  <c r="F100" i="19"/>
  <c r="F99" i="19"/>
  <c r="F98" i="19"/>
  <c r="F96" i="19"/>
  <c r="F94" i="19"/>
  <c r="F93" i="19"/>
  <c r="F92" i="19"/>
  <c r="F91" i="19"/>
  <c r="F90" i="19"/>
  <c r="F88" i="19"/>
  <c r="F87" i="19"/>
  <c r="F85" i="19"/>
  <c r="F84" i="19"/>
  <c r="F83" i="19"/>
  <c r="F82" i="19"/>
  <c r="F80" i="19"/>
  <c r="F79" i="19"/>
  <c r="F77" i="19"/>
  <c r="F76" i="19"/>
  <c r="F74" i="19"/>
  <c r="F72" i="19"/>
  <c r="F71" i="19"/>
  <c r="F69" i="19"/>
  <c r="F68" i="19"/>
  <c r="F67" i="19"/>
  <c r="F66" i="19"/>
  <c r="F65" i="19"/>
  <c r="F64" i="19"/>
  <c r="F62" i="19"/>
  <c r="F61" i="19"/>
  <c r="F60" i="19"/>
  <c r="F59" i="19"/>
  <c r="F58" i="19"/>
  <c r="F57" i="19"/>
  <c r="F55" i="19"/>
  <c r="F54" i="19"/>
  <c r="F53" i="19"/>
  <c r="F52" i="19"/>
  <c r="F51" i="19"/>
  <c r="F50" i="19"/>
  <c r="F49" i="19"/>
  <c r="F47" i="19"/>
  <c r="F46" i="19"/>
  <c r="F44" i="19"/>
  <c r="F43" i="19"/>
  <c r="F42" i="19"/>
  <c r="F41" i="19"/>
  <c r="F39" i="19"/>
  <c r="F38" i="19"/>
  <c r="F37" i="19"/>
  <c r="F36" i="19"/>
  <c r="F35" i="19"/>
  <c r="F34" i="19"/>
  <c r="F33" i="19"/>
  <c r="F32" i="19"/>
  <c r="F30" i="19"/>
  <c r="F29" i="19"/>
  <c r="F28" i="19"/>
  <c r="F27" i="19"/>
  <c r="F25" i="19"/>
  <c r="F24" i="19"/>
  <c r="F23" i="19"/>
  <c r="F22" i="19"/>
  <c r="F21" i="19"/>
  <c r="F20" i="19"/>
  <c r="F18" i="19"/>
  <c r="F17" i="19"/>
  <c r="F16" i="19"/>
  <c r="F15" i="19"/>
  <c r="F14" i="19"/>
  <c r="F13" i="19"/>
  <c r="F135" i="7"/>
  <c r="F134" i="7"/>
  <c r="F133" i="7"/>
  <c r="F132" i="7"/>
  <c r="F129" i="7"/>
  <c r="F128" i="7"/>
  <c r="F127" i="7"/>
  <c r="F126" i="7"/>
  <c r="F125" i="7"/>
  <c r="F123" i="7"/>
  <c r="F122" i="7"/>
  <c r="F121" i="7"/>
  <c r="F120" i="7"/>
  <c r="F119" i="7"/>
  <c r="F117" i="7"/>
  <c r="F116" i="7"/>
  <c r="F114" i="7"/>
  <c r="F113" i="7"/>
  <c r="F112" i="7"/>
  <c r="F111" i="7"/>
  <c r="F110" i="7"/>
  <c r="F109" i="7"/>
  <c r="F107" i="7"/>
  <c r="F106" i="7"/>
  <c r="F105" i="7"/>
  <c r="F104" i="7"/>
  <c r="F103" i="7"/>
  <c r="F102" i="7"/>
  <c r="F101" i="7"/>
  <c r="F100" i="7"/>
  <c r="F99" i="7"/>
  <c r="F98" i="7"/>
  <c r="F96" i="7"/>
  <c r="F94" i="7"/>
  <c r="F93" i="7"/>
  <c r="F92" i="7"/>
  <c r="F91" i="7"/>
  <c r="F90" i="7"/>
  <c r="F88" i="7"/>
  <c r="F87" i="7"/>
  <c r="F85" i="7"/>
  <c r="F84" i="7"/>
  <c r="F83" i="7"/>
  <c r="F82" i="7"/>
  <c r="F80" i="7"/>
  <c r="F79" i="7"/>
  <c r="F77" i="7"/>
  <c r="F76" i="7"/>
  <c r="F74" i="7"/>
  <c r="F72" i="7"/>
  <c r="F71" i="7"/>
  <c r="F69" i="7"/>
  <c r="F68" i="7"/>
  <c r="F67" i="7"/>
  <c r="F66" i="7"/>
  <c r="F65" i="7"/>
  <c r="F64" i="7"/>
  <c r="F62" i="7"/>
  <c r="F61" i="7"/>
  <c r="F60" i="7"/>
  <c r="F59" i="7"/>
  <c r="F58" i="7"/>
  <c r="F57" i="7"/>
  <c r="F55" i="7"/>
  <c r="F54" i="7"/>
  <c r="F53" i="7"/>
  <c r="F52" i="7"/>
  <c r="F51" i="7"/>
  <c r="F50" i="7"/>
  <c r="F49" i="7"/>
  <c r="F47" i="7"/>
  <c r="F46" i="7"/>
  <c r="F44" i="7"/>
  <c r="F43" i="7"/>
  <c r="F42" i="7"/>
  <c r="F41" i="7"/>
  <c r="F39" i="7"/>
  <c r="F38" i="7"/>
  <c r="F37" i="7"/>
  <c r="F36" i="7"/>
  <c r="F35" i="7"/>
  <c r="F34" i="7"/>
  <c r="F33" i="7"/>
  <c r="F32" i="7"/>
  <c r="F30" i="7"/>
  <c r="F29" i="7"/>
  <c r="F28" i="7"/>
  <c r="F27" i="7"/>
  <c r="F25" i="7"/>
  <c r="F24" i="7"/>
  <c r="F23" i="7"/>
  <c r="F22" i="7"/>
  <c r="F21" i="7"/>
  <c r="F20" i="7"/>
  <c r="F18" i="7"/>
  <c r="F17" i="7"/>
  <c r="F16" i="7"/>
  <c r="F15" i="7"/>
  <c r="F14" i="7"/>
  <c r="F13" i="7"/>
  <c r="F135" i="27"/>
  <c r="F134" i="27"/>
  <c r="F133" i="27"/>
  <c r="F132" i="27"/>
  <c r="F129" i="27"/>
  <c r="F128" i="27"/>
  <c r="F127" i="27"/>
  <c r="F126" i="27"/>
  <c r="F125" i="27"/>
  <c r="F123" i="27"/>
  <c r="F122" i="27"/>
  <c r="F121" i="27"/>
  <c r="F120" i="27"/>
  <c r="F119" i="27"/>
  <c r="F117" i="27"/>
  <c r="F116" i="27"/>
  <c r="F114" i="27"/>
  <c r="F113" i="27"/>
  <c r="F112" i="27"/>
  <c r="F111" i="27"/>
  <c r="F110" i="27"/>
  <c r="F109" i="27"/>
  <c r="F107" i="27"/>
  <c r="F106" i="27"/>
  <c r="F105" i="27"/>
  <c r="F104" i="27"/>
  <c r="F103" i="27"/>
  <c r="F102" i="27"/>
  <c r="F101" i="27"/>
  <c r="F100" i="27"/>
  <c r="F99" i="27"/>
  <c r="F98" i="27"/>
  <c r="F96" i="27"/>
  <c r="F94" i="27"/>
  <c r="F93" i="27"/>
  <c r="F92" i="27"/>
  <c r="F91" i="27"/>
  <c r="F90" i="27"/>
  <c r="F88" i="27"/>
  <c r="F87" i="27"/>
  <c r="F85" i="27"/>
  <c r="F84" i="27"/>
  <c r="F83" i="27"/>
  <c r="F82" i="27"/>
  <c r="F80" i="27"/>
  <c r="F79" i="27"/>
  <c r="F77" i="27"/>
  <c r="F76" i="27"/>
  <c r="F74" i="27"/>
  <c r="F72" i="27"/>
  <c r="F71" i="27"/>
  <c r="F69" i="27"/>
  <c r="F68" i="27"/>
  <c r="F67" i="27"/>
  <c r="F66" i="27"/>
  <c r="F65" i="27"/>
  <c r="F64" i="27"/>
  <c r="F62" i="27"/>
  <c r="F61" i="27"/>
  <c r="F60" i="27"/>
  <c r="F59" i="27"/>
  <c r="F58" i="27"/>
  <c r="F57" i="27"/>
  <c r="F55" i="27"/>
  <c r="F54" i="27"/>
  <c r="F53" i="27"/>
  <c r="F52" i="27"/>
  <c r="F51" i="27"/>
  <c r="F50" i="27"/>
  <c r="F49" i="27"/>
  <c r="F47" i="27"/>
  <c r="F46" i="27"/>
  <c r="F44" i="27"/>
  <c r="F43" i="27"/>
  <c r="F42" i="27"/>
  <c r="F41" i="27"/>
  <c r="F39" i="27"/>
  <c r="F38" i="27"/>
  <c r="F37" i="27"/>
  <c r="F36" i="27"/>
  <c r="F35" i="27"/>
  <c r="F34" i="27"/>
  <c r="F33" i="27"/>
  <c r="F32" i="27"/>
  <c r="F30" i="27"/>
  <c r="F29" i="27"/>
  <c r="F28" i="27"/>
  <c r="F27" i="27"/>
  <c r="F25" i="27"/>
  <c r="F24" i="27"/>
  <c r="F23" i="27"/>
  <c r="F22" i="27"/>
  <c r="F21" i="27"/>
  <c r="F20" i="27"/>
  <c r="F18" i="27"/>
  <c r="F17" i="27"/>
  <c r="F16" i="27"/>
  <c r="F15" i="27"/>
  <c r="F14" i="27"/>
  <c r="F13" i="27"/>
  <c r="F135" i="5" l="1"/>
  <c r="F134" i="5"/>
  <c r="F133" i="5"/>
  <c r="F132" i="5"/>
  <c r="F129" i="5"/>
  <c r="F128" i="5"/>
  <c r="F127" i="5"/>
  <c r="F126" i="5"/>
  <c r="F125" i="5"/>
  <c r="F123" i="5"/>
  <c r="F122" i="5"/>
  <c r="F121" i="5"/>
  <c r="F120" i="5"/>
  <c r="F119" i="5"/>
  <c r="F117" i="5"/>
  <c r="F116" i="5"/>
  <c r="F114" i="5"/>
  <c r="F113" i="5"/>
  <c r="F112" i="5"/>
  <c r="F111" i="5"/>
  <c r="F110" i="5"/>
  <c r="F109" i="5"/>
  <c r="F107" i="5"/>
  <c r="F106" i="5"/>
  <c r="F105" i="5"/>
  <c r="F104" i="5"/>
  <c r="F103" i="5"/>
  <c r="F102" i="5"/>
  <c r="F101" i="5"/>
  <c r="F100" i="5"/>
  <c r="F99" i="5"/>
  <c r="F98" i="5"/>
  <c r="F96" i="5"/>
  <c r="F94" i="5"/>
  <c r="F93" i="5"/>
  <c r="F92" i="5"/>
  <c r="F91" i="5"/>
  <c r="F90" i="5"/>
  <c r="F88" i="5"/>
  <c r="F87" i="5"/>
  <c r="F85" i="5"/>
  <c r="F84" i="5"/>
  <c r="F83" i="5"/>
  <c r="F82" i="5"/>
  <c r="F80" i="5"/>
  <c r="F79" i="5"/>
  <c r="F77" i="5"/>
  <c r="F76" i="5"/>
  <c r="F74" i="5"/>
  <c r="F72" i="5"/>
  <c r="F71" i="5"/>
  <c r="F69" i="5"/>
  <c r="F68" i="5"/>
  <c r="F67" i="5"/>
  <c r="F66" i="5"/>
  <c r="F65" i="5"/>
  <c r="F64" i="5"/>
  <c r="F62" i="5"/>
  <c r="F61" i="5"/>
  <c r="F60" i="5"/>
  <c r="F59" i="5"/>
  <c r="F58" i="5"/>
  <c r="F57" i="5"/>
  <c r="F55" i="5"/>
  <c r="F54" i="5"/>
  <c r="F53" i="5"/>
  <c r="F52" i="5"/>
  <c r="F51" i="5"/>
  <c r="F50" i="5"/>
  <c r="F49" i="5"/>
  <c r="F47" i="5"/>
  <c r="F46" i="5"/>
  <c r="F44" i="5"/>
  <c r="F43" i="5"/>
  <c r="F42" i="5"/>
  <c r="F41" i="5"/>
  <c r="F39" i="5"/>
  <c r="F38" i="5"/>
  <c r="F37" i="5"/>
  <c r="F36" i="5"/>
  <c r="F35" i="5"/>
  <c r="F34" i="5"/>
  <c r="F33" i="5"/>
  <c r="F32" i="5"/>
  <c r="F30" i="5"/>
  <c r="F29" i="5"/>
  <c r="F28" i="5"/>
  <c r="F27" i="5"/>
  <c r="F25" i="5"/>
  <c r="F24" i="5"/>
  <c r="F23" i="5"/>
  <c r="F22" i="5"/>
  <c r="F21" i="5"/>
  <c r="F20" i="5"/>
  <c r="F18" i="5"/>
  <c r="F17" i="5"/>
  <c r="F16" i="5"/>
  <c r="F15" i="5"/>
  <c r="F14" i="5"/>
  <c r="F13" i="5"/>
  <c r="F135" i="6"/>
  <c r="F134" i="6"/>
  <c r="F133" i="6"/>
  <c r="F132" i="6"/>
  <c r="F129" i="6"/>
  <c r="F128" i="6"/>
  <c r="F127" i="6"/>
  <c r="F126" i="6"/>
  <c r="F125" i="6"/>
  <c r="F123" i="6"/>
  <c r="F122" i="6"/>
  <c r="F121" i="6"/>
  <c r="F120" i="6"/>
  <c r="F119" i="6"/>
  <c r="F117" i="6"/>
  <c r="F116" i="6"/>
  <c r="F114" i="6"/>
  <c r="F113" i="6"/>
  <c r="F112" i="6"/>
  <c r="F111" i="6"/>
  <c r="F110" i="6"/>
  <c r="F109" i="6"/>
  <c r="F107" i="6"/>
  <c r="F106" i="6"/>
  <c r="F105" i="6"/>
  <c r="F104" i="6"/>
  <c r="F103" i="6"/>
  <c r="F102" i="6"/>
  <c r="F101" i="6"/>
  <c r="F100" i="6"/>
  <c r="F99" i="6"/>
  <c r="F98" i="6"/>
  <c r="F96" i="6"/>
  <c r="F94" i="6"/>
  <c r="F93" i="6"/>
  <c r="F92" i="6"/>
  <c r="F91" i="6"/>
  <c r="F90" i="6"/>
  <c r="F88" i="6"/>
  <c r="F87" i="6"/>
  <c r="F85" i="6"/>
  <c r="F84" i="6"/>
  <c r="F83" i="6"/>
  <c r="F82" i="6"/>
  <c r="F80" i="6"/>
  <c r="F79" i="6"/>
  <c r="F77" i="6"/>
  <c r="F76" i="6"/>
  <c r="F74" i="6"/>
  <c r="F72" i="6"/>
  <c r="F71" i="6"/>
  <c r="F69" i="6"/>
  <c r="F68" i="6"/>
  <c r="F67" i="6"/>
  <c r="F66" i="6"/>
  <c r="F65" i="6"/>
  <c r="F64" i="6"/>
  <c r="F62" i="6"/>
  <c r="F61" i="6"/>
  <c r="F60" i="6"/>
  <c r="F59" i="6"/>
  <c r="F58" i="6"/>
  <c r="F57" i="6"/>
  <c r="F55" i="6"/>
  <c r="F54" i="6"/>
  <c r="F53" i="6"/>
  <c r="F52" i="6"/>
  <c r="F51" i="6"/>
  <c r="F50" i="6"/>
  <c r="F49" i="6"/>
  <c r="F47" i="6"/>
  <c r="F46" i="6"/>
  <c r="F44" i="6"/>
  <c r="F43" i="6"/>
  <c r="F42" i="6"/>
  <c r="F41" i="6"/>
  <c r="F39" i="6"/>
  <c r="F38" i="6"/>
  <c r="F37" i="6"/>
  <c r="F36" i="6"/>
  <c r="F35" i="6"/>
  <c r="F34" i="6"/>
  <c r="F33" i="6"/>
  <c r="F32" i="6"/>
  <c r="F30" i="6"/>
  <c r="F29" i="6"/>
  <c r="F28" i="6"/>
  <c r="F27" i="6"/>
  <c r="F25" i="6"/>
  <c r="F24" i="6"/>
  <c r="F23" i="6"/>
  <c r="F22" i="6"/>
  <c r="F21" i="6"/>
  <c r="F20" i="6"/>
  <c r="F18" i="6"/>
  <c r="F17" i="6"/>
  <c r="F16" i="6"/>
  <c r="F15" i="6"/>
  <c r="F14" i="6"/>
  <c r="F13" i="6"/>
  <c r="F68" i="26"/>
  <c r="F13" i="26"/>
  <c r="F134" i="26"/>
  <c r="F133" i="26"/>
  <c r="F94" i="26"/>
  <c r="F88" i="26"/>
  <c r="F85" i="26"/>
  <c r="F84" i="26"/>
  <c r="F83" i="26"/>
  <c r="F80" i="26"/>
  <c r="F79" i="26"/>
  <c r="F77" i="26"/>
  <c r="F76" i="26"/>
  <c r="F74" i="26"/>
  <c r="F72" i="26"/>
  <c r="F59" i="26"/>
  <c r="F58" i="26"/>
  <c r="F57" i="26"/>
  <c r="F51" i="26"/>
  <c r="F50" i="26"/>
  <c r="F49" i="26"/>
  <c r="F14" i="26"/>
  <c r="F15" i="26"/>
  <c r="F16" i="26"/>
  <c r="F17" i="26"/>
  <c r="F135" i="26"/>
  <c r="F129" i="26"/>
  <c r="F128" i="26"/>
  <c r="F127" i="26"/>
  <c r="F126" i="26"/>
  <c r="F125" i="26"/>
  <c r="F123" i="26"/>
  <c r="F122" i="26"/>
  <c r="F121" i="26"/>
  <c r="F120" i="26"/>
  <c r="F119" i="26"/>
  <c r="F117" i="26"/>
  <c r="F116" i="26"/>
  <c r="F114" i="26"/>
  <c r="F113" i="26"/>
  <c r="F112" i="26"/>
  <c r="F111" i="26"/>
  <c r="F110" i="26"/>
  <c r="F109" i="26"/>
  <c r="F107" i="26"/>
  <c r="F106" i="26"/>
  <c r="F105" i="26"/>
  <c r="F104" i="26"/>
  <c r="F103" i="26"/>
  <c r="F102" i="26"/>
  <c r="F101" i="26"/>
  <c r="F100" i="26"/>
  <c r="F99" i="26"/>
  <c r="F98" i="26"/>
  <c r="F96" i="26"/>
  <c r="CO3" i="2"/>
  <c r="F95" i="5" s="1"/>
  <c r="CO4" i="2"/>
  <c r="F95" i="27" s="1"/>
  <c r="CO5" i="2"/>
  <c r="F95" i="6" s="1"/>
  <c r="CO6" i="2"/>
  <c r="F95" i="7" s="1"/>
  <c r="CO7" i="2"/>
  <c r="F95" i="19" s="1"/>
  <c r="CO8" i="2"/>
  <c r="F95" i="33" s="1"/>
  <c r="CO9" i="2"/>
  <c r="F95" i="18" s="1"/>
  <c r="CO10" i="2"/>
  <c r="F95" i="21" s="1"/>
  <c r="CO11" i="2"/>
  <c r="F95" i="8" s="1"/>
  <c r="CO12" i="2"/>
  <c r="F95" i="9" s="1"/>
  <c r="CO13" i="2"/>
  <c r="F95" i="34" s="1"/>
  <c r="CO14" i="2"/>
  <c r="F95" i="22" s="1"/>
  <c r="CO15" i="2"/>
  <c r="F95" i="24" s="1"/>
  <c r="CO16" i="2"/>
  <c r="F95" i="23" s="1"/>
  <c r="CO17" i="2"/>
  <c r="F95" i="10" s="1"/>
  <c r="CO18" i="2"/>
  <c r="F95" i="11" s="1"/>
  <c r="CO19" i="2"/>
  <c r="F95" i="20" s="1"/>
  <c r="CO20" i="2"/>
  <c r="F95" i="12" s="1"/>
  <c r="CO21" i="2"/>
  <c r="F95" i="13" s="1"/>
  <c r="CO22" i="2"/>
  <c r="CO23" i="2"/>
  <c r="F95" i="16" s="1"/>
  <c r="CO24" i="2"/>
  <c r="F95" i="17" s="1"/>
  <c r="CO25" i="2"/>
  <c r="CO26" i="2"/>
  <c r="F95" i="14" s="1"/>
  <c r="CO27" i="2"/>
  <c r="F95" i="15" s="1"/>
  <c r="CO28" i="2"/>
  <c r="CO2" i="2"/>
  <c r="F95" i="26" s="1"/>
  <c r="F93" i="26"/>
  <c r="F92" i="26"/>
  <c r="F91" i="26"/>
  <c r="F90" i="26"/>
  <c r="F87" i="26"/>
  <c r="F82" i="26"/>
  <c r="F71" i="26"/>
  <c r="F69" i="26"/>
  <c r="F67" i="26"/>
  <c r="F66" i="26"/>
  <c r="F65" i="26"/>
  <c r="F64" i="26"/>
  <c r="F62" i="26"/>
  <c r="F61" i="26"/>
  <c r="F60" i="26"/>
  <c r="F55" i="26"/>
  <c r="F54" i="26"/>
  <c r="F53" i="26"/>
  <c r="F52" i="26"/>
  <c r="F47" i="26"/>
  <c r="F46" i="26"/>
  <c r="F44" i="26"/>
  <c r="F43" i="26"/>
  <c r="F42" i="26"/>
  <c r="F41" i="26"/>
  <c r="F39" i="26"/>
  <c r="F38" i="26"/>
  <c r="F37" i="26"/>
  <c r="F36" i="26"/>
  <c r="F35" i="26"/>
  <c r="F34" i="26"/>
  <c r="F33" i="26"/>
  <c r="F32" i="26"/>
  <c r="F30" i="26"/>
  <c r="F29" i="26"/>
  <c r="F28" i="26"/>
  <c r="F27" i="26"/>
  <c r="F25" i="26"/>
  <c r="F24" i="26"/>
  <c r="F18" i="26"/>
  <c r="F23" i="26"/>
  <c r="F22" i="26"/>
  <c r="F21" i="26"/>
  <c r="F20" i="26"/>
  <c r="F143" i="1" l="1"/>
</calcChain>
</file>

<file path=xl/sharedStrings.xml><?xml version="1.0" encoding="utf-8"?>
<sst xmlns="http://schemas.openxmlformats.org/spreadsheetml/2006/main" count="9210" uniqueCount="355">
  <si>
    <t>Steps to follow to prepare this file for tender</t>
  </si>
  <si>
    <t>Enter the Enquiry number in the cell below (B14) so that the number is carried through to the AB Schedule Sheets</t>
  </si>
  <si>
    <t>Leave enquiry number blank if not known</t>
  </si>
  <si>
    <t>Go to Source Data worksheet and confirm the figures from columns BL to BO and EL are correct</t>
  </si>
  <si>
    <t>Fix any other requirements on Source Data if there has been a change to the spec</t>
  </si>
  <si>
    <t>Hide Source Data Sheet</t>
  </si>
  <si>
    <t>Hide this sheet</t>
  </si>
  <si>
    <t>Hide any unnecessary sheets if not needed for the tender</t>
  </si>
  <si>
    <t>NOTE:</t>
  </si>
  <si>
    <t>This AB schedule is only for Ester Oil options. If the the tender scope includes Ester options, please also submit the Ester Oil or Ester/Ester Schedule to the Buyer</t>
  </si>
  <si>
    <t>Type Enquiry Number in the cell below (overtype the green text) so that it transfers to all the AB Schedules</t>
  </si>
  <si>
    <t>&gt;&gt;&gt;</t>
  </si>
  <si>
    <r>
      <t xml:space="preserve">Enquiry Number: </t>
    </r>
    <r>
      <rPr>
        <sz val="11"/>
        <color rgb="FF00B050"/>
        <rFont val="Calibri"/>
        <family val="2"/>
        <scheme val="minor"/>
      </rPr>
      <t>123456XYZ</t>
    </r>
  </si>
  <si>
    <t xml:space="preserve">List of Items </t>
  </si>
  <si>
    <t>SAP Number</t>
  </si>
  <si>
    <t>Description</t>
  </si>
  <si>
    <t>Schedule Name</t>
  </si>
  <si>
    <t>0175077</t>
  </si>
  <si>
    <t>TFR 16kVA 11kV/242V COASTAL D3021</t>
  </si>
  <si>
    <t>Single-phase, 16 kVA, 11 kV/242V  (Coastal, Ester Oil Only)</t>
  </si>
  <si>
    <t>0175078</t>
  </si>
  <si>
    <t>TFR 16kVA 22kV/242V COASTAL D3021</t>
  </si>
  <si>
    <t>Single-phase, 16 kVA, 22 kV/242V  (Coastal, Ester Oil Only)</t>
  </si>
  <si>
    <t>0182712</t>
  </si>
  <si>
    <t>TRF 16kVA 33kV/242V COASTAL D3192</t>
  </si>
  <si>
    <t>Single-phase, 16 kVA, 33 kV/242V  (Coastal, Ester Oil Only)</t>
  </si>
  <si>
    <t>0175081</t>
  </si>
  <si>
    <t>TFR 25kVA 11kV/420V COASTAL D3021</t>
  </si>
  <si>
    <t>Three-phase, 25 kVA, 11 kV/420V (Coastal, Ester Oil Only)</t>
  </si>
  <si>
    <t>0175082</t>
  </si>
  <si>
    <t>TFR 25kVA 22kV/420V COASTAL D3021</t>
  </si>
  <si>
    <t>Three-phase, 25 kVA, 22 kV/420V (Coastal, Ester Oil Only)</t>
  </si>
  <si>
    <t>0182713</t>
  </si>
  <si>
    <t>TRF 25kVA 33kV/420V COASTAL D3192</t>
  </si>
  <si>
    <t>Three Phase, 25 kVA, 33 kV/420V (Coastal, Ester Oil Only)</t>
  </si>
  <si>
    <t>0175097</t>
  </si>
  <si>
    <t>TFR 32kVA 11kV/+242/-242V COASTAL D3021</t>
  </si>
  <si>
    <t>Dual-phase, 32 kVA, 11 kV/+242V/-242V (Coastal, Ester Oil Only)</t>
  </si>
  <si>
    <t>0175098</t>
  </si>
  <si>
    <t>TFR 32kVA 22kV/+242/-242V COASTAL D3021</t>
  </si>
  <si>
    <t>Dual-phase, 32 kVA, 22 kV/+242V/-242V (Coastal, Ester Oil Only)</t>
  </si>
  <si>
    <t>0182719</t>
  </si>
  <si>
    <t>TRF 32kVA 33kV/+242/-242V COASTAL D3192</t>
  </si>
  <si>
    <t>Dual-phase, 32 kVA, 33 kV/+242V/-242V (Coastal, Ester Oil Only)</t>
  </si>
  <si>
    <t>0175083</t>
  </si>
  <si>
    <t>TFR 50kVA 11kV/420V COASTAL D3021</t>
  </si>
  <si>
    <t>Three Phase, 50 kVA, 11 kV/420V (Coastal, Ester Oil Only)</t>
  </si>
  <si>
    <t>0175084</t>
  </si>
  <si>
    <t>TFR 50kVA 22kV/420V COASTAL D3021</t>
  </si>
  <si>
    <t>Three-phase, 50 kVA, 22 kV/420V (Coastal, Ester Oil Only)</t>
  </si>
  <si>
    <t>0182714</t>
  </si>
  <si>
    <t>TRF 50kVA 33kV/420V COASTAL D3192</t>
  </si>
  <si>
    <t>Three Phase, 50 kVA, 33 kV/420V (Coastal, Ester Oil Only)</t>
  </si>
  <si>
    <t>0189879</t>
  </si>
  <si>
    <t>TFR 64kVA 11kV/+242/-242V COASTAL D3021</t>
  </si>
  <si>
    <t>Dual-phase, 64 kVA, 11 kV/+242V/-242V (Coastal, Ester Oil Only)</t>
  </si>
  <si>
    <t>0189923</t>
  </si>
  <si>
    <t>TFR 64kVA 22kV/+242/-242V COASTAL D3021</t>
  </si>
  <si>
    <t>Dual-phase, 64 kVA, 22 kV/+242V/-242V (Coastal, Ester Oil Only)</t>
  </si>
  <si>
    <t>0189925</t>
  </si>
  <si>
    <t>TRF 64kVA 33kV/+242/-242V COASTAL D3192</t>
  </si>
  <si>
    <t>Dual-phase, 64 kVA, 33 kV/+242V/-242V (Coastal, Ester Oil Only)</t>
  </si>
  <si>
    <t>0175085</t>
  </si>
  <si>
    <t>TFR 100kVA 11kV/420V COASTAL D3021</t>
  </si>
  <si>
    <t>Three Phase, 100 kVA, 11 kV/420V (Coastal, Ester Oil Only)</t>
  </si>
  <si>
    <t>0175086</t>
  </si>
  <si>
    <t>TFR 100kVA 22kV/420V COASTAL D3021</t>
  </si>
  <si>
    <t>Three-phase, 100 kVA, 22 kV/420V (Coastal, Ester Oil Only)</t>
  </si>
  <si>
    <t>0182715</t>
  </si>
  <si>
    <t>TRF 100kVA 33kV/420V COASTAL D3192</t>
  </si>
  <si>
    <t>Three Phase, 100 kVA, 33 kV/420V (Coastal, Ester Oil Only)</t>
  </si>
  <si>
    <t>0175091</t>
  </si>
  <si>
    <t>TFR 200kVA 11kV/420V COASTAL D3021</t>
  </si>
  <si>
    <t>Three Phase, 200 kVA, 11 kV/420V (Coastal, Ester Oil Only)</t>
  </si>
  <si>
    <t>0175092</t>
  </si>
  <si>
    <t>TFR 200kVA 22kV/420V COASTAL D3021</t>
  </si>
  <si>
    <t>Three-phase, 200 kVA, 22 kV/420V (Coastal, Ester Oil Only)</t>
  </si>
  <si>
    <t>0182716</t>
  </si>
  <si>
    <t>TRF 200kVA 33kV/420V COASTAL D3192</t>
  </si>
  <si>
    <t>Three Phase, 200 kVA, 33 kV/420V (Coastal, Ester Oil Only)</t>
  </si>
  <si>
    <t>0175095</t>
  </si>
  <si>
    <t>TFR 315kVA 11kV/420V COASTAL D3021</t>
  </si>
  <si>
    <t>Three Phase, 315 kVA, 11 kV/420V (Coastal, Ester Oil Only)</t>
  </si>
  <si>
    <t>0175096</t>
  </si>
  <si>
    <t>TFR 315kVA 22kV/420V COASTAL D3021</t>
  </si>
  <si>
    <t>Three-phase, 315 kVA, 22 kV/420V (Coastal, Ester Oil Only)</t>
  </si>
  <si>
    <t>0182717</t>
  </si>
  <si>
    <t>TRF 315kVA 33kV/420V COASTAL D3192</t>
  </si>
  <si>
    <t>Three Phase, 315 kVA, 33 kV/420V (Coastal, Ester Oil Only)</t>
  </si>
  <si>
    <t>0175093</t>
  </si>
  <si>
    <t>TFR 500kVA 11kV/420V COASTAL D3021</t>
  </si>
  <si>
    <t>Three Phase, 500 kVA, 11 kV/420V (Coastal, Ester Oil Only)</t>
  </si>
  <si>
    <t>0175094</t>
  </si>
  <si>
    <t>TFR 500kVA 22kV/420V COASTAL D3021</t>
  </si>
  <si>
    <t>Three-phase, 500 kVA, 22 kV/420V (Coastal, Ester Oil Only)</t>
  </si>
  <si>
    <t>0182718</t>
  </si>
  <si>
    <t>TRF 500kVA 33kV/420V COASTAL D3192</t>
  </si>
  <si>
    <t>Three Phase, 500 kVA, 33 kV/420V (Coastal, Ester Oil Only)</t>
  </si>
  <si>
    <t>Select Pole Mounted Transformer (kVA, kV) here!</t>
  </si>
  <si>
    <t>Identification</t>
  </si>
  <si>
    <t>Name of manufacturer</t>
  </si>
  <si>
    <t>Name of supplier</t>
  </si>
  <si>
    <t>Product code for Inland transformers</t>
  </si>
  <si>
    <t>Product code for Coastal transformers</t>
  </si>
  <si>
    <t>Are the transformers covered by the SABS  certification mark?</t>
  </si>
  <si>
    <t>State SABS 780 permit number</t>
  </si>
  <si>
    <t>Oil Type</t>
  </si>
  <si>
    <t>Ratings</t>
  </si>
  <si>
    <t>Power rating</t>
  </si>
  <si>
    <t>Rated primary voltage</t>
  </si>
  <si>
    <t>Rated no-load secondary voltage</t>
  </si>
  <si>
    <t>Frequency</t>
  </si>
  <si>
    <t>Number of phases</t>
  </si>
  <si>
    <t>Vector Group</t>
  </si>
  <si>
    <t>Insulation levels</t>
  </si>
  <si>
    <t>BIL - Primary</t>
  </si>
  <si>
    <t>BIL - Secondary</t>
  </si>
  <si>
    <t>Power frequency withstand voltage - Primary</t>
  </si>
  <si>
    <t>Power frequency withstand voltage – Secondary</t>
  </si>
  <si>
    <t>Inter-turn winding insulation</t>
  </si>
  <si>
    <t>Type (Enamel or Paper)</t>
  </si>
  <si>
    <t>Enamel grade (if applicable)</t>
  </si>
  <si>
    <t>Paper thickness (if applicable)</t>
  </si>
  <si>
    <t>Paper type (if applicable)</t>
  </si>
  <si>
    <t>Paper make (if applicable)</t>
  </si>
  <si>
    <t>Paper minimum impulse withstand</t>
  </si>
  <si>
    <t xml:space="preserve">Paper minimum power frequency withstand </t>
  </si>
  <si>
    <t>Inter-turn winding insulation stres</t>
  </si>
  <si>
    <t>Interlayer insulation</t>
  </si>
  <si>
    <t>Highest interlayer stress in non-tap part of winding (&lt;5kV/mm is not acceptable as the calculated value must be presented)</t>
  </si>
  <si>
    <t>Highest interlayer stress in tap part of winding (&lt;5kV/mm is not acceptable as the calculated value must be presented)</t>
  </si>
  <si>
    <t>Paper type.</t>
  </si>
  <si>
    <t>Paper make.</t>
  </si>
  <si>
    <t>Tapping connections</t>
  </si>
  <si>
    <t xml:space="preserve">Type </t>
  </si>
  <si>
    <t>Tapping range</t>
  </si>
  <si>
    <t>MV Bushings for Inland transformers</t>
  </si>
  <si>
    <t xml:space="preserve">Make </t>
  </si>
  <si>
    <t>Product code</t>
  </si>
  <si>
    <t>Material (e.g. Porcelain)</t>
  </si>
  <si>
    <t>Specific creepage distance</t>
  </si>
  <si>
    <t>Clamping</t>
  </si>
  <si>
    <t>Type</t>
  </si>
  <si>
    <t>Stem diameter</t>
  </si>
  <si>
    <t>MV Bushings for Coastal Transformers</t>
  </si>
  <si>
    <t>LV Bushings</t>
  </si>
  <si>
    <t xml:space="preserve">Supplied with flag </t>
  </si>
  <si>
    <t>Flag supplied with 2 x M12 x 40 mm set screws, 4 x flatwashers, 2 x spring washers and 2 x nuts</t>
  </si>
  <si>
    <t>Losses</t>
  </si>
  <si>
    <t xml:space="preserve">Loss factor base (Cost of Dx or Gx) </t>
  </si>
  <si>
    <t xml:space="preserve">No-load Loss Factor, NLLF </t>
  </si>
  <si>
    <t>Load Loss Factor, LLF</t>
  </si>
  <si>
    <t>Guaranteed no-load losses, PNL</t>
  </si>
  <si>
    <t>Guaranteed load losses, PLL</t>
  </si>
  <si>
    <t>Impedance voltage &amp; X/R ratio</t>
  </si>
  <si>
    <t>Impedance at principle tapping (specific design impedances to be stated)</t>
  </si>
  <si>
    <t>X/R ratio</t>
  </si>
  <si>
    <t>Audio-sound level (clause 8.5.3 of SANS 780)</t>
  </si>
  <si>
    <t>Maximum limit of transformer audio-sound level</t>
  </si>
  <si>
    <t>MV winding wire</t>
  </si>
  <si>
    <t>Material (e.g. Cu or Al)</t>
  </si>
  <si>
    <t>Type (e.g. Round, Strip or Foil)</t>
  </si>
  <si>
    <t>LV winding wire</t>
  </si>
  <si>
    <t>Core material</t>
  </si>
  <si>
    <t xml:space="preserve">Core material </t>
  </si>
  <si>
    <t xml:space="preserve">Type/code </t>
  </si>
  <si>
    <t>Maximum Flux Density of Material</t>
  </si>
  <si>
    <t>Supplier</t>
  </si>
  <si>
    <t>Tank and tank cover</t>
  </si>
  <si>
    <t>Tank type: Sealed</t>
  </si>
  <si>
    <t>Plain, rigid or corrugated</t>
  </si>
  <si>
    <t>Transformer dimensions</t>
  </si>
  <si>
    <t>Wo (including surge arrester)</t>
  </si>
  <si>
    <t>Lo</t>
  </si>
  <si>
    <t>Ht</t>
  </si>
  <si>
    <t>Mass</t>
  </si>
  <si>
    <t>Oil capacity</t>
  </si>
  <si>
    <t xml:space="preserve">Minimum clearance between live MV terminals and from MV live terminals to any part of the tank greater than twice the BIL </t>
  </si>
  <si>
    <t>Minimum mechanical clearance of 100 mm between the brackets and LV bushings shall be maintained</t>
  </si>
  <si>
    <t>Pole mounting bracket</t>
  </si>
  <si>
    <t>Single pole mounting bracket required? (Yes or No)</t>
  </si>
  <si>
    <t>Supplied with: - 2 x clamps</t>
  </si>
  <si>
    <t xml:space="preserve">                     - 1 x threaded rod (M20 x 350 mm)</t>
  </si>
  <si>
    <t xml:space="preserve">                     - 4 x threaded rods (M20 x 250 mm)</t>
  </si>
  <si>
    <t xml:space="preserve">                     - 12 x nuts, flat washers &amp; spring washers (M20)</t>
  </si>
  <si>
    <t>Dimension Mo</t>
  </si>
  <si>
    <t>Dimension h1</t>
  </si>
  <si>
    <t>Dimension W1</t>
  </si>
  <si>
    <t>Mounting hole diameter</t>
  </si>
  <si>
    <t>Mounting hole centres</t>
  </si>
  <si>
    <t>Transformer under base</t>
  </si>
  <si>
    <t>Under base required? (Yes or No)</t>
  </si>
  <si>
    <t>Lml</t>
  </si>
  <si>
    <t>Lmw (300, 400 or 450)</t>
  </si>
  <si>
    <t>Ls</t>
  </si>
  <si>
    <t>Lmh</t>
  </si>
  <si>
    <t>Lifting lugs</t>
  </si>
  <si>
    <t>Lifting lugs fitted</t>
  </si>
  <si>
    <t>Hole diameter</t>
  </si>
  <si>
    <t>Earthing terminals</t>
  </si>
  <si>
    <t xml:space="preserve">Boss material </t>
  </si>
  <si>
    <t>Boss depth</t>
  </si>
  <si>
    <t>Set screw material</t>
  </si>
  <si>
    <t>Set screw dimensions</t>
  </si>
  <si>
    <t>Supplied with washer and spring washer</t>
  </si>
  <si>
    <t>Surge arrester brackets</t>
  </si>
  <si>
    <t>Surge arrester brackets fitted</t>
  </si>
  <si>
    <t>Dimension D (worst case)</t>
  </si>
  <si>
    <t>Dimension E (worst case)</t>
  </si>
  <si>
    <t>Dimension F (worst case)</t>
  </si>
  <si>
    <t>Corrosion protection Inland transformers</t>
  </si>
  <si>
    <t>Indicate the coating system (i.e. DS numbers according to DSP 240-75655504) that is offered. (e.g. DS-7 for mild steel)</t>
  </si>
  <si>
    <t xml:space="preserve">Tank </t>
  </si>
  <si>
    <t>Radiators</t>
  </si>
  <si>
    <t>Threaded rods and accessories</t>
  </si>
  <si>
    <t>Colour of final coat</t>
  </si>
  <si>
    <t>Corrosion protection for Coastal transformers</t>
  </si>
  <si>
    <t>Indicate the coating system (i.e. DS numbers according to DSP 240-75655504) that is offered. (e.g. DS-14 + DS-15 for zinc sprayed mild steel with duplex coating)</t>
  </si>
  <si>
    <t>All Type Tests in Accordance with SANS 780:</t>
  </si>
  <si>
    <t>All Routine Tests in Accordance with SANS 780</t>
  </si>
  <si>
    <t>Amorphous Losses (Guaranteed no-load losses, PNL)</t>
  </si>
  <si>
    <t>xxxxxxxxxxx</t>
  </si>
  <si>
    <t>Ester Oil</t>
  </si>
  <si>
    <t>1 ph</t>
  </si>
  <si>
    <t>N/A</t>
  </si>
  <si>
    <t>Grade 3</t>
  </si>
  <si>
    <t>&gt; 0.125</t>
  </si>
  <si>
    <t>&lt;5</t>
  </si>
  <si>
    <t>&lt; 5</t>
  </si>
  <si>
    <t xml:space="preserve">&lt; 5 </t>
  </si>
  <si>
    <t>External</t>
  </si>
  <si>
    <t>0, +2.5 , +5</t>
  </si>
  <si>
    <t>≥ 31</t>
  </si>
  <si>
    <t>Base</t>
  </si>
  <si>
    <t>Draw lead</t>
  </si>
  <si>
    <t>M12</t>
  </si>
  <si>
    <t>Yes</t>
  </si>
  <si>
    <t>Distribution</t>
  </si>
  <si>
    <t>3,0 to 4,5</t>
  </si>
  <si>
    <t>xxxxxxxxxx</t>
  </si>
  <si>
    <t xml:space="preserve">≤ 48 </t>
  </si>
  <si>
    <t>Steel or Amporphous</t>
  </si>
  <si>
    <t>Sealed</t>
  </si>
  <si>
    <t xml:space="preserve">≤ 1 080 </t>
  </si>
  <si>
    <t xml:space="preserve">≤ 1 500 </t>
  </si>
  <si>
    <t xml:space="preserve">≤ 900 </t>
  </si>
  <si>
    <t xml:space="preserve">≤ 400 </t>
  </si>
  <si>
    <t xml:space="preserve">≤ 450 </t>
  </si>
  <si>
    <t>No</t>
  </si>
  <si>
    <t>≥ 320</t>
  </si>
  <si>
    <t xml:space="preserve">≤ 120 </t>
  </si>
  <si>
    <t xml:space="preserve">≥ 30 </t>
  </si>
  <si>
    <t>316 Stainless Steel or Mild Steel</t>
  </si>
  <si>
    <t>≥ 30</t>
  </si>
  <si>
    <t xml:space="preserve">M12 x 25 </t>
  </si>
  <si>
    <t>≥ 200</t>
  </si>
  <si>
    <t xml:space="preserve">≥ 190 </t>
  </si>
  <si>
    <t>≥ 150</t>
  </si>
  <si>
    <t>Avocado</t>
  </si>
  <si>
    <t>Azure Blue</t>
  </si>
  <si>
    <t>Report Numbers</t>
  </si>
  <si>
    <t xml:space="preserve">≥ 300 </t>
  </si>
  <si>
    <t xml:space="preserve">≥ 400 </t>
  </si>
  <si>
    <t>3ph</t>
  </si>
  <si>
    <t>Dyn11 or Yzn11</t>
  </si>
  <si>
    <t>Switch</t>
  </si>
  <si>
    <t>0, ±2.5, ±5</t>
  </si>
  <si>
    <t>≥ 190</t>
  </si>
  <si>
    <t>≥ 300</t>
  </si>
  <si>
    <t>±242</t>
  </si>
  <si>
    <t>2ph</t>
  </si>
  <si>
    <t>4,0 to 5,0</t>
  </si>
  <si>
    <t>≤ 1 500</t>
  </si>
  <si>
    <t>≤ 2 000</t>
  </si>
  <si>
    <t>≤ 1 700</t>
  </si>
  <si>
    <t>≤ 2000</t>
  </si>
  <si>
    <t>≤ 1700</t>
  </si>
  <si>
    <t>≤ 50</t>
  </si>
  <si>
    <t>≤ 1 800</t>
  </si>
  <si>
    <t>≤ 3500</t>
  </si>
  <si>
    <t>≤ 52</t>
  </si>
  <si>
    <t>Specification: DSP 240-45395762 Rev.4</t>
  </si>
  <si>
    <t>TECHNICAL SCHEDULES A &amp; B FOR 
POLE-MOUNTED  DISTRIBUTION TRANSFORMERS</t>
  </si>
  <si>
    <t>Schedule A:  Purchaser's specific requirements</t>
  </si>
  <si>
    <t>Schedule B:  Guarantees and technical particulars of equipment offered</t>
  </si>
  <si>
    <t>Item</t>
  </si>
  <si>
    <t>Sub-clause of 240- 45395762</t>
  </si>
  <si>
    <t>Schedule A</t>
  </si>
  <si>
    <t>Schedule B</t>
  </si>
  <si>
    <t>Are the transformers covered by the SANS 780 certification mark?</t>
  </si>
  <si>
    <t>State SANS 780 permit number</t>
  </si>
  <si>
    <t>kVA</t>
  </si>
  <si>
    <t>kV</t>
  </si>
  <si>
    <t>V</t>
  </si>
  <si>
    <t>Hz</t>
  </si>
  <si>
    <t>3.2.5</t>
  </si>
  <si>
    <t>3.2.8</t>
  </si>
  <si>
    <t>mm</t>
  </si>
  <si>
    <t>Inter-turn winding insulation stress shall not exceed 5 kV/mm</t>
  </si>
  <si>
    <t>kV/mm</t>
  </si>
  <si>
    <t>3.2.9</t>
  </si>
  <si>
    <t>3.2.10</t>
  </si>
  <si>
    <t>%</t>
  </si>
  <si>
    <t>3.2.11</t>
  </si>
  <si>
    <t>mm/kV</t>
  </si>
  <si>
    <t>3.2.14</t>
  </si>
  <si>
    <t>R/kW</t>
  </si>
  <si>
    <r>
      <t>Guaranteed no-load losses, P</t>
    </r>
    <r>
      <rPr>
        <vertAlign val="subscript"/>
        <sz val="12"/>
        <color indexed="8"/>
        <rFont val="Arial"/>
        <family val="2"/>
      </rPr>
      <t>NL</t>
    </r>
    <r>
      <rPr>
        <sz val="12"/>
        <color theme="1"/>
        <rFont val="Arial"/>
        <family val="2"/>
      </rPr>
      <t xml:space="preserve"> (Steel Core)</t>
    </r>
  </si>
  <si>
    <t>W</t>
  </si>
  <si>
    <r>
      <t>Guaranteed no-load losses, P</t>
    </r>
    <r>
      <rPr>
        <vertAlign val="subscript"/>
        <sz val="12"/>
        <color indexed="8"/>
        <rFont val="Arial"/>
        <family val="2"/>
      </rPr>
      <t>NL</t>
    </r>
    <r>
      <rPr>
        <sz val="12"/>
        <color theme="1"/>
        <rFont val="Arial"/>
        <family val="2"/>
      </rPr>
      <t xml:space="preserve"> (only if Amorphous Core is offered)</t>
    </r>
  </si>
  <si>
    <r>
      <t>Guaranteed load losses, P</t>
    </r>
    <r>
      <rPr>
        <vertAlign val="subscript"/>
        <sz val="12"/>
        <color indexed="8"/>
        <rFont val="Arial"/>
        <family val="2"/>
      </rPr>
      <t>LL</t>
    </r>
  </si>
  <si>
    <r>
      <t xml:space="preserve">Audio-sound level </t>
    </r>
    <r>
      <rPr>
        <sz val="12"/>
        <color indexed="8"/>
        <rFont val="Arial"/>
        <family val="2"/>
      </rPr>
      <t>(clause 8.5.3 of SANS 780)</t>
    </r>
  </si>
  <si>
    <t>db(A)</t>
  </si>
  <si>
    <t>3.3.2</t>
  </si>
  <si>
    <t>3.3.3</t>
  </si>
  <si>
    <t>Figure 12</t>
  </si>
  <si>
    <t>kg</t>
  </si>
  <si>
    <t>l</t>
  </si>
  <si>
    <t>3.3.4</t>
  </si>
  <si>
    <t>17.2.1</t>
  </si>
  <si>
    <t>17.2.2</t>
  </si>
  <si>
    <t>17.2.3</t>
  </si>
  <si>
    <t>17.2.4</t>
  </si>
  <si>
    <t>Figure 13</t>
  </si>
  <si>
    <t>3.3.5</t>
  </si>
  <si>
    <t>Figure14</t>
  </si>
  <si>
    <t>3.3.6</t>
  </si>
  <si>
    <t>3.3.7</t>
  </si>
  <si>
    <t>3.3.8</t>
  </si>
  <si>
    <t>Figure 16</t>
  </si>
  <si>
    <r>
      <t xml:space="preserve">All Type Tests in Accordance with SANS 780:
</t>
    </r>
    <r>
      <rPr>
        <sz val="12"/>
        <color theme="1"/>
        <rFont val="Arial"/>
        <family val="2"/>
      </rPr>
      <t>• Temperature rise test 
• Dielectric type test
• Tank stiffness test 
• Corrugated tank fatigue test
• Equivalent disturbing current test (This test is only applicable to SWER transformers)
• Short Circuit Withstand Test
• Natural ageing and pollution performance test</t>
    </r>
  </si>
  <si>
    <r>
      <t xml:space="preserve">All Routine Tests in Accordance with SANS 780:
</t>
    </r>
    <r>
      <rPr>
        <sz val="12"/>
        <color theme="1"/>
        <rFont val="Arial"/>
        <family val="2"/>
      </rPr>
      <t xml:space="preserve">• Measurement of winding resistance
• Measurement of voltage ratio and phase displacement
• Measurement of short-circuit impedance and load loss
• Measurement of no-load loss and current
• Separate source voltage test
• Induced overvoltage test
• Measurement of paint thickness
• Test for effectiveness of sealing
• Measurement of secondary voltage across outer two terminals to be 484 V. (Only applicable to dual-phase transformers.) 
• Measurement of insulation resistance test
• Reactance (%)
• Dielectric routine tests
• Vector group test </t>
    </r>
  </si>
  <si>
    <r>
      <t xml:space="preserve">Indicate the coating system (i.e. DS numbers according to DSP 34-1658) that is offered. (e.g. </t>
    </r>
    <r>
      <rPr>
        <u/>
        <sz val="12"/>
        <color indexed="8"/>
        <rFont val="Arial"/>
        <family val="2"/>
      </rPr>
      <t>DS-14 + DS-15</t>
    </r>
    <r>
      <rPr>
        <sz val="12"/>
        <color indexed="8"/>
        <rFont val="Arial"/>
        <family val="2"/>
      </rPr>
      <t xml:space="preserve"> for zinc sprayed mild steel with duplex coating)</t>
    </r>
  </si>
  <si>
    <r>
      <t xml:space="preserve">All Type Tests in Accordance with SANS 780 inc Short Circuit Withstand Tests:
</t>
    </r>
    <r>
      <rPr>
        <sz val="12"/>
        <color theme="1"/>
        <rFont val="Arial"/>
        <family val="2"/>
      </rPr>
      <t xml:space="preserve">• Temperature rise test 
• Impulse type test 
• Tank stiffness test 
• Natural ageing and pollution performance test 
• Equivalent disturbing current test </t>
    </r>
    <r>
      <rPr>
        <b/>
        <sz val="12"/>
        <color theme="1"/>
        <rFont val="Arial"/>
        <family val="2"/>
      </rPr>
      <t xml:space="preserve">
</t>
    </r>
  </si>
  <si>
    <r>
      <t xml:space="preserve">All Routine Tests in Accordance with SANS 780
</t>
    </r>
    <r>
      <rPr>
        <sz val="12"/>
        <color theme="1"/>
        <rFont val="Arial"/>
        <family val="2"/>
      </rPr>
      <t>• Measurement of winding resistance
• Measurement of voltage ratio and phase displacement
• Measurement of short-circuit impedance and load loss
• Measurement of no-load loss and current
• Separate source voltage test
• Induced overvoltage test
• Measurement of paint thickness
• Test for effectiveness of sealing
• Measurement of secondary voltage across outer two terminals to be 484 V. (Only applicable to dual-phase transformers.) 
• Measurement of insulation resistance test</t>
    </r>
    <r>
      <rPr>
        <b/>
        <sz val="12"/>
        <color theme="1"/>
        <rFont val="Arial"/>
        <family val="2"/>
      </rPr>
      <t xml:space="preserve">
</t>
    </r>
  </si>
  <si>
    <t>Deviation schedule</t>
  </si>
  <si>
    <t xml:space="preserve">Specification: DSP 240-45395762 Rev.4  Enquiry no.: </t>
  </si>
  <si>
    <t xml:space="preserve">SAP No.: </t>
  </si>
  <si>
    <t xml:space="preserve"> BIDDER TO STATE SAP NUMBER</t>
  </si>
  <si>
    <t>Any deviations offered to this specification shall be listed below with reasons for deviation.  In addition, evidence shall be provided that the proposed deviation will at least be more cost-effective that that specified by Eskom.</t>
  </si>
  <si>
    <t>Clause</t>
  </si>
  <si>
    <t>Description of Deviation</t>
  </si>
  <si>
    <t>SUPPLIER SIGNATURES</t>
  </si>
  <si>
    <t xml:space="preserve">         </t>
  </si>
  <si>
    <t>Name (Print)</t>
  </si>
  <si>
    <t>Company Name</t>
  </si>
  <si>
    <t>Sign</t>
  </si>
  <si>
    <t>Date</t>
  </si>
  <si>
    <t>Deviations from the specific requirements stated in Schedule A must be recorded and explained in the Deviation Schedule</t>
  </si>
  <si>
    <r>
      <rPr>
        <b/>
        <sz val="12"/>
        <color rgb="FF000000"/>
        <rFont val="Arial"/>
      </rPr>
      <t xml:space="preserve">Audio-sound level </t>
    </r>
    <r>
      <rPr>
        <sz val="12"/>
        <color rgb="FF000000"/>
        <rFont val="Arial"/>
      </rPr>
      <t>(SANS 780)</t>
    </r>
  </si>
  <si>
    <r>
      <rPr>
        <sz val="12"/>
        <color rgb="FF000000"/>
        <rFont val="Arial"/>
      </rPr>
      <t>Guaranteed no-load losses, P</t>
    </r>
    <r>
      <rPr>
        <vertAlign val="subscript"/>
        <sz val="12"/>
        <color rgb="FF000000"/>
        <rFont val="Arial"/>
      </rPr>
      <t>NL</t>
    </r>
    <r>
      <rPr>
        <sz val="12"/>
        <color rgb="FF000000"/>
        <rFont val="Arial"/>
      </rPr>
      <t xml:space="preserve"> (only if Amorphous Core is offered)</t>
    </r>
  </si>
  <si>
    <r>
      <t xml:space="preserve">All Routine Tests in Accordance with SANS 780
</t>
    </r>
    <r>
      <rPr>
        <sz val="12"/>
        <color theme="1"/>
        <rFont val="Arial"/>
        <family val="2"/>
      </rPr>
      <t xml:space="preserve">• Measurement of winding resistance
• Measurement of voltage ratio and phase displacement
• Measurement of short-circuit impedance and load loss
• Measurement of no-load loss and current
• Separate source voltage test
• Induced overvoltage test
• Measurement of paint thickness
• Test for effectiveness of sealing
• Measurement of secondary voltage across outer two terminals to be 484 V. (Only applicable to dual-phase transformers.) 
• Measurement of insulation resistance test
• Reactance (%)
• Dielectric routine tests
• Vector group test </t>
    </r>
  </si>
  <si>
    <r>
      <rPr>
        <b/>
        <sz val="12"/>
        <color rgb="FF000000"/>
        <rFont val="Arial"/>
      </rPr>
      <t>Audio-sound level (</t>
    </r>
    <r>
      <rPr>
        <sz val="12"/>
        <color rgb="FF000000"/>
        <rFont val="Arial"/>
      </rPr>
      <t>SANS 780)</t>
    </r>
  </si>
  <si>
    <r>
      <t xml:space="preserve">Flag supplied with 2 x M12 x </t>
    </r>
    <r>
      <rPr>
        <b/>
        <sz val="12"/>
        <rFont val="Arial"/>
        <family val="2"/>
      </rPr>
      <t>50 mm set screws</t>
    </r>
    <r>
      <rPr>
        <sz val="12"/>
        <rFont val="Arial"/>
        <family val="2"/>
      </rPr>
      <t>, 4 x flatwashers, 2 x spring washers and 2 x nuts</t>
    </r>
  </si>
  <si>
    <r>
      <t>Flag supplied with 2 x M12 x</t>
    </r>
    <r>
      <rPr>
        <b/>
        <sz val="12"/>
        <rFont val="Arial"/>
        <family val="2"/>
      </rPr>
      <t xml:space="preserve"> 50 mm set screws</t>
    </r>
    <r>
      <rPr>
        <sz val="12"/>
        <rFont val="Arial"/>
        <family val="2"/>
      </rPr>
      <t>, 4 x flatwashers, 2 x spring washers and 2 x nuts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</si>
</sst>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vertAlign val="subscript"/>
      <sz val="12"/>
      <color indexed="8"/>
      <name val="Arial"/>
      <family val="2"/>
    </font>
    <font>
      <sz val="12"/>
      <color indexed="8"/>
      <name val="Arial"/>
      <family val="2"/>
    </font>
    <font>
      <u/>
      <sz val="12"/>
      <color indexed="8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b/>
      <sz val="12"/>
      <name val="Arial"/>
      <family val="2"/>
    </font>
    <font>
      <b/>
      <sz val="14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8"/>
      <name val="Calibri"/>
      <family val="2"/>
      <scheme val="minor"/>
    </font>
    <font>
      <sz val="12"/>
      <name val="Arial"/>
      <family val="2"/>
    </font>
    <font>
      <b/>
      <sz val="11"/>
      <color rgb="FFFF0000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rgb="FF000000"/>
      <name val="Arial"/>
    </font>
    <font>
      <sz val="12"/>
      <color rgb="FF000000"/>
      <name val="Arial"/>
    </font>
    <font>
      <vertAlign val="subscript"/>
      <sz val="12"/>
      <color rgb="FF000000"/>
      <name val="Arial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rgb="FF92D050"/>
        <bgColor indexed="64"/>
      </patternFill>
    </fill>
  </fills>
  <borders count="39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12" fillId="0" borderId="0"/>
  </cellStyleXfs>
  <cellXfs count="119">
    <xf numFmtId="0" fontId="0" fillId="0" borderId="0" xfId="0"/>
    <xf numFmtId="0" fontId="0" fillId="2" borderId="0" xfId="0" applyFill="1"/>
    <xf numFmtId="0" fontId="1" fillId="2" borderId="0" xfId="0" applyFont="1" applyFill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0" fillId="2" borderId="26" xfId="0" applyFill="1" applyBorder="1"/>
    <xf numFmtId="0" fontId="0" fillId="2" borderId="27" xfId="0" applyFill="1" applyBorder="1"/>
    <xf numFmtId="0" fontId="3" fillId="2" borderId="26" xfId="0" applyFont="1" applyFill="1" applyBorder="1" applyAlignment="1">
      <alignment vertical="center"/>
    </xf>
    <xf numFmtId="0" fontId="3" fillId="2" borderId="0" xfId="0" applyFont="1" applyFill="1" applyAlignment="1">
      <alignment vertical="center" wrapText="1"/>
    </xf>
    <xf numFmtId="0" fontId="3" fillId="2" borderId="0" xfId="0" applyFont="1" applyFill="1" applyAlignment="1">
      <alignment horizontal="center" vertical="center" wrapText="1"/>
    </xf>
    <xf numFmtId="0" fontId="3" fillId="2" borderId="0" xfId="0" applyFont="1" applyFill="1" applyAlignment="1">
      <alignment vertical="center"/>
    </xf>
    <xf numFmtId="0" fontId="3" fillId="2" borderId="27" xfId="0" applyFont="1" applyFill="1" applyBorder="1" applyAlignment="1">
      <alignment vertical="center"/>
    </xf>
    <xf numFmtId="0" fontId="1" fillId="2" borderId="26" xfId="0" applyFont="1" applyFill="1" applyBorder="1"/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left" vertical="center" wrapText="1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0" borderId="9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left" vertical="center" wrapText="1"/>
    </xf>
    <xf numFmtId="0" fontId="7" fillId="0" borderId="9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justify" vertical="center" wrapText="1"/>
    </xf>
    <xf numFmtId="0" fontId="8" fillId="0" borderId="11" xfId="0" applyFont="1" applyBorder="1" applyAlignment="1">
      <alignment horizontal="justify" vertical="center" wrapText="1"/>
    </xf>
    <xf numFmtId="0" fontId="8" fillId="0" borderId="10" xfId="0" applyFont="1" applyBorder="1" applyAlignment="1">
      <alignment vertical="center" wrapText="1"/>
    </xf>
    <xf numFmtId="0" fontId="8" fillId="4" borderId="10" xfId="0" applyFont="1" applyFill="1" applyBorder="1" applyAlignment="1" applyProtection="1">
      <alignment horizontal="center" vertical="center" wrapText="1"/>
      <protection locked="0"/>
    </xf>
    <xf numFmtId="0" fontId="8" fillId="2" borderId="11" xfId="0" applyFont="1" applyFill="1" applyBorder="1" applyAlignment="1">
      <alignment horizontal="left" vertical="center" wrapText="1"/>
    </xf>
    <xf numFmtId="0" fontId="8" fillId="0" borderId="13" xfId="0" applyFont="1" applyBorder="1" applyAlignment="1">
      <alignment horizontal="center" vertical="center" wrapText="1"/>
    </xf>
    <xf numFmtId="0" fontId="7" fillId="2" borderId="14" xfId="0" applyFont="1" applyFill="1" applyBorder="1" applyAlignment="1">
      <alignment horizontal="left" vertical="center" wrapText="1"/>
    </xf>
    <xf numFmtId="0" fontId="8" fillId="4" borderId="13" xfId="0" applyFont="1" applyFill="1" applyBorder="1" applyAlignment="1" applyProtection="1">
      <alignment horizontal="center" vertical="center" wrapText="1"/>
      <protection locked="0"/>
    </xf>
    <xf numFmtId="0" fontId="8" fillId="0" borderId="16" xfId="0" applyFont="1" applyBorder="1" applyAlignment="1">
      <alignment horizontal="left" vertical="center" wrapText="1"/>
    </xf>
    <xf numFmtId="0" fontId="8" fillId="0" borderId="17" xfId="0" applyFont="1" applyBorder="1" applyAlignment="1">
      <alignment horizontal="center" vertical="center" wrapText="1"/>
    </xf>
    <xf numFmtId="0" fontId="8" fillId="4" borderId="17" xfId="0" applyFont="1" applyFill="1" applyBorder="1" applyAlignment="1" applyProtection="1">
      <alignment horizontal="center" vertical="center" wrapText="1"/>
      <protection locked="0"/>
    </xf>
    <xf numFmtId="0" fontId="8" fillId="0" borderId="19" xfId="0" applyFont="1" applyBorder="1" applyAlignment="1">
      <alignment horizontal="left" vertical="center" wrapText="1"/>
    </xf>
    <xf numFmtId="0" fontId="8" fillId="0" borderId="20" xfId="0" applyFont="1" applyBorder="1" applyAlignment="1">
      <alignment horizontal="center" vertical="center" wrapText="1"/>
    </xf>
    <xf numFmtId="0" fontId="7" fillId="2" borderId="21" xfId="0" applyFont="1" applyFill="1" applyBorder="1" applyAlignment="1">
      <alignment horizontal="left" vertical="center" wrapText="1"/>
    </xf>
    <xf numFmtId="0" fontId="8" fillId="4" borderId="20" xfId="0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/>
    </xf>
    <xf numFmtId="0" fontId="0" fillId="2" borderId="24" xfId="0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8" fillId="0" borderId="8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3" fillId="3" borderId="0" xfId="0" applyFont="1" applyFill="1" applyAlignment="1" applyProtection="1">
      <alignment horizontal="center"/>
      <protection locked="0"/>
    </xf>
    <xf numFmtId="0" fontId="15" fillId="0" borderId="3" xfId="2" applyFont="1" applyBorder="1" applyAlignment="1">
      <alignment horizontal="center" vertical="top" wrapText="1"/>
    </xf>
    <xf numFmtId="0" fontId="12" fillId="5" borderId="13" xfId="2" applyFill="1" applyBorder="1" applyProtection="1">
      <protection locked="0"/>
    </xf>
    <xf numFmtId="0" fontId="12" fillId="5" borderId="10" xfId="2" applyFill="1" applyBorder="1" applyProtection="1">
      <protection locked="0"/>
    </xf>
    <xf numFmtId="0" fontId="12" fillId="5" borderId="20" xfId="2" applyFill="1" applyBorder="1" applyProtection="1">
      <protection locked="0"/>
    </xf>
    <xf numFmtId="0" fontId="16" fillId="0" borderId="0" xfId="2" applyFont="1" applyAlignment="1">
      <alignment vertical="top"/>
    </xf>
    <xf numFmtId="0" fontId="16" fillId="0" borderId="0" xfId="2" applyFont="1" applyAlignment="1">
      <alignment horizontal="right" vertical="top"/>
    </xf>
    <xf numFmtId="0" fontId="16" fillId="0" borderId="0" xfId="2" applyFont="1" applyAlignment="1">
      <alignment horizontal="center" vertical="top"/>
    </xf>
    <xf numFmtId="0" fontId="12" fillId="0" borderId="0" xfId="2" applyAlignment="1">
      <alignment vertical="top" wrapText="1"/>
    </xf>
    <xf numFmtId="0" fontId="12" fillId="0" borderId="0" xfId="2" applyAlignment="1">
      <alignment horizontal="right" vertical="top" wrapText="1"/>
    </xf>
    <xf numFmtId="0" fontId="12" fillId="0" borderId="0" xfId="2" applyAlignment="1">
      <alignment horizontal="center" vertical="top" wrapText="1"/>
    </xf>
    <xf numFmtId="0" fontId="16" fillId="0" borderId="0" xfId="2" applyFont="1" applyAlignment="1">
      <alignment vertical="top" wrapText="1"/>
    </xf>
    <xf numFmtId="0" fontId="0" fillId="0" borderId="0" xfId="0" applyAlignment="1">
      <alignment horizontal="center"/>
    </xf>
    <xf numFmtId="0" fontId="15" fillId="0" borderId="0" xfId="2" applyFont="1" applyAlignment="1">
      <alignment horizontal="left" vertical="top" wrapText="1"/>
    </xf>
    <xf numFmtId="0" fontId="0" fillId="3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18" fillId="0" borderId="0" xfId="0" applyFont="1" applyAlignment="1">
      <alignment horizontal="center"/>
    </xf>
    <xf numFmtId="0" fontId="0" fillId="0" borderId="38" xfId="0" applyBorder="1"/>
    <xf numFmtId="0" fontId="3" fillId="0" borderId="38" xfId="0" applyFont="1" applyBorder="1"/>
    <xf numFmtId="0" fontId="0" fillId="0" borderId="0" xfId="0" applyAlignment="1">
      <alignment horizontal="right"/>
    </xf>
    <xf numFmtId="0" fontId="0" fillId="7" borderId="0" xfId="0" applyFill="1" applyAlignment="1">
      <alignment horizontal="right"/>
    </xf>
    <xf numFmtId="0" fontId="18" fillId="0" borderId="0" xfId="0" applyFont="1"/>
    <xf numFmtId="0" fontId="20" fillId="0" borderId="11" xfId="0" applyFont="1" applyBorder="1" applyAlignment="1">
      <alignment horizontal="left" vertical="center" wrapText="1"/>
    </xf>
    <xf numFmtId="0" fontId="3" fillId="3" borderId="38" xfId="0" applyFont="1" applyFill="1" applyBorder="1"/>
    <xf numFmtId="0" fontId="3" fillId="0" borderId="0" xfId="0" applyFont="1"/>
    <xf numFmtId="0" fontId="1" fillId="2" borderId="2" xfId="0" applyFont="1" applyFill="1" applyBorder="1"/>
    <xf numFmtId="0" fontId="3" fillId="3" borderId="38" xfId="0" applyFont="1" applyFill="1" applyBorder="1" applyAlignment="1">
      <alignment horizontal="center"/>
    </xf>
    <xf numFmtId="3" fontId="0" fillId="0" borderId="0" xfId="0" applyNumberFormat="1"/>
    <xf numFmtId="0" fontId="3" fillId="0" borderId="38" xfId="0" applyFont="1" applyBorder="1" applyAlignment="1">
      <alignment horizontal="center"/>
    </xf>
    <xf numFmtId="0" fontId="21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0" fillId="2" borderId="0" xfId="0" applyFill="1" applyAlignment="1">
      <alignment horizontal="left"/>
    </xf>
    <xf numFmtId="0" fontId="0" fillId="2" borderId="27" xfId="0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27" xfId="1" applyFont="1" applyFill="1" applyBorder="1" applyAlignment="1">
      <alignment horizontal="center"/>
    </xf>
    <xf numFmtId="0" fontId="1" fillId="2" borderId="28" xfId="0" applyFont="1" applyFill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0" fontId="1" fillId="2" borderId="29" xfId="0" applyFont="1" applyFill="1" applyBorder="1" applyAlignment="1">
      <alignment horizontal="left"/>
    </xf>
    <xf numFmtId="0" fontId="12" fillId="5" borderId="31" xfId="2" applyFill="1" applyBorder="1" applyAlignment="1" applyProtection="1">
      <alignment horizontal="center"/>
      <protection locked="0"/>
    </xf>
    <xf numFmtId="0" fontId="12" fillId="5" borderId="32" xfId="2" applyFill="1" applyBorder="1" applyAlignment="1" applyProtection="1">
      <alignment horizontal="center"/>
      <protection locked="0"/>
    </xf>
    <xf numFmtId="0" fontId="13" fillId="0" borderId="0" xfId="2" applyFont="1" applyAlignment="1">
      <alignment horizontal="center"/>
    </xf>
    <xf numFmtId="0" fontId="14" fillId="0" borderId="0" xfId="2" applyFont="1" applyAlignment="1">
      <alignment horizontal="center" vertical="top" wrapText="1"/>
    </xf>
    <xf numFmtId="0" fontId="14" fillId="0" borderId="2" xfId="2" applyFont="1" applyBorder="1" applyAlignment="1">
      <alignment horizontal="center" vertical="top" wrapText="1"/>
    </xf>
    <xf numFmtId="0" fontId="12" fillId="0" borderId="30" xfId="2" applyBorder="1" applyAlignment="1">
      <alignment horizontal="center" vertical="top" wrapText="1"/>
    </xf>
    <xf numFmtId="0" fontId="12" fillId="0" borderId="4" xfId="2" applyBorder="1" applyAlignment="1">
      <alignment horizontal="center" vertical="top" wrapText="1"/>
    </xf>
    <xf numFmtId="0" fontId="12" fillId="0" borderId="1" xfId="2" applyBorder="1" applyAlignment="1">
      <alignment horizontal="center" vertical="top" wrapText="1"/>
    </xf>
    <xf numFmtId="0" fontId="15" fillId="0" borderId="30" xfId="2" applyFont="1" applyBorder="1" applyAlignment="1">
      <alignment horizontal="left" vertical="top" wrapText="1"/>
    </xf>
    <xf numFmtId="0" fontId="15" fillId="0" borderId="4" xfId="2" applyFont="1" applyBorder="1" applyAlignment="1">
      <alignment horizontal="left" vertical="top" wrapText="1"/>
    </xf>
    <xf numFmtId="0" fontId="15" fillId="0" borderId="1" xfId="2" applyFont="1" applyBorder="1" applyAlignment="1">
      <alignment horizontal="left" vertical="top" wrapText="1"/>
    </xf>
    <xf numFmtId="0" fontId="12" fillId="5" borderId="33" xfId="2" applyFill="1" applyBorder="1" applyAlignment="1" applyProtection="1">
      <alignment horizontal="center"/>
      <protection locked="0"/>
    </xf>
    <xf numFmtId="0" fontId="12" fillId="5" borderId="34" xfId="2" applyFill="1" applyBorder="1" applyAlignment="1" applyProtection="1">
      <alignment horizontal="center"/>
      <protection locked="0"/>
    </xf>
    <xf numFmtId="0" fontId="15" fillId="0" borderId="37" xfId="2" applyFont="1" applyBorder="1" applyAlignment="1">
      <alignment horizontal="center" vertical="top" wrapText="1"/>
    </xf>
    <xf numFmtId="0" fontId="17" fillId="0" borderId="0" xfId="0" applyFont="1" applyAlignment="1">
      <alignment horizontal="center"/>
    </xf>
    <xf numFmtId="0" fontId="12" fillId="5" borderId="35" xfId="2" applyFill="1" applyBorder="1" applyAlignment="1" applyProtection="1">
      <alignment horizontal="center"/>
      <protection locked="0"/>
    </xf>
    <xf numFmtId="0" fontId="12" fillId="5" borderId="36" xfId="2" applyFill="1" applyBorder="1" applyAlignment="1" applyProtection="1">
      <alignment horizontal="center"/>
      <protection locked="0"/>
    </xf>
    <xf numFmtId="0" fontId="16" fillId="0" borderId="0" xfId="2" applyFont="1" applyAlignment="1">
      <alignment horizontal="center" vertical="top"/>
    </xf>
    <xf numFmtId="0" fontId="23" fillId="2" borderId="0" xfId="0" applyFont="1" applyFill="1" applyAlignment="1">
      <alignment horizontal="center" wrapText="1"/>
    </xf>
    <xf numFmtId="0" fontId="23" fillId="2" borderId="27" xfId="0" applyFont="1" applyFill="1" applyBorder="1" applyAlignment="1">
      <alignment horizontal="center" wrapText="1"/>
    </xf>
    <xf numFmtId="0" fontId="23" fillId="2" borderId="2" xfId="0" applyFont="1" applyFill="1" applyBorder="1" applyAlignment="1">
      <alignment horizontal="center" wrapText="1"/>
    </xf>
    <xf numFmtId="0" fontId="23" fillId="2" borderId="29" xfId="0" applyFont="1" applyFill="1" applyBorder="1" applyAlignment="1">
      <alignment horizontal="center" wrapText="1"/>
    </xf>
    <xf numFmtId="0" fontId="24" fillId="0" borderId="11" xfId="0" applyFont="1" applyBorder="1" applyAlignment="1">
      <alignment horizontal="left" vertical="center" wrapText="1"/>
    </xf>
    <xf numFmtId="0" fontId="25" fillId="0" borderId="11" xfId="0" applyFont="1" applyBorder="1" applyAlignment="1">
      <alignment horizontal="left" vertical="center" wrapText="1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4">
    <dxf>
      <fill>
        <patternFill>
          <bgColor indexed="45"/>
        </patternFill>
      </fill>
    </dxf>
    <dxf>
      <fill>
        <patternFill>
          <bgColor indexed="45"/>
        </patternFill>
      </fill>
    </dxf>
    <dxf>
      <font>
        <condense val="0"/>
        <extend val="0"/>
        <color indexed="9"/>
      </font>
      <fill>
        <patternFill>
          <bgColor indexed="10"/>
        </patternFill>
      </fill>
    </dxf>
    <dxf>
      <fill>
        <patternFill>
          <bgColor indexed="45"/>
        </patternFill>
      </fill>
    </dxf>
  </dxfs>
  <tableStyles count="0" defaultTableStyle="TableStyleMedium2" defaultPivotStyle="PivotStyleMedium9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calcChain" Target="calcChain.xml"/><Relationship Id="rId8" Type="http://schemas.openxmlformats.org/officeDocument/2006/relationships/worksheet" Target="worksheets/sheet8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9525</xdr:colOff>
      <xdr:row>4</xdr:row>
      <xdr:rowOff>114300</xdr:rowOff>
    </xdr:to>
    <xdr:pic>
      <xdr:nvPicPr>
        <xdr:cNvPr id="6" name="Picture 5" descr="Description: eskom logo">
          <a:extLst>
            <a:ext uri="{FF2B5EF4-FFF2-40B4-BE49-F238E27FC236}">
              <a16:creationId xmlns:a16="http://schemas.microsoft.com/office/drawing/2014/main" id="{00000000-0008-0000-19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90500"/>
          <a:ext cx="252412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180975</xdr:colOff>
      <xdr:row>2</xdr:row>
      <xdr:rowOff>123825</xdr:rowOff>
    </xdr:from>
    <xdr:to>
      <xdr:col>8</xdr:col>
      <xdr:colOff>9525</xdr:colOff>
      <xdr:row>2</xdr:row>
      <xdr:rowOff>123825</xdr:rowOff>
    </xdr:to>
    <xdr:cxnSp macro="">
      <xdr:nvCxnSpPr>
        <xdr:cNvPr id="5" name="Straight Arrow Connector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CxnSpPr/>
      </xdr:nvCxnSpPr>
      <xdr:spPr>
        <a:xfrm flipH="1">
          <a:off x="7315200" y="561975"/>
          <a:ext cx="847725" cy="0"/>
        </a:xfrm>
        <a:prstGeom prst="straightConnector1">
          <a:avLst/>
        </a:prstGeom>
        <a:ln w="28575">
          <a:solidFill>
            <a:srgbClr val="FF0000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122465</xdr:colOff>
      <xdr:row>1</xdr:row>
      <xdr:rowOff>54429</xdr:rowOff>
    </xdr:from>
    <xdr:to>
      <xdr:col>3</xdr:col>
      <xdr:colOff>131990</xdr:colOff>
      <xdr:row>4</xdr:row>
      <xdr:rowOff>168729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6" y="258536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9525</xdr:colOff>
      <xdr:row>4</xdr:row>
      <xdr:rowOff>114300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17049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47625</xdr:colOff>
      <xdr:row>1</xdr:row>
      <xdr:rowOff>95250</xdr:rowOff>
    </xdr:from>
    <xdr:to>
      <xdr:col>3</xdr:col>
      <xdr:colOff>57150</xdr:colOff>
      <xdr:row>5</xdr:row>
      <xdr:rowOff>19050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4844" y="297656"/>
          <a:ext cx="1700212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103909</xdr:colOff>
      <xdr:row>1</xdr:row>
      <xdr:rowOff>51955</xdr:rowOff>
    </xdr:from>
    <xdr:to>
      <xdr:col>3</xdr:col>
      <xdr:colOff>113434</xdr:colOff>
      <xdr:row>4</xdr:row>
      <xdr:rowOff>166255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0045" y="259773"/>
          <a:ext cx="170670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54428</xdr:rowOff>
    </xdr:from>
    <xdr:to>
      <xdr:col>3</xdr:col>
      <xdr:colOff>104775</xdr:colOff>
      <xdr:row>4</xdr:row>
      <xdr:rowOff>168728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571" y="258535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1</xdr:row>
      <xdr:rowOff>95250</xdr:rowOff>
    </xdr:from>
    <xdr:to>
      <xdr:col>3</xdr:col>
      <xdr:colOff>118382</xdr:colOff>
      <xdr:row>5</xdr:row>
      <xdr:rowOff>19050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" y="299357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9525</xdr:colOff>
      <xdr:row>4</xdr:row>
      <xdr:rowOff>114300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13F59654-BAB2-4E82-9F62-02DC6D70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17049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122463</xdr:colOff>
      <xdr:row>1</xdr:row>
      <xdr:rowOff>163286</xdr:rowOff>
    </xdr:from>
    <xdr:to>
      <xdr:col>3</xdr:col>
      <xdr:colOff>131988</xdr:colOff>
      <xdr:row>5</xdr:row>
      <xdr:rowOff>87086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4" y="367393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122464</xdr:rowOff>
    </xdr:from>
    <xdr:to>
      <xdr:col>3</xdr:col>
      <xdr:colOff>63953</xdr:colOff>
      <xdr:row>5</xdr:row>
      <xdr:rowOff>46264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9" y="326571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231322</xdr:colOff>
      <xdr:row>1</xdr:row>
      <xdr:rowOff>149678</xdr:rowOff>
    </xdr:from>
    <xdr:to>
      <xdr:col>3</xdr:col>
      <xdr:colOff>240847</xdr:colOff>
      <xdr:row>5</xdr:row>
      <xdr:rowOff>73478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43643" y="353785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1</xdr:row>
      <xdr:rowOff>108858</xdr:rowOff>
    </xdr:from>
    <xdr:to>
      <xdr:col>3</xdr:col>
      <xdr:colOff>118382</xdr:colOff>
      <xdr:row>5</xdr:row>
      <xdr:rowOff>32658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" y="312965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9525</xdr:colOff>
      <xdr:row>4</xdr:row>
      <xdr:rowOff>114300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A70E32CA-45F9-4AF7-9B93-CD3D75764F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17049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81643</xdr:colOff>
      <xdr:row>1</xdr:row>
      <xdr:rowOff>54428</xdr:rowOff>
    </xdr:from>
    <xdr:to>
      <xdr:col>3</xdr:col>
      <xdr:colOff>91168</xdr:colOff>
      <xdr:row>4</xdr:row>
      <xdr:rowOff>168728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3964" y="258535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206375</xdr:colOff>
      <xdr:row>1</xdr:row>
      <xdr:rowOff>158750</xdr:rowOff>
    </xdr:from>
    <xdr:to>
      <xdr:col>3</xdr:col>
      <xdr:colOff>215900</xdr:colOff>
      <xdr:row>5</xdr:row>
      <xdr:rowOff>82550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09625" y="365125"/>
          <a:ext cx="16922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108857</xdr:colOff>
      <xdr:row>1</xdr:row>
      <xdr:rowOff>81643</xdr:rowOff>
    </xdr:from>
    <xdr:to>
      <xdr:col>3</xdr:col>
      <xdr:colOff>118382</xdr:colOff>
      <xdr:row>5</xdr:row>
      <xdr:rowOff>5443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8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8" y="285750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122464</xdr:colOff>
      <xdr:row>1</xdr:row>
      <xdr:rowOff>81643</xdr:rowOff>
    </xdr:from>
    <xdr:to>
      <xdr:col>3</xdr:col>
      <xdr:colOff>131989</xdr:colOff>
      <xdr:row>5</xdr:row>
      <xdr:rowOff>5443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4785" y="285750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155864</xdr:colOff>
      <xdr:row>1</xdr:row>
      <xdr:rowOff>86591</xdr:rowOff>
    </xdr:from>
    <xdr:to>
      <xdr:col>3</xdr:col>
      <xdr:colOff>165389</xdr:colOff>
      <xdr:row>5</xdr:row>
      <xdr:rowOff>10391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0" y="294409"/>
          <a:ext cx="1706707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40821</xdr:colOff>
      <xdr:row>1</xdr:row>
      <xdr:rowOff>81643</xdr:rowOff>
    </xdr:from>
    <xdr:to>
      <xdr:col>3</xdr:col>
      <xdr:colOff>50346</xdr:colOff>
      <xdr:row>5</xdr:row>
      <xdr:rowOff>5443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142" y="285750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27214</xdr:rowOff>
    </xdr:from>
    <xdr:to>
      <xdr:col>3</xdr:col>
      <xdr:colOff>104775</xdr:colOff>
      <xdr:row>4</xdr:row>
      <xdr:rowOff>141514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571" y="231321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119062</xdr:colOff>
      <xdr:row>1</xdr:row>
      <xdr:rowOff>59532</xdr:rowOff>
    </xdr:from>
    <xdr:to>
      <xdr:col>3</xdr:col>
      <xdr:colOff>128587</xdr:colOff>
      <xdr:row>4</xdr:row>
      <xdr:rowOff>173832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C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6281" y="261938"/>
          <a:ext cx="1700212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9525</xdr:colOff>
      <xdr:row>4</xdr:row>
      <xdr:rowOff>114300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AE67B897-8E6A-41AB-B414-59537225E3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17049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27214</xdr:rowOff>
    </xdr:from>
    <xdr:to>
      <xdr:col>3</xdr:col>
      <xdr:colOff>63953</xdr:colOff>
      <xdr:row>4</xdr:row>
      <xdr:rowOff>141514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9" y="231321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54429</xdr:rowOff>
    </xdr:from>
    <xdr:to>
      <xdr:col>3</xdr:col>
      <xdr:colOff>104775</xdr:colOff>
      <xdr:row>4</xdr:row>
      <xdr:rowOff>168729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571" y="258536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3</xdr:col>
      <xdr:colOff>9525</xdr:colOff>
      <xdr:row>4</xdr:row>
      <xdr:rowOff>114300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646DCCED-0943-439E-8B96-76D9C594C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00025"/>
          <a:ext cx="1704975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95250</xdr:colOff>
      <xdr:row>1</xdr:row>
      <xdr:rowOff>27215</xdr:rowOff>
    </xdr:from>
    <xdr:to>
      <xdr:col>3</xdr:col>
      <xdr:colOff>104775</xdr:colOff>
      <xdr:row>4</xdr:row>
      <xdr:rowOff>141515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07571" y="231322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108858</xdr:colOff>
      <xdr:row>1</xdr:row>
      <xdr:rowOff>81643</xdr:rowOff>
    </xdr:from>
    <xdr:to>
      <xdr:col>3</xdr:col>
      <xdr:colOff>118383</xdr:colOff>
      <xdr:row>5</xdr:row>
      <xdr:rowOff>5443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1179" y="285750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54428</xdr:colOff>
      <xdr:row>1</xdr:row>
      <xdr:rowOff>81643</xdr:rowOff>
    </xdr:from>
    <xdr:to>
      <xdr:col>3</xdr:col>
      <xdr:colOff>63953</xdr:colOff>
      <xdr:row>5</xdr:row>
      <xdr:rowOff>5443</xdr:rowOff>
    </xdr:to>
    <xdr:pic>
      <xdr:nvPicPr>
        <xdr:cNvPr id="2" name="Picture 1" descr="Description: eskom logo">
          <a:extLst>
            <a:ext uri="{FF2B5EF4-FFF2-40B4-BE49-F238E27FC236}">
              <a16:creationId xmlns:a16="http://schemas.microsoft.com/office/drawing/2014/main" id="{E62FC33B-0A4C-45FB-8846-1A91D8F8DA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49" y="285750"/>
          <a:ext cx="1710418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.bin"/><Relationship Id="rId13" Type="http://schemas.openxmlformats.org/officeDocument/2006/relationships/printerSettings" Target="../printerSettings/printerSettings14.bin"/><Relationship Id="rId18" Type="http://schemas.openxmlformats.org/officeDocument/2006/relationships/printerSettings" Target="../printerSettings/printerSettings19.bin"/><Relationship Id="rId26" Type="http://schemas.openxmlformats.org/officeDocument/2006/relationships/printerSettings" Target="../printerSettings/printerSettings27.bin"/><Relationship Id="rId3" Type="http://schemas.openxmlformats.org/officeDocument/2006/relationships/printerSettings" Target="../printerSettings/printerSettings4.bin"/><Relationship Id="rId21" Type="http://schemas.openxmlformats.org/officeDocument/2006/relationships/printerSettings" Target="../printerSettings/printerSettings22.bin"/><Relationship Id="rId7" Type="http://schemas.openxmlformats.org/officeDocument/2006/relationships/printerSettings" Target="../printerSettings/printerSettings8.bin"/><Relationship Id="rId12" Type="http://schemas.openxmlformats.org/officeDocument/2006/relationships/printerSettings" Target="../printerSettings/printerSettings13.bin"/><Relationship Id="rId17" Type="http://schemas.openxmlformats.org/officeDocument/2006/relationships/printerSettings" Target="../printerSettings/printerSettings18.bin"/><Relationship Id="rId25" Type="http://schemas.openxmlformats.org/officeDocument/2006/relationships/printerSettings" Target="../printerSettings/printerSettings26.bin"/><Relationship Id="rId2" Type="http://schemas.openxmlformats.org/officeDocument/2006/relationships/printerSettings" Target="../printerSettings/printerSettings3.bin"/><Relationship Id="rId16" Type="http://schemas.openxmlformats.org/officeDocument/2006/relationships/printerSettings" Target="../printerSettings/printerSettings17.bin"/><Relationship Id="rId20" Type="http://schemas.openxmlformats.org/officeDocument/2006/relationships/printerSettings" Target="../printerSettings/printerSettings21.bin"/><Relationship Id="rId1" Type="http://schemas.openxmlformats.org/officeDocument/2006/relationships/printerSettings" Target="../printerSettings/printerSettings2.bin"/><Relationship Id="rId6" Type="http://schemas.openxmlformats.org/officeDocument/2006/relationships/printerSettings" Target="../printerSettings/printerSettings7.bin"/><Relationship Id="rId11" Type="http://schemas.openxmlformats.org/officeDocument/2006/relationships/printerSettings" Target="../printerSettings/printerSettings12.bin"/><Relationship Id="rId24" Type="http://schemas.openxmlformats.org/officeDocument/2006/relationships/printerSettings" Target="../printerSettings/printerSettings25.bin"/><Relationship Id="rId5" Type="http://schemas.openxmlformats.org/officeDocument/2006/relationships/printerSettings" Target="../printerSettings/printerSettings6.bin"/><Relationship Id="rId15" Type="http://schemas.openxmlformats.org/officeDocument/2006/relationships/printerSettings" Target="../printerSettings/printerSettings16.bin"/><Relationship Id="rId23" Type="http://schemas.openxmlformats.org/officeDocument/2006/relationships/printerSettings" Target="../printerSettings/printerSettings24.bin"/><Relationship Id="rId10" Type="http://schemas.openxmlformats.org/officeDocument/2006/relationships/printerSettings" Target="../printerSettings/printerSettings11.bin"/><Relationship Id="rId19" Type="http://schemas.openxmlformats.org/officeDocument/2006/relationships/printerSettings" Target="../printerSettings/printerSettings20.bin"/><Relationship Id="rId4" Type="http://schemas.openxmlformats.org/officeDocument/2006/relationships/printerSettings" Target="../printerSettings/printerSettings5.bin"/><Relationship Id="rId9" Type="http://schemas.openxmlformats.org/officeDocument/2006/relationships/printerSettings" Target="../printerSettings/printerSettings10.bin"/><Relationship Id="rId14" Type="http://schemas.openxmlformats.org/officeDocument/2006/relationships/printerSettings" Target="../printerSettings/printerSettings15.bin"/><Relationship Id="rId22" Type="http://schemas.openxmlformats.org/officeDocument/2006/relationships/printerSettings" Target="../printerSettings/printerSettings23.bin"/><Relationship Id="rId27" Type="http://schemas.openxmlformats.org/officeDocument/2006/relationships/printerSettings" Target="../printerSettings/printerSettings28.bin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.bin"/><Relationship Id="rId13" Type="http://schemas.openxmlformats.org/officeDocument/2006/relationships/printerSettings" Target="../printerSettings/printerSettings41.bin"/><Relationship Id="rId18" Type="http://schemas.openxmlformats.org/officeDocument/2006/relationships/printerSettings" Target="../printerSettings/printerSettings46.bin"/><Relationship Id="rId26" Type="http://schemas.openxmlformats.org/officeDocument/2006/relationships/printerSettings" Target="../printerSettings/printerSettings54.bin"/><Relationship Id="rId3" Type="http://schemas.openxmlformats.org/officeDocument/2006/relationships/printerSettings" Target="../printerSettings/printerSettings31.bin"/><Relationship Id="rId21" Type="http://schemas.openxmlformats.org/officeDocument/2006/relationships/printerSettings" Target="../printerSettings/printerSettings49.bin"/><Relationship Id="rId7" Type="http://schemas.openxmlformats.org/officeDocument/2006/relationships/printerSettings" Target="../printerSettings/printerSettings35.bin"/><Relationship Id="rId12" Type="http://schemas.openxmlformats.org/officeDocument/2006/relationships/printerSettings" Target="../printerSettings/printerSettings40.bin"/><Relationship Id="rId17" Type="http://schemas.openxmlformats.org/officeDocument/2006/relationships/printerSettings" Target="../printerSettings/printerSettings45.bin"/><Relationship Id="rId25" Type="http://schemas.openxmlformats.org/officeDocument/2006/relationships/printerSettings" Target="../printerSettings/printerSettings53.bin"/><Relationship Id="rId2" Type="http://schemas.openxmlformats.org/officeDocument/2006/relationships/printerSettings" Target="../printerSettings/printerSettings30.bin"/><Relationship Id="rId16" Type="http://schemas.openxmlformats.org/officeDocument/2006/relationships/printerSettings" Target="../printerSettings/printerSettings44.bin"/><Relationship Id="rId20" Type="http://schemas.openxmlformats.org/officeDocument/2006/relationships/printerSettings" Target="../printerSettings/printerSettings48.bin"/><Relationship Id="rId1" Type="http://schemas.openxmlformats.org/officeDocument/2006/relationships/printerSettings" Target="../printerSettings/printerSettings29.bin"/><Relationship Id="rId6" Type="http://schemas.openxmlformats.org/officeDocument/2006/relationships/printerSettings" Target="../printerSettings/printerSettings34.bin"/><Relationship Id="rId11" Type="http://schemas.openxmlformats.org/officeDocument/2006/relationships/printerSettings" Target="../printerSettings/printerSettings39.bin"/><Relationship Id="rId24" Type="http://schemas.openxmlformats.org/officeDocument/2006/relationships/printerSettings" Target="../printerSettings/printerSettings52.bin"/><Relationship Id="rId5" Type="http://schemas.openxmlformats.org/officeDocument/2006/relationships/printerSettings" Target="../printerSettings/printerSettings33.bin"/><Relationship Id="rId15" Type="http://schemas.openxmlformats.org/officeDocument/2006/relationships/printerSettings" Target="../printerSettings/printerSettings43.bin"/><Relationship Id="rId23" Type="http://schemas.openxmlformats.org/officeDocument/2006/relationships/printerSettings" Target="../printerSettings/printerSettings51.bin"/><Relationship Id="rId28" Type="http://schemas.openxmlformats.org/officeDocument/2006/relationships/drawing" Target="../drawings/drawing1.xml"/><Relationship Id="rId10" Type="http://schemas.openxmlformats.org/officeDocument/2006/relationships/printerSettings" Target="../printerSettings/printerSettings38.bin"/><Relationship Id="rId19" Type="http://schemas.openxmlformats.org/officeDocument/2006/relationships/printerSettings" Target="../printerSettings/printerSettings47.bin"/><Relationship Id="rId4" Type="http://schemas.openxmlformats.org/officeDocument/2006/relationships/printerSettings" Target="../printerSettings/printerSettings32.bin"/><Relationship Id="rId9" Type="http://schemas.openxmlformats.org/officeDocument/2006/relationships/printerSettings" Target="../printerSettings/printerSettings37.bin"/><Relationship Id="rId14" Type="http://schemas.openxmlformats.org/officeDocument/2006/relationships/printerSettings" Target="../printerSettings/printerSettings42.bin"/><Relationship Id="rId22" Type="http://schemas.openxmlformats.org/officeDocument/2006/relationships/printerSettings" Target="../printerSettings/printerSettings50.bin"/><Relationship Id="rId27" Type="http://schemas.openxmlformats.org/officeDocument/2006/relationships/printerSettings" Target="../printerSettings/printerSettings55.bin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3.bin"/><Relationship Id="rId13" Type="http://schemas.openxmlformats.org/officeDocument/2006/relationships/printerSettings" Target="../printerSettings/printerSettings68.bin"/><Relationship Id="rId18" Type="http://schemas.openxmlformats.org/officeDocument/2006/relationships/printerSettings" Target="../printerSettings/printerSettings73.bin"/><Relationship Id="rId26" Type="http://schemas.openxmlformats.org/officeDocument/2006/relationships/printerSettings" Target="../printerSettings/printerSettings81.bin"/><Relationship Id="rId3" Type="http://schemas.openxmlformats.org/officeDocument/2006/relationships/printerSettings" Target="../printerSettings/printerSettings58.bin"/><Relationship Id="rId21" Type="http://schemas.openxmlformats.org/officeDocument/2006/relationships/printerSettings" Target="../printerSettings/printerSettings76.bin"/><Relationship Id="rId7" Type="http://schemas.openxmlformats.org/officeDocument/2006/relationships/printerSettings" Target="../printerSettings/printerSettings62.bin"/><Relationship Id="rId12" Type="http://schemas.openxmlformats.org/officeDocument/2006/relationships/printerSettings" Target="../printerSettings/printerSettings67.bin"/><Relationship Id="rId17" Type="http://schemas.openxmlformats.org/officeDocument/2006/relationships/printerSettings" Target="../printerSettings/printerSettings72.bin"/><Relationship Id="rId25" Type="http://schemas.openxmlformats.org/officeDocument/2006/relationships/printerSettings" Target="../printerSettings/printerSettings80.bin"/><Relationship Id="rId2" Type="http://schemas.openxmlformats.org/officeDocument/2006/relationships/printerSettings" Target="../printerSettings/printerSettings57.bin"/><Relationship Id="rId16" Type="http://schemas.openxmlformats.org/officeDocument/2006/relationships/printerSettings" Target="../printerSettings/printerSettings71.bin"/><Relationship Id="rId20" Type="http://schemas.openxmlformats.org/officeDocument/2006/relationships/printerSettings" Target="../printerSettings/printerSettings75.bin"/><Relationship Id="rId1" Type="http://schemas.openxmlformats.org/officeDocument/2006/relationships/printerSettings" Target="../printerSettings/printerSettings56.bin"/><Relationship Id="rId6" Type="http://schemas.openxmlformats.org/officeDocument/2006/relationships/printerSettings" Target="../printerSettings/printerSettings61.bin"/><Relationship Id="rId11" Type="http://schemas.openxmlformats.org/officeDocument/2006/relationships/printerSettings" Target="../printerSettings/printerSettings66.bin"/><Relationship Id="rId24" Type="http://schemas.openxmlformats.org/officeDocument/2006/relationships/printerSettings" Target="../printerSettings/printerSettings79.bin"/><Relationship Id="rId5" Type="http://schemas.openxmlformats.org/officeDocument/2006/relationships/printerSettings" Target="../printerSettings/printerSettings60.bin"/><Relationship Id="rId15" Type="http://schemas.openxmlformats.org/officeDocument/2006/relationships/printerSettings" Target="../printerSettings/printerSettings70.bin"/><Relationship Id="rId23" Type="http://schemas.openxmlformats.org/officeDocument/2006/relationships/printerSettings" Target="../printerSettings/printerSettings78.bin"/><Relationship Id="rId28" Type="http://schemas.openxmlformats.org/officeDocument/2006/relationships/drawing" Target="../drawings/drawing2.xml"/><Relationship Id="rId10" Type="http://schemas.openxmlformats.org/officeDocument/2006/relationships/printerSettings" Target="../printerSettings/printerSettings65.bin"/><Relationship Id="rId19" Type="http://schemas.openxmlformats.org/officeDocument/2006/relationships/printerSettings" Target="../printerSettings/printerSettings74.bin"/><Relationship Id="rId4" Type="http://schemas.openxmlformats.org/officeDocument/2006/relationships/printerSettings" Target="../printerSettings/printerSettings59.bin"/><Relationship Id="rId9" Type="http://schemas.openxmlformats.org/officeDocument/2006/relationships/printerSettings" Target="../printerSettings/printerSettings64.bin"/><Relationship Id="rId14" Type="http://schemas.openxmlformats.org/officeDocument/2006/relationships/printerSettings" Target="../printerSettings/printerSettings69.bin"/><Relationship Id="rId22" Type="http://schemas.openxmlformats.org/officeDocument/2006/relationships/printerSettings" Target="../printerSettings/printerSettings77.bin"/><Relationship Id="rId27" Type="http://schemas.openxmlformats.org/officeDocument/2006/relationships/printerSettings" Target="../printerSettings/printerSettings82.bin"/></Relationships>
</file>

<file path=xl/worksheets/_rels/sheet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90.bin"/><Relationship Id="rId13" Type="http://schemas.openxmlformats.org/officeDocument/2006/relationships/printerSettings" Target="../printerSettings/printerSettings95.bin"/><Relationship Id="rId18" Type="http://schemas.openxmlformats.org/officeDocument/2006/relationships/printerSettings" Target="../printerSettings/printerSettings100.bin"/><Relationship Id="rId26" Type="http://schemas.openxmlformats.org/officeDocument/2006/relationships/printerSettings" Target="../printerSettings/printerSettings108.bin"/><Relationship Id="rId3" Type="http://schemas.openxmlformats.org/officeDocument/2006/relationships/printerSettings" Target="../printerSettings/printerSettings85.bin"/><Relationship Id="rId21" Type="http://schemas.openxmlformats.org/officeDocument/2006/relationships/printerSettings" Target="../printerSettings/printerSettings103.bin"/><Relationship Id="rId7" Type="http://schemas.openxmlformats.org/officeDocument/2006/relationships/printerSettings" Target="../printerSettings/printerSettings89.bin"/><Relationship Id="rId12" Type="http://schemas.openxmlformats.org/officeDocument/2006/relationships/printerSettings" Target="../printerSettings/printerSettings94.bin"/><Relationship Id="rId17" Type="http://schemas.openxmlformats.org/officeDocument/2006/relationships/printerSettings" Target="../printerSettings/printerSettings99.bin"/><Relationship Id="rId25" Type="http://schemas.openxmlformats.org/officeDocument/2006/relationships/printerSettings" Target="../printerSettings/printerSettings107.bin"/><Relationship Id="rId2" Type="http://schemas.openxmlformats.org/officeDocument/2006/relationships/printerSettings" Target="../printerSettings/printerSettings84.bin"/><Relationship Id="rId16" Type="http://schemas.openxmlformats.org/officeDocument/2006/relationships/printerSettings" Target="../printerSettings/printerSettings98.bin"/><Relationship Id="rId20" Type="http://schemas.openxmlformats.org/officeDocument/2006/relationships/printerSettings" Target="../printerSettings/printerSettings102.bin"/><Relationship Id="rId1" Type="http://schemas.openxmlformats.org/officeDocument/2006/relationships/printerSettings" Target="../printerSettings/printerSettings83.bin"/><Relationship Id="rId6" Type="http://schemas.openxmlformats.org/officeDocument/2006/relationships/printerSettings" Target="../printerSettings/printerSettings88.bin"/><Relationship Id="rId11" Type="http://schemas.openxmlformats.org/officeDocument/2006/relationships/printerSettings" Target="../printerSettings/printerSettings93.bin"/><Relationship Id="rId24" Type="http://schemas.openxmlformats.org/officeDocument/2006/relationships/printerSettings" Target="../printerSettings/printerSettings106.bin"/><Relationship Id="rId5" Type="http://schemas.openxmlformats.org/officeDocument/2006/relationships/printerSettings" Target="../printerSettings/printerSettings87.bin"/><Relationship Id="rId15" Type="http://schemas.openxmlformats.org/officeDocument/2006/relationships/printerSettings" Target="../printerSettings/printerSettings97.bin"/><Relationship Id="rId23" Type="http://schemas.openxmlformats.org/officeDocument/2006/relationships/printerSettings" Target="../printerSettings/printerSettings105.bin"/><Relationship Id="rId28" Type="http://schemas.openxmlformats.org/officeDocument/2006/relationships/drawing" Target="../drawings/drawing3.xml"/><Relationship Id="rId10" Type="http://schemas.openxmlformats.org/officeDocument/2006/relationships/printerSettings" Target="../printerSettings/printerSettings92.bin"/><Relationship Id="rId19" Type="http://schemas.openxmlformats.org/officeDocument/2006/relationships/printerSettings" Target="../printerSettings/printerSettings101.bin"/><Relationship Id="rId4" Type="http://schemas.openxmlformats.org/officeDocument/2006/relationships/printerSettings" Target="../printerSettings/printerSettings86.bin"/><Relationship Id="rId9" Type="http://schemas.openxmlformats.org/officeDocument/2006/relationships/printerSettings" Target="../printerSettings/printerSettings91.bin"/><Relationship Id="rId14" Type="http://schemas.openxmlformats.org/officeDocument/2006/relationships/printerSettings" Target="../printerSettings/printerSettings96.bin"/><Relationship Id="rId22" Type="http://schemas.openxmlformats.org/officeDocument/2006/relationships/printerSettings" Target="../printerSettings/printerSettings104.bin"/><Relationship Id="rId27" Type="http://schemas.openxmlformats.org/officeDocument/2006/relationships/printerSettings" Target="../printerSettings/printerSettings109.bin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17.bin"/><Relationship Id="rId13" Type="http://schemas.openxmlformats.org/officeDocument/2006/relationships/printerSettings" Target="../printerSettings/printerSettings122.bin"/><Relationship Id="rId18" Type="http://schemas.openxmlformats.org/officeDocument/2006/relationships/printerSettings" Target="../printerSettings/printerSettings127.bin"/><Relationship Id="rId26" Type="http://schemas.openxmlformats.org/officeDocument/2006/relationships/printerSettings" Target="../printerSettings/printerSettings135.bin"/><Relationship Id="rId3" Type="http://schemas.openxmlformats.org/officeDocument/2006/relationships/printerSettings" Target="../printerSettings/printerSettings112.bin"/><Relationship Id="rId21" Type="http://schemas.openxmlformats.org/officeDocument/2006/relationships/printerSettings" Target="../printerSettings/printerSettings130.bin"/><Relationship Id="rId7" Type="http://schemas.openxmlformats.org/officeDocument/2006/relationships/printerSettings" Target="../printerSettings/printerSettings116.bin"/><Relationship Id="rId12" Type="http://schemas.openxmlformats.org/officeDocument/2006/relationships/printerSettings" Target="../printerSettings/printerSettings121.bin"/><Relationship Id="rId17" Type="http://schemas.openxmlformats.org/officeDocument/2006/relationships/printerSettings" Target="../printerSettings/printerSettings126.bin"/><Relationship Id="rId25" Type="http://schemas.openxmlformats.org/officeDocument/2006/relationships/printerSettings" Target="../printerSettings/printerSettings134.bin"/><Relationship Id="rId2" Type="http://schemas.openxmlformats.org/officeDocument/2006/relationships/printerSettings" Target="../printerSettings/printerSettings111.bin"/><Relationship Id="rId16" Type="http://schemas.openxmlformats.org/officeDocument/2006/relationships/printerSettings" Target="../printerSettings/printerSettings125.bin"/><Relationship Id="rId20" Type="http://schemas.openxmlformats.org/officeDocument/2006/relationships/printerSettings" Target="../printerSettings/printerSettings129.bin"/><Relationship Id="rId1" Type="http://schemas.openxmlformats.org/officeDocument/2006/relationships/printerSettings" Target="../printerSettings/printerSettings110.bin"/><Relationship Id="rId6" Type="http://schemas.openxmlformats.org/officeDocument/2006/relationships/printerSettings" Target="../printerSettings/printerSettings115.bin"/><Relationship Id="rId11" Type="http://schemas.openxmlformats.org/officeDocument/2006/relationships/printerSettings" Target="../printerSettings/printerSettings120.bin"/><Relationship Id="rId24" Type="http://schemas.openxmlformats.org/officeDocument/2006/relationships/printerSettings" Target="../printerSettings/printerSettings133.bin"/><Relationship Id="rId5" Type="http://schemas.openxmlformats.org/officeDocument/2006/relationships/printerSettings" Target="../printerSettings/printerSettings114.bin"/><Relationship Id="rId15" Type="http://schemas.openxmlformats.org/officeDocument/2006/relationships/printerSettings" Target="../printerSettings/printerSettings124.bin"/><Relationship Id="rId23" Type="http://schemas.openxmlformats.org/officeDocument/2006/relationships/printerSettings" Target="../printerSettings/printerSettings132.bin"/><Relationship Id="rId28" Type="http://schemas.openxmlformats.org/officeDocument/2006/relationships/drawing" Target="../drawings/drawing4.xml"/><Relationship Id="rId10" Type="http://schemas.openxmlformats.org/officeDocument/2006/relationships/printerSettings" Target="../printerSettings/printerSettings119.bin"/><Relationship Id="rId19" Type="http://schemas.openxmlformats.org/officeDocument/2006/relationships/printerSettings" Target="../printerSettings/printerSettings128.bin"/><Relationship Id="rId4" Type="http://schemas.openxmlformats.org/officeDocument/2006/relationships/printerSettings" Target="../printerSettings/printerSettings113.bin"/><Relationship Id="rId9" Type="http://schemas.openxmlformats.org/officeDocument/2006/relationships/printerSettings" Target="../printerSettings/printerSettings118.bin"/><Relationship Id="rId14" Type="http://schemas.openxmlformats.org/officeDocument/2006/relationships/printerSettings" Target="../printerSettings/printerSettings123.bin"/><Relationship Id="rId22" Type="http://schemas.openxmlformats.org/officeDocument/2006/relationships/printerSettings" Target="../printerSettings/printerSettings131.bin"/><Relationship Id="rId27" Type="http://schemas.openxmlformats.org/officeDocument/2006/relationships/printerSettings" Target="../printerSettings/printerSettings136.bin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44.bin"/><Relationship Id="rId13" Type="http://schemas.openxmlformats.org/officeDocument/2006/relationships/printerSettings" Target="../printerSettings/printerSettings149.bin"/><Relationship Id="rId18" Type="http://schemas.openxmlformats.org/officeDocument/2006/relationships/printerSettings" Target="../printerSettings/printerSettings154.bin"/><Relationship Id="rId26" Type="http://schemas.openxmlformats.org/officeDocument/2006/relationships/printerSettings" Target="../printerSettings/printerSettings162.bin"/><Relationship Id="rId3" Type="http://schemas.openxmlformats.org/officeDocument/2006/relationships/printerSettings" Target="../printerSettings/printerSettings139.bin"/><Relationship Id="rId21" Type="http://schemas.openxmlformats.org/officeDocument/2006/relationships/printerSettings" Target="../printerSettings/printerSettings157.bin"/><Relationship Id="rId7" Type="http://schemas.openxmlformats.org/officeDocument/2006/relationships/printerSettings" Target="../printerSettings/printerSettings143.bin"/><Relationship Id="rId12" Type="http://schemas.openxmlformats.org/officeDocument/2006/relationships/printerSettings" Target="../printerSettings/printerSettings148.bin"/><Relationship Id="rId17" Type="http://schemas.openxmlformats.org/officeDocument/2006/relationships/printerSettings" Target="../printerSettings/printerSettings153.bin"/><Relationship Id="rId25" Type="http://schemas.openxmlformats.org/officeDocument/2006/relationships/printerSettings" Target="../printerSettings/printerSettings161.bin"/><Relationship Id="rId2" Type="http://schemas.openxmlformats.org/officeDocument/2006/relationships/printerSettings" Target="../printerSettings/printerSettings138.bin"/><Relationship Id="rId16" Type="http://schemas.openxmlformats.org/officeDocument/2006/relationships/printerSettings" Target="../printerSettings/printerSettings152.bin"/><Relationship Id="rId20" Type="http://schemas.openxmlformats.org/officeDocument/2006/relationships/printerSettings" Target="../printerSettings/printerSettings156.bin"/><Relationship Id="rId1" Type="http://schemas.openxmlformats.org/officeDocument/2006/relationships/printerSettings" Target="../printerSettings/printerSettings137.bin"/><Relationship Id="rId6" Type="http://schemas.openxmlformats.org/officeDocument/2006/relationships/printerSettings" Target="../printerSettings/printerSettings142.bin"/><Relationship Id="rId11" Type="http://schemas.openxmlformats.org/officeDocument/2006/relationships/printerSettings" Target="../printerSettings/printerSettings147.bin"/><Relationship Id="rId24" Type="http://schemas.openxmlformats.org/officeDocument/2006/relationships/printerSettings" Target="../printerSettings/printerSettings160.bin"/><Relationship Id="rId5" Type="http://schemas.openxmlformats.org/officeDocument/2006/relationships/printerSettings" Target="../printerSettings/printerSettings141.bin"/><Relationship Id="rId15" Type="http://schemas.openxmlformats.org/officeDocument/2006/relationships/printerSettings" Target="../printerSettings/printerSettings151.bin"/><Relationship Id="rId23" Type="http://schemas.openxmlformats.org/officeDocument/2006/relationships/printerSettings" Target="../printerSettings/printerSettings159.bin"/><Relationship Id="rId28" Type="http://schemas.openxmlformats.org/officeDocument/2006/relationships/drawing" Target="../drawings/drawing5.xml"/><Relationship Id="rId10" Type="http://schemas.openxmlformats.org/officeDocument/2006/relationships/printerSettings" Target="../printerSettings/printerSettings146.bin"/><Relationship Id="rId19" Type="http://schemas.openxmlformats.org/officeDocument/2006/relationships/printerSettings" Target="../printerSettings/printerSettings155.bin"/><Relationship Id="rId4" Type="http://schemas.openxmlformats.org/officeDocument/2006/relationships/printerSettings" Target="../printerSettings/printerSettings140.bin"/><Relationship Id="rId9" Type="http://schemas.openxmlformats.org/officeDocument/2006/relationships/printerSettings" Target="../printerSettings/printerSettings145.bin"/><Relationship Id="rId14" Type="http://schemas.openxmlformats.org/officeDocument/2006/relationships/printerSettings" Target="../printerSettings/printerSettings150.bin"/><Relationship Id="rId22" Type="http://schemas.openxmlformats.org/officeDocument/2006/relationships/printerSettings" Target="../printerSettings/printerSettings158.bin"/><Relationship Id="rId27" Type="http://schemas.openxmlformats.org/officeDocument/2006/relationships/printerSettings" Target="../printerSettings/printerSettings16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71.bin"/><Relationship Id="rId13" Type="http://schemas.openxmlformats.org/officeDocument/2006/relationships/printerSettings" Target="../printerSettings/printerSettings176.bin"/><Relationship Id="rId18" Type="http://schemas.openxmlformats.org/officeDocument/2006/relationships/printerSettings" Target="../printerSettings/printerSettings181.bin"/><Relationship Id="rId26" Type="http://schemas.openxmlformats.org/officeDocument/2006/relationships/printerSettings" Target="../printerSettings/printerSettings189.bin"/><Relationship Id="rId3" Type="http://schemas.openxmlformats.org/officeDocument/2006/relationships/printerSettings" Target="../printerSettings/printerSettings166.bin"/><Relationship Id="rId21" Type="http://schemas.openxmlformats.org/officeDocument/2006/relationships/printerSettings" Target="../printerSettings/printerSettings184.bin"/><Relationship Id="rId7" Type="http://schemas.openxmlformats.org/officeDocument/2006/relationships/printerSettings" Target="../printerSettings/printerSettings170.bin"/><Relationship Id="rId12" Type="http://schemas.openxmlformats.org/officeDocument/2006/relationships/printerSettings" Target="../printerSettings/printerSettings175.bin"/><Relationship Id="rId17" Type="http://schemas.openxmlformats.org/officeDocument/2006/relationships/printerSettings" Target="../printerSettings/printerSettings180.bin"/><Relationship Id="rId25" Type="http://schemas.openxmlformats.org/officeDocument/2006/relationships/printerSettings" Target="../printerSettings/printerSettings188.bin"/><Relationship Id="rId2" Type="http://schemas.openxmlformats.org/officeDocument/2006/relationships/printerSettings" Target="../printerSettings/printerSettings165.bin"/><Relationship Id="rId16" Type="http://schemas.openxmlformats.org/officeDocument/2006/relationships/printerSettings" Target="../printerSettings/printerSettings179.bin"/><Relationship Id="rId20" Type="http://schemas.openxmlformats.org/officeDocument/2006/relationships/printerSettings" Target="../printerSettings/printerSettings183.bin"/><Relationship Id="rId1" Type="http://schemas.openxmlformats.org/officeDocument/2006/relationships/printerSettings" Target="../printerSettings/printerSettings164.bin"/><Relationship Id="rId6" Type="http://schemas.openxmlformats.org/officeDocument/2006/relationships/printerSettings" Target="../printerSettings/printerSettings169.bin"/><Relationship Id="rId11" Type="http://schemas.openxmlformats.org/officeDocument/2006/relationships/printerSettings" Target="../printerSettings/printerSettings174.bin"/><Relationship Id="rId24" Type="http://schemas.openxmlformats.org/officeDocument/2006/relationships/printerSettings" Target="../printerSettings/printerSettings187.bin"/><Relationship Id="rId5" Type="http://schemas.openxmlformats.org/officeDocument/2006/relationships/printerSettings" Target="../printerSettings/printerSettings168.bin"/><Relationship Id="rId15" Type="http://schemas.openxmlformats.org/officeDocument/2006/relationships/printerSettings" Target="../printerSettings/printerSettings178.bin"/><Relationship Id="rId23" Type="http://schemas.openxmlformats.org/officeDocument/2006/relationships/printerSettings" Target="../printerSettings/printerSettings186.bin"/><Relationship Id="rId28" Type="http://schemas.openxmlformats.org/officeDocument/2006/relationships/drawing" Target="../drawings/drawing6.xml"/><Relationship Id="rId10" Type="http://schemas.openxmlformats.org/officeDocument/2006/relationships/printerSettings" Target="../printerSettings/printerSettings173.bin"/><Relationship Id="rId19" Type="http://schemas.openxmlformats.org/officeDocument/2006/relationships/printerSettings" Target="../printerSettings/printerSettings182.bin"/><Relationship Id="rId4" Type="http://schemas.openxmlformats.org/officeDocument/2006/relationships/printerSettings" Target="../printerSettings/printerSettings167.bin"/><Relationship Id="rId9" Type="http://schemas.openxmlformats.org/officeDocument/2006/relationships/printerSettings" Target="../printerSettings/printerSettings172.bin"/><Relationship Id="rId14" Type="http://schemas.openxmlformats.org/officeDocument/2006/relationships/printerSettings" Target="../printerSettings/printerSettings177.bin"/><Relationship Id="rId22" Type="http://schemas.openxmlformats.org/officeDocument/2006/relationships/printerSettings" Target="../printerSettings/printerSettings185.bin"/><Relationship Id="rId27" Type="http://schemas.openxmlformats.org/officeDocument/2006/relationships/printerSettings" Target="../printerSettings/printerSettings190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98.bin"/><Relationship Id="rId13" Type="http://schemas.openxmlformats.org/officeDocument/2006/relationships/printerSettings" Target="../printerSettings/printerSettings203.bin"/><Relationship Id="rId18" Type="http://schemas.openxmlformats.org/officeDocument/2006/relationships/printerSettings" Target="../printerSettings/printerSettings208.bin"/><Relationship Id="rId26" Type="http://schemas.openxmlformats.org/officeDocument/2006/relationships/printerSettings" Target="../printerSettings/printerSettings216.bin"/><Relationship Id="rId3" Type="http://schemas.openxmlformats.org/officeDocument/2006/relationships/printerSettings" Target="../printerSettings/printerSettings193.bin"/><Relationship Id="rId21" Type="http://schemas.openxmlformats.org/officeDocument/2006/relationships/printerSettings" Target="../printerSettings/printerSettings211.bin"/><Relationship Id="rId7" Type="http://schemas.openxmlformats.org/officeDocument/2006/relationships/printerSettings" Target="../printerSettings/printerSettings197.bin"/><Relationship Id="rId12" Type="http://schemas.openxmlformats.org/officeDocument/2006/relationships/printerSettings" Target="../printerSettings/printerSettings202.bin"/><Relationship Id="rId17" Type="http://schemas.openxmlformats.org/officeDocument/2006/relationships/printerSettings" Target="../printerSettings/printerSettings207.bin"/><Relationship Id="rId25" Type="http://schemas.openxmlformats.org/officeDocument/2006/relationships/printerSettings" Target="../printerSettings/printerSettings215.bin"/><Relationship Id="rId2" Type="http://schemas.openxmlformats.org/officeDocument/2006/relationships/printerSettings" Target="../printerSettings/printerSettings192.bin"/><Relationship Id="rId16" Type="http://schemas.openxmlformats.org/officeDocument/2006/relationships/printerSettings" Target="../printerSettings/printerSettings206.bin"/><Relationship Id="rId20" Type="http://schemas.openxmlformats.org/officeDocument/2006/relationships/printerSettings" Target="../printerSettings/printerSettings210.bin"/><Relationship Id="rId1" Type="http://schemas.openxmlformats.org/officeDocument/2006/relationships/printerSettings" Target="../printerSettings/printerSettings191.bin"/><Relationship Id="rId6" Type="http://schemas.openxmlformats.org/officeDocument/2006/relationships/printerSettings" Target="../printerSettings/printerSettings196.bin"/><Relationship Id="rId11" Type="http://schemas.openxmlformats.org/officeDocument/2006/relationships/printerSettings" Target="../printerSettings/printerSettings201.bin"/><Relationship Id="rId24" Type="http://schemas.openxmlformats.org/officeDocument/2006/relationships/printerSettings" Target="../printerSettings/printerSettings214.bin"/><Relationship Id="rId5" Type="http://schemas.openxmlformats.org/officeDocument/2006/relationships/printerSettings" Target="../printerSettings/printerSettings195.bin"/><Relationship Id="rId15" Type="http://schemas.openxmlformats.org/officeDocument/2006/relationships/printerSettings" Target="../printerSettings/printerSettings205.bin"/><Relationship Id="rId23" Type="http://schemas.openxmlformats.org/officeDocument/2006/relationships/printerSettings" Target="../printerSettings/printerSettings213.bin"/><Relationship Id="rId28" Type="http://schemas.openxmlformats.org/officeDocument/2006/relationships/drawing" Target="../drawings/drawing7.xml"/><Relationship Id="rId10" Type="http://schemas.openxmlformats.org/officeDocument/2006/relationships/printerSettings" Target="../printerSettings/printerSettings200.bin"/><Relationship Id="rId19" Type="http://schemas.openxmlformats.org/officeDocument/2006/relationships/printerSettings" Target="../printerSettings/printerSettings209.bin"/><Relationship Id="rId4" Type="http://schemas.openxmlformats.org/officeDocument/2006/relationships/printerSettings" Target="../printerSettings/printerSettings194.bin"/><Relationship Id="rId9" Type="http://schemas.openxmlformats.org/officeDocument/2006/relationships/printerSettings" Target="../printerSettings/printerSettings199.bin"/><Relationship Id="rId14" Type="http://schemas.openxmlformats.org/officeDocument/2006/relationships/printerSettings" Target="../printerSettings/printerSettings204.bin"/><Relationship Id="rId22" Type="http://schemas.openxmlformats.org/officeDocument/2006/relationships/printerSettings" Target="../printerSettings/printerSettings212.bin"/><Relationship Id="rId27" Type="http://schemas.openxmlformats.org/officeDocument/2006/relationships/printerSettings" Target="../printerSettings/printerSettings217.bin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25.bin"/><Relationship Id="rId13" Type="http://schemas.openxmlformats.org/officeDocument/2006/relationships/printerSettings" Target="../printerSettings/printerSettings230.bin"/><Relationship Id="rId18" Type="http://schemas.openxmlformats.org/officeDocument/2006/relationships/printerSettings" Target="../printerSettings/printerSettings235.bin"/><Relationship Id="rId26" Type="http://schemas.openxmlformats.org/officeDocument/2006/relationships/printerSettings" Target="../printerSettings/printerSettings243.bin"/><Relationship Id="rId3" Type="http://schemas.openxmlformats.org/officeDocument/2006/relationships/printerSettings" Target="../printerSettings/printerSettings220.bin"/><Relationship Id="rId21" Type="http://schemas.openxmlformats.org/officeDocument/2006/relationships/printerSettings" Target="../printerSettings/printerSettings238.bin"/><Relationship Id="rId7" Type="http://schemas.openxmlformats.org/officeDocument/2006/relationships/printerSettings" Target="../printerSettings/printerSettings224.bin"/><Relationship Id="rId12" Type="http://schemas.openxmlformats.org/officeDocument/2006/relationships/printerSettings" Target="../printerSettings/printerSettings229.bin"/><Relationship Id="rId17" Type="http://schemas.openxmlformats.org/officeDocument/2006/relationships/printerSettings" Target="../printerSettings/printerSettings234.bin"/><Relationship Id="rId25" Type="http://schemas.openxmlformats.org/officeDocument/2006/relationships/printerSettings" Target="../printerSettings/printerSettings242.bin"/><Relationship Id="rId2" Type="http://schemas.openxmlformats.org/officeDocument/2006/relationships/printerSettings" Target="../printerSettings/printerSettings219.bin"/><Relationship Id="rId16" Type="http://schemas.openxmlformats.org/officeDocument/2006/relationships/printerSettings" Target="../printerSettings/printerSettings233.bin"/><Relationship Id="rId20" Type="http://schemas.openxmlformats.org/officeDocument/2006/relationships/printerSettings" Target="../printerSettings/printerSettings237.bin"/><Relationship Id="rId1" Type="http://schemas.openxmlformats.org/officeDocument/2006/relationships/printerSettings" Target="../printerSettings/printerSettings218.bin"/><Relationship Id="rId6" Type="http://schemas.openxmlformats.org/officeDocument/2006/relationships/printerSettings" Target="../printerSettings/printerSettings223.bin"/><Relationship Id="rId11" Type="http://schemas.openxmlformats.org/officeDocument/2006/relationships/printerSettings" Target="../printerSettings/printerSettings228.bin"/><Relationship Id="rId24" Type="http://schemas.openxmlformats.org/officeDocument/2006/relationships/printerSettings" Target="../printerSettings/printerSettings241.bin"/><Relationship Id="rId5" Type="http://schemas.openxmlformats.org/officeDocument/2006/relationships/printerSettings" Target="../printerSettings/printerSettings222.bin"/><Relationship Id="rId15" Type="http://schemas.openxmlformats.org/officeDocument/2006/relationships/printerSettings" Target="../printerSettings/printerSettings232.bin"/><Relationship Id="rId23" Type="http://schemas.openxmlformats.org/officeDocument/2006/relationships/printerSettings" Target="../printerSettings/printerSettings240.bin"/><Relationship Id="rId28" Type="http://schemas.openxmlformats.org/officeDocument/2006/relationships/drawing" Target="../drawings/drawing8.xml"/><Relationship Id="rId10" Type="http://schemas.openxmlformats.org/officeDocument/2006/relationships/printerSettings" Target="../printerSettings/printerSettings227.bin"/><Relationship Id="rId19" Type="http://schemas.openxmlformats.org/officeDocument/2006/relationships/printerSettings" Target="../printerSettings/printerSettings236.bin"/><Relationship Id="rId4" Type="http://schemas.openxmlformats.org/officeDocument/2006/relationships/printerSettings" Target="../printerSettings/printerSettings221.bin"/><Relationship Id="rId9" Type="http://schemas.openxmlformats.org/officeDocument/2006/relationships/printerSettings" Target="../printerSettings/printerSettings226.bin"/><Relationship Id="rId14" Type="http://schemas.openxmlformats.org/officeDocument/2006/relationships/printerSettings" Target="../printerSettings/printerSettings231.bin"/><Relationship Id="rId22" Type="http://schemas.openxmlformats.org/officeDocument/2006/relationships/printerSettings" Target="../printerSettings/printerSettings239.bin"/><Relationship Id="rId27" Type="http://schemas.openxmlformats.org/officeDocument/2006/relationships/printerSettings" Target="../printerSettings/printerSettings244.bin"/></Relationships>
</file>

<file path=xl/worksheets/_rels/sheet1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52.bin"/><Relationship Id="rId13" Type="http://schemas.openxmlformats.org/officeDocument/2006/relationships/printerSettings" Target="../printerSettings/printerSettings257.bin"/><Relationship Id="rId18" Type="http://schemas.openxmlformats.org/officeDocument/2006/relationships/printerSettings" Target="../printerSettings/printerSettings262.bin"/><Relationship Id="rId26" Type="http://schemas.openxmlformats.org/officeDocument/2006/relationships/printerSettings" Target="../printerSettings/printerSettings270.bin"/><Relationship Id="rId3" Type="http://schemas.openxmlformats.org/officeDocument/2006/relationships/printerSettings" Target="../printerSettings/printerSettings247.bin"/><Relationship Id="rId21" Type="http://schemas.openxmlformats.org/officeDocument/2006/relationships/printerSettings" Target="../printerSettings/printerSettings265.bin"/><Relationship Id="rId7" Type="http://schemas.openxmlformats.org/officeDocument/2006/relationships/printerSettings" Target="../printerSettings/printerSettings251.bin"/><Relationship Id="rId12" Type="http://schemas.openxmlformats.org/officeDocument/2006/relationships/printerSettings" Target="../printerSettings/printerSettings256.bin"/><Relationship Id="rId17" Type="http://schemas.openxmlformats.org/officeDocument/2006/relationships/printerSettings" Target="../printerSettings/printerSettings261.bin"/><Relationship Id="rId25" Type="http://schemas.openxmlformats.org/officeDocument/2006/relationships/printerSettings" Target="../printerSettings/printerSettings269.bin"/><Relationship Id="rId2" Type="http://schemas.openxmlformats.org/officeDocument/2006/relationships/printerSettings" Target="../printerSettings/printerSettings246.bin"/><Relationship Id="rId16" Type="http://schemas.openxmlformats.org/officeDocument/2006/relationships/printerSettings" Target="../printerSettings/printerSettings260.bin"/><Relationship Id="rId20" Type="http://schemas.openxmlformats.org/officeDocument/2006/relationships/printerSettings" Target="../printerSettings/printerSettings264.bin"/><Relationship Id="rId1" Type="http://schemas.openxmlformats.org/officeDocument/2006/relationships/printerSettings" Target="../printerSettings/printerSettings245.bin"/><Relationship Id="rId6" Type="http://schemas.openxmlformats.org/officeDocument/2006/relationships/printerSettings" Target="../printerSettings/printerSettings250.bin"/><Relationship Id="rId11" Type="http://schemas.openxmlformats.org/officeDocument/2006/relationships/printerSettings" Target="../printerSettings/printerSettings255.bin"/><Relationship Id="rId24" Type="http://schemas.openxmlformats.org/officeDocument/2006/relationships/printerSettings" Target="../printerSettings/printerSettings268.bin"/><Relationship Id="rId5" Type="http://schemas.openxmlformats.org/officeDocument/2006/relationships/printerSettings" Target="../printerSettings/printerSettings249.bin"/><Relationship Id="rId15" Type="http://schemas.openxmlformats.org/officeDocument/2006/relationships/printerSettings" Target="../printerSettings/printerSettings259.bin"/><Relationship Id="rId23" Type="http://schemas.openxmlformats.org/officeDocument/2006/relationships/printerSettings" Target="../printerSettings/printerSettings267.bin"/><Relationship Id="rId28" Type="http://schemas.openxmlformats.org/officeDocument/2006/relationships/drawing" Target="../drawings/drawing9.xml"/><Relationship Id="rId10" Type="http://schemas.openxmlformats.org/officeDocument/2006/relationships/printerSettings" Target="../printerSettings/printerSettings254.bin"/><Relationship Id="rId19" Type="http://schemas.openxmlformats.org/officeDocument/2006/relationships/printerSettings" Target="../printerSettings/printerSettings263.bin"/><Relationship Id="rId4" Type="http://schemas.openxmlformats.org/officeDocument/2006/relationships/printerSettings" Target="../printerSettings/printerSettings248.bin"/><Relationship Id="rId9" Type="http://schemas.openxmlformats.org/officeDocument/2006/relationships/printerSettings" Target="../printerSettings/printerSettings253.bin"/><Relationship Id="rId14" Type="http://schemas.openxmlformats.org/officeDocument/2006/relationships/printerSettings" Target="../printerSettings/printerSettings258.bin"/><Relationship Id="rId22" Type="http://schemas.openxmlformats.org/officeDocument/2006/relationships/printerSettings" Target="../printerSettings/printerSettings266.bin"/><Relationship Id="rId27" Type="http://schemas.openxmlformats.org/officeDocument/2006/relationships/printerSettings" Target="../printerSettings/printerSettings271.bin"/></Relationships>
</file>

<file path=xl/worksheets/_rels/sheet1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279.bin"/><Relationship Id="rId13" Type="http://schemas.openxmlformats.org/officeDocument/2006/relationships/printerSettings" Target="../printerSettings/printerSettings284.bin"/><Relationship Id="rId18" Type="http://schemas.openxmlformats.org/officeDocument/2006/relationships/printerSettings" Target="../printerSettings/printerSettings289.bin"/><Relationship Id="rId26" Type="http://schemas.openxmlformats.org/officeDocument/2006/relationships/printerSettings" Target="../printerSettings/printerSettings297.bin"/><Relationship Id="rId3" Type="http://schemas.openxmlformats.org/officeDocument/2006/relationships/printerSettings" Target="../printerSettings/printerSettings274.bin"/><Relationship Id="rId21" Type="http://schemas.openxmlformats.org/officeDocument/2006/relationships/printerSettings" Target="../printerSettings/printerSettings292.bin"/><Relationship Id="rId7" Type="http://schemas.openxmlformats.org/officeDocument/2006/relationships/printerSettings" Target="../printerSettings/printerSettings278.bin"/><Relationship Id="rId12" Type="http://schemas.openxmlformats.org/officeDocument/2006/relationships/printerSettings" Target="../printerSettings/printerSettings283.bin"/><Relationship Id="rId17" Type="http://schemas.openxmlformats.org/officeDocument/2006/relationships/printerSettings" Target="../printerSettings/printerSettings288.bin"/><Relationship Id="rId25" Type="http://schemas.openxmlformats.org/officeDocument/2006/relationships/printerSettings" Target="../printerSettings/printerSettings296.bin"/><Relationship Id="rId2" Type="http://schemas.openxmlformats.org/officeDocument/2006/relationships/printerSettings" Target="../printerSettings/printerSettings273.bin"/><Relationship Id="rId16" Type="http://schemas.openxmlformats.org/officeDocument/2006/relationships/printerSettings" Target="../printerSettings/printerSettings287.bin"/><Relationship Id="rId20" Type="http://schemas.openxmlformats.org/officeDocument/2006/relationships/printerSettings" Target="../printerSettings/printerSettings291.bin"/><Relationship Id="rId1" Type="http://schemas.openxmlformats.org/officeDocument/2006/relationships/printerSettings" Target="../printerSettings/printerSettings272.bin"/><Relationship Id="rId6" Type="http://schemas.openxmlformats.org/officeDocument/2006/relationships/printerSettings" Target="../printerSettings/printerSettings277.bin"/><Relationship Id="rId11" Type="http://schemas.openxmlformats.org/officeDocument/2006/relationships/printerSettings" Target="../printerSettings/printerSettings282.bin"/><Relationship Id="rId24" Type="http://schemas.openxmlformats.org/officeDocument/2006/relationships/printerSettings" Target="../printerSettings/printerSettings295.bin"/><Relationship Id="rId5" Type="http://schemas.openxmlformats.org/officeDocument/2006/relationships/printerSettings" Target="../printerSettings/printerSettings276.bin"/><Relationship Id="rId15" Type="http://schemas.openxmlformats.org/officeDocument/2006/relationships/printerSettings" Target="../printerSettings/printerSettings286.bin"/><Relationship Id="rId23" Type="http://schemas.openxmlformats.org/officeDocument/2006/relationships/printerSettings" Target="../printerSettings/printerSettings294.bin"/><Relationship Id="rId28" Type="http://schemas.openxmlformats.org/officeDocument/2006/relationships/drawing" Target="../drawings/drawing10.xml"/><Relationship Id="rId10" Type="http://schemas.openxmlformats.org/officeDocument/2006/relationships/printerSettings" Target="../printerSettings/printerSettings281.bin"/><Relationship Id="rId19" Type="http://schemas.openxmlformats.org/officeDocument/2006/relationships/printerSettings" Target="../printerSettings/printerSettings290.bin"/><Relationship Id="rId4" Type="http://schemas.openxmlformats.org/officeDocument/2006/relationships/printerSettings" Target="../printerSettings/printerSettings275.bin"/><Relationship Id="rId9" Type="http://schemas.openxmlformats.org/officeDocument/2006/relationships/printerSettings" Target="../printerSettings/printerSettings280.bin"/><Relationship Id="rId14" Type="http://schemas.openxmlformats.org/officeDocument/2006/relationships/printerSettings" Target="../printerSettings/printerSettings285.bin"/><Relationship Id="rId22" Type="http://schemas.openxmlformats.org/officeDocument/2006/relationships/printerSettings" Target="../printerSettings/printerSettings293.bin"/><Relationship Id="rId27" Type="http://schemas.openxmlformats.org/officeDocument/2006/relationships/printerSettings" Target="../printerSettings/printerSettings298.bin"/></Relationships>
</file>

<file path=xl/worksheets/_rels/sheet1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06.bin"/><Relationship Id="rId13" Type="http://schemas.openxmlformats.org/officeDocument/2006/relationships/printerSettings" Target="../printerSettings/printerSettings311.bin"/><Relationship Id="rId18" Type="http://schemas.openxmlformats.org/officeDocument/2006/relationships/printerSettings" Target="../printerSettings/printerSettings316.bin"/><Relationship Id="rId26" Type="http://schemas.openxmlformats.org/officeDocument/2006/relationships/printerSettings" Target="../printerSettings/printerSettings324.bin"/><Relationship Id="rId3" Type="http://schemas.openxmlformats.org/officeDocument/2006/relationships/printerSettings" Target="../printerSettings/printerSettings301.bin"/><Relationship Id="rId21" Type="http://schemas.openxmlformats.org/officeDocument/2006/relationships/printerSettings" Target="../printerSettings/printerSettings319.bin"/><Relationship Id="rId7" Type="http://schemas.openxmlformats.org/officeDocument/2006/relationships/printerSettings" Target="../printerSettings/printerSettings305.bin"/><Relationship Id="rId12" Type="http://schemas.openxmlformats.org/officeDocument/2006/relationships/printerSettings" Target="../printerSettings/printerSettings310.bin"/><Relationship Id="rId17" Type="http://schemas.openxmlformats.org/officeDocument/2006/relationships/printerSettings" Target="../printerSettings/printerSettings315.bin"/><Relationship Id="rId25" Type="http://schemas.openxmlformats.org/officeDocument/2006/relationships/printerSettings" Target="../printerSettings/printerSettings323.bin"/><Relationship Id="rId2" Type="http://schemas.openxmlformats.org/officeDocument/2006/relationships/printerSettings" Target="../printerSettings/printerSettings300.bin"/><Relationship Id="rId16" Type="http://schemas.openxmlformats.org/officeDocument/2006/relationships/printerSettings" Target="../printerSettings/printerSettings314.bin"/><Relationship Id="rId20" Type="http://schemas.openxmlformats.org/officeDocument/2006/relationships/printerSettings" Target="../printerSettings/printerSettings318.bin"/><Relationship Id="rId1" Type="http://schemas.openxmlformats.org/officeDocument/2006/relationships/printerSettings" Target="../printerSettings/printerSettings299.bin"/><Relationship Id="rId6" Type="http://schemas.openxmlformats.org/officeDocument/2006/relationships/printerSettings" Target="../printerSettings/printerSettings304.bin"/><Relationship Id="rId11" Type="http://schemas.openxmlformats.org/officeDocument/2006/relationships/printerSettings" Target="../printerSettings/printerSettings309.bin"/><Relationship Id="rId24" Type="http://schemas.openxmlformats.org/officeDocument/2006/relationships/printerSettings" Target="../printerSettings/printerSettings322.bin"/><Relationship Id="rId5" Type="http://schemas.openxmlformats.org/officeDocument/2006/relationships/printerSettings" Target="../printerSettings/printerSettings303.bin"/><Relationship Id="rId15" Type="http://schemas.openxmlformats.org/officeDocument/2006/relationships/printerSettings" Target="../printerSettings/printerSettings313.bin"/><Relationship Id="rId23" Type="http://schemas.openxmlformats.org/officeDocument/2006/relationships/printerSettings" Target="../printerSettings/printerSettings321.bin"/><Relationship Id="rId28" Type="http://schemas.openxmlformats.org/officeDocument/2006/relationships/drawing" Target="../drawings/drawing11.xml"/><Relationship Id="rId10" Type="http://schemas.openxmlformats.org/officeDocument/2006/relationships/printerSettings" Target="../printerSettings/printerSettings308.bin"/><Relationship Id="rId19" Type="http://schemas.openxmlformats.org/officeDocument/2006/relationships/printerSettings" Target="../printerSettings/printerSettings317.bin"/><Relationship Id="rId4" Type="http://schemas.openxmlformats.org/officeDocument/2006/relationships/printerSettings" Target="../printerSettings/printerSettings302.bin"/><Relationship Id="rId9" Type="http://schemas.openxmlformats.org/officeDocument/2006/relationships/printerSettings" Target="../printerSettings/printerSettings307.bin"/><Relationship Id="rId14" Type="http://schemas.openxmlformats.org/officeDocument/2006/relationships/printerSettings" Target="../printerSettings/printerSettings312.bin"/><Relationship Id="rId22" Type="http://schemas.openxmlformats.org/officeDocument/2006/relationships/printerSettings" Target="../printerSettings/printerSettings320.bin"/><Relationship Id="rId27" Type="http://schemas.openxmlformats.org/officeDocument/2006/relationships/printerSettings" Target="../printerSettings/printerSettings325.bin"/></Relationships>
</file>

<file path=xl/worksheets/_rels/sheet1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33.bin"/><Relationship Id="rId13" Type="http://schemas.openxmlformats.org/officeDocument/2006/relationships/printerSettings" Target="../printerSettings/printerSettings338.bin"/><Relationship Id="rId18" Type="http://schemas.openxmlformats.org/officeDocument/2006/relationships/printerSettings" Target="../printerSettings/printerSettings343.bin"/><Relationship Id="rId26" Type="http://schemas.openxmlformats.org/officeDocument/2006/relationships/printerSettings" Target="../printerSettings/printerSettings351.bin"/><Relationship Id="rId3" Type="http://schemas.openxmlformats.org/officeDocument/2006/relationships/printerSettings" Target="../printerSettings/printerSettings328.bin"/><Relationship Id="rId21" Type="http://schemas.openxmlformats.org/officeDocument/2006/relationships/printerSettings" Target="../printerSettings/printerSettings346.bin"/><Relationship Id="rId7" Type="http://schemas.openxmlformats.org/officeDocument/2006/relationships/printerSettings" Target="../printerSettings/printerSettings332.bin"/><Relationship Id="rId12" Type="http://schemas.openxmlformats.org/officeDocument/2006/relationships/printerSettings" Target="../printerSettings/printerSettings337.bin"/><Relationship Id="rId17" Type="http://schemas.openxmlformats.org/officeDocument/2006/relationships/printerSettings" Target="../printerSettings/printerSettings342.bin"/><Relationship Id="rId25" Type="http://schemas.openxmlformats.org/officeDocument/2006/relationships/printerSettings" Target="../printerSettings/printerSettings350.bin"/><Relationship Id="rId2" Type="http://schemas.openxmlformats.org/officeDocument/2006/relationships/printerSettings" Target="../printerSettings/printerSettings327.bin"/><Relationship Id="rId16" Type="http://schemas.openxmlformats.org/officeDocument/2006/relationships/printerSettings" Target="../printerSettings/printerSettings341.bin"/><Relationship Id="rId20" Type="http://schemas.openxmlformats.org/officeDocument/2006/relationships/printerSettings" Target="../printerSettings/printerSettings345.bin"/><Relationship Id="rId1" Type="http://schemas.openxmlformats.org/officeDocument/2006/relationships/printerSettings" Target="../printerSettings/printerSettings326.bin"/><Relationship Id="rId6" Type="http://schemas.openxmlformats.org/officeDocument/2006/relationships/printerSettings" Target="../printerSettings/printerSettings331.bin"/><Relationship Id="rId11" Type="http://schemas.openxmlformats.org/officeDocument/2006/relationships/printerSettings" Target="../printerSettings/printerSettings336.bin"/><Relationship Id="rId24" Type="http://schemas.openxmlformats.org/officeDocument/2006/relationships/printerSettings" Target="../printerSettings/printerSettings349.bin"/><Relationship Id="rId5" Type="http://schemas.openxmlformats.org/officeDocument/2006/relationships/printerSettings" Target="../printerSettings/printerSettings330.bin"/><Relationship Id="rId15" Type="http://schemas.openxmlformats.org/officeDocument/2006/relationships/printerSettings" Target="../printerSettings/printerSettings340.bin"/><Relationship Id="rId23" Type="http://schemas.openxmlformats.org/officeDocument/2006/relationships/printerSettings" Target="../printerSettings/printerSettings348.bin"/><Relationship Id="rId28" Type="http://schemas.openxmlformats.org/officeDocument/2006/relationships/drawing" Target="../drawings/drawing12.xml"/><Relationship Id="rId10" Type="http://schemas.openxmlformats.org/officeDocument/2006/relationships/printerSettings" Target="../printerSettings/printerSettings335.bin"/><Relationship Id="rId19" Type="http://schemas.openxmlformats.org/officeDocument/2006/relationships/printerSettings" Target="../printerSettings/printerSettings344.bin"/><Relationship Id="rId4" Type="http://schemas.openxmlformats.org/officeDocument/2006/relationships/printerSettings" Target="../printerSettings/printerSettings329.bin"/><Relationship Id="rId9" Type="http://schemas.openxmlformats.org/officeDocument/2006/relationships/printerSettings" Target="../printerSettings/printerSettings334.bin"/><Relationship Id="rId14" Type="http://schemas.openxmlformats.org/officeDocument/2006/relationships/printerSettings" Target="../printerSettings/printerSettings339.bin"/><Relationship Id="rId22" Type="http://schemas.openxmlformats.org/officeDocument/2006/relationships/printerSettings" Target="../printerSettings/printerSettings347.bin"/><Relationship Id="rId27" Type="http://schemas.openxmlformats.org/officeDocument/2006/relationships/printerSettings" Target="../printerSettings/printerSettings352.bin"/></Relationships>
</file>

<file path=xl/worksheets/_rels/sheet1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60.bin"/><Relationship Id="rId13" Type="http://schemas.openxmlformats.org/officeDocument/2006/relationships/printerSettings" Target="../printerSettings/printerSettings365.bin"/><Relationship Id="rId18" Type="http://schemas.openxmlformats.org/officeDocument/2006/relationships/printerSettings" Target="../printerSettings/printerSettings370.bin"/><Relationship Id="rId26" Type="http://schemas.openxmlformats.org/officeDocument/2006/relationships/printerSettings" Target="../printerSettings/printerSettings378.bin"/><Relationship Id="rId3" Type="http://schemas.openxmlformats.org/officeDocument/2006/relationships/printerSettings" Target="../printerSettings/printerSettings355.bin"/><Relationship Id="rId21" Type="http://schemas.openxmlformats.org/officeDocument/2006/relationships/printerSettings" Target="../printerSettings/printerSettings373.bin"/><Relationship Id="rId7" Type="http://schemas.openxmlformats.org/officeDocument/2006/relationships/printerSettings" Target="../printerSettings/printerSettings359.bin"/><Relationship Id="rId12" Type="http://schemas.openxmlformats.org/officeDocument/2006/relationships/printerSettings" Target="../printerSettings/printerSettings364.bin"/><Relationship Id="rId17" Type="http://schemas.openxmlformats.org/officeDocument/2006/relationships/printerSettings" Target="../printerSettings/printerSettings369.bin"/><Relationship Id="rId25" Type="http://schemas.openxmlformats.org/officeDocument/2006/relationships/printerSettings" Target="../printerSettings/printerSettings377.bin"/><Relationship Id="rId2" Type="http://schemas.openxmlformats.org/officeDocument/2006/relationships/printerSettings" Target="../printerSettings/printerSettings354.bin"/><Relationship Id="rId16" Type="http://schemas.openxmlformats.org/officeDocument/2006/relationships/printerSettings" Target="../printerSettings/printerSettings368.bin"/><Relationship Id="rId20" Type="http://schemas.openxmlformats.org/officeDocument/2006/relationships/printerSettings" Target="../printerSettings/printerSettings372.bin"/><Relationship Id="rId1" Type="http://schemas.openxmlformats.org/officeDocument/2006/relationships/printerSettings" Target="../printerSettings/printerSettings353.bin"/><Relationship Id="rId6" Type="http://schemas.openxmlformats.org/officeDocument/2006/relationships/printerSettings" Target="../printerSettings/printerSettings358.bin"/><Relationship Id="rId11" Type="http://schemas.openxmlformats.org/officeDocument/2006/relationships/printerSettings" Target="../printerSettings/printerSettings363.bin"/><Relationship Id="rId24" Type="http://schemas.openxmlformats.org/officeDocument/2006/relationships/printerSettings" Target="../printerSettings/printerSettings376.bin"/><Relationship Id="rId5" Type="http://schemas.openxmlformats.org/officeDocument/2006/relationships/printerSettings" Target="../printerSettings/printerSettings357.bin"/><Relationship Id="rId15" Type="http://schemas.openxmlformats.org/officeDocument/2006/relationships/printerSettings" Target="../printerSettings/printerSettings367.bin"/><Relationship Id="rId23" Type="http://schemas.openxmlformats.org/officeDocument/2006/relationships/printerSettings" Target="../printerSettings/printerSettings375.bin"/><Relationship Id="rId28" Type="http://schemas.openxmlformats.org/officeDocument/2006/relationships/drawing" Target="../drawings/drawing13.xml"/><Relationship Id="rId10" Type="http://schemas.openxmlformats.org/officeDocument/2006/relationships/printerSettings" Target="../printerSettings/printerSettings362.bin"/><Relationship Id="rId19" Type="http://schemas.openxmlformats.org/officeDocument/2006/relationships/printerSettings" Target="../printerSettings/printerSettings371.bin"/><Relationship Id="rId4" Type="http://schemas.openxmlformats.org/officeDocument/2006/relationships/printerSettings" Target="../printerSettings/printerSettings356.bin"/><Relationship Id="rId9" Type="http://schemas.openxmlformats.org/officeDocument/2006/relationships/printerSettings" Target="../printerSettings/printerSettings361.bin"/><Relationship Id="rId14" Type="http://schemas.openxmlformats.org/officeDocument/2006/relationships/printerSettings" Target="../printerSettings/printerSettings366.bin"/><Relationship Id="rId22" Type="http://schemas.openxmlformats.org/officeDocument/2006/relationships/printerSettings" Target="../printerSettings/printerSettings374.bin"/><Relationship Id="rId27" Type="http://schemas.openxmlformats.org/officeDocument/2006/relationships/printerSettings" Target="../printerSettings/printerSettings379.bin"/></Relationships>
</file>

<file path=xl/worksheets/_rels/sheet1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387.bin"/><Relationship Id="rId13" Type="http://schemas.openxmlformats.org/officeDocument/2006/relationships/printerSettings" Target="../printerSettings/printerSettings392.bin"/><Relationship Id="rId18" Type="http://schemas.openxmlformats.org/officeDocument/2006/relationships/printerSettings" Target="../printerSettings/printerSettings397.bin"/><Relationship Id="rId26" Type="http://schemas.openxmlformats.org/officeDocument/2006/relationships/printerSettings" Target="../printerSettings/printerSettings405.bin"/><Relationship Id="rId3" Type="http://schemas.openxmlformats.org/officeDocument/2006/relationships/printerSettings" Target="../printerSettings/printerSettings382.bin"/><Relationship Id="rId21" Type="http://schemas.openxmlformats.org/officeDocument/2006/relationships/printerSettings" Target="../printerSettings/printerSettings400.bin"/><Relationship Id="rId7" Type="http://schemas.openxmlformats.org/officeDocument/2006/relationships/printerSettings" Target="../printerSettings/printerSettings386.bin"/><Relationship Id="rId12" Type="http://schemas.openxmlformats.org/officeDocument/2006/relationships/printerSettings" Target="../printerSettings/printerSettings391.bin"/><Relationship Id="rId17" Type="http://schemas.openxmlformats.org/officeDocument/2006/relationships/printerSettings" Target="../printerSettings/printerSettings396.bin"/><Relationship Id="rId25" Type="http://schemas.openxmlformats.org/officeDocument/2006/relationships/printerSettings" Target="../printerSettings/printerSettings404.bin"/><Relationship Id="rId2" Type="http://schemas.openxmlformats.org/officeDocument/2006/relationships/printerSettings" Target="../printerSettings/printerSettings381.bin"/><Relationship Id="rId16" Type="http://schemas.openxmlformats.org/officeDocument/2006/relationships/printerSettings" Target="../printerSettings/printerSettings395.bin"/><Relationship Id="rId20" Type="http://schemas.openxmlformats.org/officeDocument/2006/relationships/printerSettings" Target="../printerSettings/printerSettings399.bin"/><Relationship Id="rId1" Type="http://schemas.openxmlformats.org/officeDocument/2006/relationships/printerSettings" Target="../printerSettings/printerSettings380.bin"/><Relationship Id="rId6" Type="http://schemas.openxmlformats.org/officeDocument/2006/relationships/printerSettings" Target="../printerSettings/printerSettings385.bin"/><Relationship Id="rId11" Type="http://schemas.openxmlformats.org/officeDocument/2006/relationships/printerSettings" Target="../printerSettings/printerSettings390.bin"/><Relationship Id="rId24" Type="http://schemas.openxmlformats.org/officeDocument/2006/relationships/printerSettings" Target="../printerSettings/printerSettings403.bin"/><Relationship Id="rId5" Type="http://schemas.openxmlformats.org/officeDocument/2006/relationships/printerSettings" Target="../printerSettings/printerSettings384.bin"/><Relationship Id="rId15" Type="http://schemas.openxmlformats.org/officeDocument/2006/relationships/printerSettings" Target="../printerSettings/printerSettings394.bin"/><Relationship Id="rId23" Type="http://schemas.openxmlformats.org/officeDocument/2006/relationships/printerSettings" Target="../printerSettings/printerSettings402.bin"/><Relationship Id="rId28" Type="http://schemas.openxmlformats.org/officeDocument/2006/relationships/drawing" Target="../drawings/drawing14.xml"/><Relationship Id="rId10" Type="http://schemas.openxmlformats.org/officeDocument/2006/relationships/printerSettings" Target="../printerSettings/printerSettings389.bin"/><Relationship Id="rId19" Type="http://schemas.openxmlformats.org/officeDocument/2006/relationships/printerSettings" Target="../printerSettings/printerSettings398.bin"/><Relationship Id="rId4" Type="http://schemas.openxmlformats.org/officeDocument/2006/relationships/printerSettings" Target="../printerSettings/printerSettings383.bin"/><Relationship Id="rId9" Type="http://schemas.openxmlformats.org/officeDocument/2006/relationships/printerSettings" Target="../printerSettings/printerSettings388.bin"/><Relationship Id="rId14" Type="http://schemas.openxmlformats.org/officeDocument/2006/relationships/printerSettings" Target="../printerSettings/printerSettings393.bin"/><Relationship Id="rId22" Type="http://schemas.openxmlformats.org/officeDocument/2006/relationships/printerSettings" Target="../printerSettings/printerSettings401.bin"/><Relationship Id="rId27" Type="http://schemas.openxmlformats.org/officeDocument/2006/relationships/printerSettings" Target="../printerSettings/printerSettings406.bin"/></Relationships>
</file>

<file path=xl/worksheets/_rels/sheet1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14.bin"/><Relationship Id="rId13" Type="http://schemas.openxmlformats.org/officeDocument/2006/relationships/printerSettings" Target="../printerSettings/printerSettings419.bin"/><Relationship Id="rId18" Type="http://schemas.openxmlformats.org/officeDocument/2006/relationships/printerSettings" Target="../printerSettings/printerSettings424.bin"/><Relationship Id="rId26" Type="http://schemas.openxmlformats.org/officeDocument/2006/relationships/printerSettings" Target="../printerSettings/printerSettings432.bin"/><Relationship Id="rId3" Type="http://schemas.openxmlformats.org/officeDocument/2006/relationships/printerSettings" Target="../printerSettings/printerSettings409.bin"/><Relationship Id="rId21" Type="http://schemas.openxmlformats.org/officeDocument/2006/relationships/printerSettings" Target="../printerSettings/printerSettings427.bin"/><Relationship Id="rId7" Type="http://schemas.openxmlformats.org/officeDocument/2006/relationships/printerSettings" Target="../printerSettings/printerSettings413.bin"/><Relationship Id="rId12" Type="http://schemas.openxmlformats.org/officeDocument/2006/relationships/printerSettings" Target="../printerSettings/printerSettings418.bin"/><Relationship Id="rId17" Type="http://schemas.openxmlformats.org/officeDocument/2006/relationships/printerSettings" Target="../printerSettings/printerSettings423.bin"/><Relationship Id="rId25" Type="http://schemas.openxmlformats.org/officeDocument/2006/relationships/printerSettings" Target="../printerSettings/printerSettings431.bin"/><Relationship Id="rId2" Type="http://schemas.openxmlformats.org/officeDocument/2006/relationships/printerSettings" Target="../printerSettings/printerSettings408.bin"/><Relationship Id="rId16" Type="http://schemas.openxmlformats.org/officeDocument/2006/relationships/printerSettings" Target="../printerSettings/printerSettings422.bin"/><Relationship Id="rId20" Type="http://schemas.openxmlformats.org/officeDocument/2006/relationships/printerSettings" Target="../printerSettings/printerSettings426.bin"/><Relationship Id="rId1" Type="http://schemas.openxmlformats.org/officeDocument/2006/relationships/printerSettings" Target="../printerSettings/printerSettings407.bin"/><Relationship Id="rId6" Type="http://schemas.openxmlformats.org/officeDocument/2006/relationships/printerSettings" Target="../printerSettings/printerSettings412.bin"/><Relationship Id="rId11" Type="http://schemas.openxmlformats.org/officeDocument/2006/relationships/printerSettings" Target="../printerSettings/printerSettings417.bin"/><Relationship Id="rId24" Type="http://schemas.openxmlformats.org/officeDocument/2006/relationships/printerSettings" Target="../printerSettings/printerSettings430.bin"/><Relationship Id="rId5" Type="http://schemas.openxmlformats.org/officeDocument/2006/relationships/printerSettings" Target="../printerSettings/printerSettings411.bin"/><Relationship Id="rId15" Type="http://schemas.openxmlformats.org/officeDocument/2006/relationships/printerSettings" Target="../printerSettings/printerSettings421.bin"/><Relationship Id="rId23" Type="http://schemas.openxmlformats.org/officeDocument/2006/relationships/printerSettings" Target="../printerSettings/printerSettings429.bin"/><Relationship Id="rId28" Type="http://schemas.openxmlformats.org/officeDocument/2006/relationships/drawing" Target="../drawings/drawing15.xml"/><Relationship Id="rId10" Type="http://schemas.openxmlformats.org/officeDocument/2006/relationships/printerSettings" Target="../printerSettings/printerSettings416.bin"/><Relationship Id="rId19" Type="http://schemas.openxmlformats.org/officeDocument/2006/relationships/printerSettings" Target="../printerSettings/printerSettings425.bin"/><Relationship Id="rId4" Type="http://schemas.openxmlformats.org/officeDocument/2006/relationships/printerSettings" Target="../printerSettings/printerSettings410.bin"/><Relationship Id="rId9" Type="http://schemas.openxmlformats.org/officeDocument/2006/relationships/printerSettings" Target="../printerSettings/printerSettings415.bin"/><Relationship Id="rId14" Type="http://schemas.openxmlformats.org/officeDocument/2006/relationships/printerSettings" Target="../printerSettings/printerSettings420.bin"/><Relationship Id="rId22" Type="http://schemas.openxmlformats.org/officeDocument/2006/relationships/printerSettings" Target="../printerSettings/printerSettings428.bin"/><Relationship Id="rId27" Type="http://schemas.openxmlformats.org/officeDocument/2006/relationships/printerSettings" Target="../printerSettings/printerSettings433.bin"/></Relationships>
</file>

<file path=xl/worksheets/_rels/sheet1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41.bin"/><Relationship Id="rId13" Type="http://schemas.openxmlformats.org/officeDocument/2006/relationships/printerSettings" Target="../printerSettings/printerSettings446.bin"/><Relationship Id="rId18" Type="http://schemas.openxmlformats.org/officeDocument/2006/relationships/printerSettings" Target="../printerSettings/printerSettings451.bin"/><Relationship Id="rId26" Type="http://schemas.openxmlformats.org/officeDocument/2006/relationships/printerSettings" Target="../printerSettings/printerSettings459.bin"/><Relationship Id="rId3" Type="http://schemas.openxmlformats.org/officeDocument/2006/relationships/printerSettings" Target="../printerSettings/printerSettings436.bin"/><Relationship Id="rId21" Type="http://schemas.openxmlformats.org/officeDocument/2006/relationships/printerSettings" Target="../printerSettings/printerSettings454.bin"/><Relationship Id="rId7" Type="http://schemas.openxmlformats.org/officeDocument/2006/relationships/printerSettings" Target="../printerSettings/printerSettings440.bin"/><Relationship Id="rId12" Type="http://schemas.openxmlformats.org/officeDocument/2006/relationships/printerSettings" Target="../printerSettings/printerSettings445.bin"/><Relationship Id="rId17" Type="http://schemas.openxmlformats.org/officeDocument/2006/relationships/printerSettings" Target="../printerSettings/printerSettings450.bin"/><Relationship Id="rId25" Type="http://schemas.openxmlformats.org/officeDocument/2006/relationships/printerSettings" Target="../printerSettings/printerSettings458.bin"/><Relationship Id="rId2" Type="http://schemas.openxmlformats.org/officeDocument/2006/relationships/printerSettings" Target="../printerSettings/printerSettings435.bin"/><Relationship Id="rId16" Type="http://schemas.openxmlformats.org/officeDocument/2006/relationships/printerSettings" Target="../printerSettings/printerSettings449.bin"/><Relationship Id="rId20" Type="http://schemas.openxmlformats.org/officeDocument/2006/relationships/printerSettings" Target="../printerSettings/printerSettings453.bin"/><Relationship Id="rId1" Type="http://schemas.openxmlformats.org/officeDocument/2006/relationships/printerSettings" Target="../printerSettings/printerSettings434.bin"/><Relationship Id="rId6" Type="http://schemas.openxmlformats.org/officeDocument/2006/relationships/printerSettings" Target="../printerSettings/printerSettings439.bin"/><Relationship Id="rId11" Type="http://schemas.openxmlformats.org/officeDocument/2006/relationships/printerSettings" Target="../printerSettings/printerSettings444.bin"/><Relationship Id="rId24" Type="http://schemas.openxmlformats.org/officeDocument/2006/relationships/printerSettings" Target="../printerSettings/printerSettings457.bin"/><Relationship Id="rId5" Type="http://schemas.openxmlformats.org/officeDocument/2006/relationships/printerSettings" Target="../printerSettings/printerSettings438.bin"/><Relationship Id="rId15" Type="http://schemas.openxmlformats.org/officeDocument/2006/relationships/printerSettings" Target="../printerSettings/printerSettings448.bin"/><Relationship Id="rId23" Type="http://schemas.openxmlformats.org/officeDocument/2006/relationships/printerSettings" Target="../printerSettings/printerSettings456.bin"/><Relationship Id="rId28" Type="http://schemas.openxmlformats.org/officeDocument/2006/relationships/drawing" Target="../drawings/drawing16.xml"/><Relationship Id="rId10" Type="http://schemas.openxmlformats.org/officeDocument/2006/relationships/printerSettings" Target="../printerSettings/printerSettings443.bin"/><Relationship Id="rId19" Type="http://schemas.openxmlformats.org/officeDocument/2006/relationships/printerSettings" Target="../printerSettings/printerSettings452.bin"/><Relationship Id="rId4" Type="http://schemas.openxmlformats.org/officeDocument/2006/relationships/printerSettings" Target="../printerSettings/printerSettings437.bin"/><Relationship Id="rId9" Type="http://schemas.openxmlformats.org/officeDocument/2006/relationships/printerSettings" Target="../printerSettings/printerSettings442.bin"/><Relationship Id="rId14" Type="http://schemas.openxmlformats.org/officeDocument/2006/relationships/printerSettings" Target="../printerSettings/printerSettings447.bin"/><Relationship Id="rId22" Type="http://schemas.openxmlformats.org/officeDocument/2006/relationships/printerSettings" Target="../printerSettings/printerSettings455.bin"/><Relationship Id="rId27" Type="http://schemas.openxmlformats.org/officeDocument/2006/relationships/printerSettings" Target="../printerSettings/printerSettings460.bin"/></Relationships>
</file>

<file path=xl/worksheets/_rels/sheet1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68.bin"/><Relationship Id="rId13" Type="http://schemas.openxmlformats.org/officeDocument/2006/relationships/printerSettings" Target="../printerSettings/printerSettings473.bin"/><Relationship Id="rId18" Type="http://schemas.openxmlformats.org/officeDocument/2006/relationships/printerSettings" Target="../printerSettings/printerSettings478.bin"/><Relationship Id="rId26" Type="http://schemas.openxmlformats.org/officeDocument/2006/relationships/printerSettings" Target="../printerSettings/printerSettings486.bin"/><Relationship Id="rId3" Type="http://schemas.openxmlformats.org/officeDocument/2006/relationships/printerSettings" Target="../printerSettings/printerSettings463.bin"/><Relationship Id="rId21" Type="http://schemas.openxmlformats.org/officeDocument/2006/relationships/printerSettings" Target="../printerSettings/printerSettings481.bin"/><Relationship Id="rId7" Type="http://schemas.openxmlformats.org/officeDocument/2006/relationships/printerSettings" Target="../printerSettings/printerSettings467.bin"/><Relationship Id="rId12" Type="http://schemas.openxmlformats.org/officeDocument/2006/relationships/printerSettings" Target="../printerSettings/printerSettings472.bin"/><Relationship Id="rId17" Type="http://schemas.openxmlformats.org/officeDocument/2006/relationships/printerSettings" Target="../printerSettings/printerSettings477.bin"/><Relationship Id="rId25" Type="http://schemas.openxmlformats.org/officeDocument/2006/relationships/printerSettings" Target="../printerSettings/printerSettings485.bin"/><Relationship Id="rId2" Type="http://schemas.openxmlformats.org/officeDocument/2006/relationships/printerSettings" Target="../printerSettings/printerSettings462.bin"/><Relationship Id="rId16" Type="http://schemas.openxmlformats.org/officeDocument/2006/relationships/printerSettings" Target="../printerSettings/printerSettings476.bin"/><Relationship Id="rId20" Type="http://schemas.openxmlformats.org/officeDocument/2006/relationships/printerSettings" Target="../printerSettings/printerSettings480.bin"/><Relationship Id="rId1" Type="http://schemas.openxmlformats.org/officeDocument/2006/relationships/printerSettings" Target="../printerSettings/printerSettings461.bin"/><Relationship Id="rId6" Type="http://schemas.openxmlformats.org/officeDocument/2006/relationships/printerSettings" Target="../printerSettings/printerSettings466.bin"/><Relationship Id="rId11" Type="http://schemas.openxmlformats.org/officeDocument/2006/relationships/printerSettings" Target="../printerSettings/printerSettings471.bin"/><Relationship Id="rId24" Type="http://schemas.openxmlformats.org/officeDocument/2006/relationships/printerSettings" Target="../printerSettings/printerSettings484.bin"/><Relationship Id="rId5" Type="http://schemas.openxmlformats.org/officeDocument/2006/relationships/printerSettings" Target="../printerSettings/printerSettings465.bin"/><Relationship Id="rId15" Type="http://schemas.openxmlformats.org/officeDocument/2006/relationships/printerSettings" Target="../printerSettings/printerSettings475.bin"/><Relationship Id="rId23" Type="http://schemas.openxmlformats.org/officeDocument/2006/relationships/printerSettings" Target="../printerSettings/printerSettings483.bin"/><Relationship Id="rId28" Type="http://schemas.openxmlformats.org/officeDocument/2006/relationships/drawing" Target="../drawings/drawing17.xml"/><Relationship Id="rId10" Type="http://schemas.openxmlformats.org/officeDocument/2006/relationships/printerSettings" Target="../printerSettings/printerSettings470.bin"/><Relationship Id="rId19" Type="http://schemas.openxmlformats.org/officeDocument/2006/relationships/printerSettings" Target="../printerSettings/printerSettings479.bin"/><Relationship Id="rId4" Type="http://schemas.openxmlformats.org/officeDocument/2006/relationships/printerSettings" Target="../printerSettings/printerSettings464.bin"/><Relationship Id="rId9" Type="http://schemas.openxmlformats.org/officeDocument/2006/relationships/printerSettings" Target="../printerSettings/printerSettings469.bin"/><Relationship Id="rId14" Type="http://schemas.openxmlformats.org/officeDocument/2006/relationships/printerSettings" Target="../printerSettings/printerSettings474.bin"/><Relationship Id="rId22" Type="http://schemas.openxmlformats.org/officeDocument/2006/relationships/printerSettings" Target="../printerSettings/printerSettings482.bin"/><Relationship Id="rId27" Type="http://schemas.openxmlformats.org/officeDocument/2006/relationships/printerSettings" Target="../printerSettings/printerSettings487.bin"/></Relationships>
</file>

<file path=xl/worksheets/_rels/sheet2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495.bin"/><Relationship Id="rId13" Type="http://schemas.openxmlformats.org/officeDocument/2006/relationships/printerSettings" Target="../printerSettings/printerSettings500.bin"/><Relationship Id="rId18" Type="http://schemas.openxmlformats.org/officeDocument/2006/relationships/printerSettings" Target="../printerSettings/printerSettings505.bin"/><Relationship Id="rId26" Type="http://schemas.openxmlformats.org/officeDocument/2006/relationships/printerSettings" Target="../printerSettings/printerSettings513.bin"/><Relationship Id="rId3" Type="http://schemas.openxmlformats.org/officeDocument/2006/relationships/printerSettings" Target="../printerSettings/printerSettings490.bin"/><Relationship Id="rId21" Type="http://schemas.openxmlformats.org/officeDocument/2006/relationships/printerSettings" Target="../printerSettings/printerSettings508.bin"/><Relationship Id="rId7" Type="http://schemas.openxmlformats.org/officeDocument/2006/relationships/printerSettings" Target="../printerSettings/printerSettings494.bin"/><Relationship Id="rId12" Type="http://schemas.openxmlformats.org/officeDocument/2006/relationships/printerSettings" Target="../printerSettings/printerSettings499.bin"/><Relationship Id="rId17" Type="http://schemas.openxmlformats.org/officeDocument/2006/relationships/printerSettings" Target="../printerSettings/printerSettings504.bin"/><Relationship Id="rId25" Type="http://schemas.openxmlformats.org/officeDocument/2006/relationships/printerSettings" Target="../printerSettings/printerSettings512.bin"/><Relationship Id="rId2" Type="http://schemas.openxmlformats.org/officeDocument/2006/relationships/printerSettings" Target="../printerSettings/printerSettings489.bin"/><Relationship Id="rId16" Type="http://schemas.openxmlformats.org/officeDocument/2006/relationships/printerSettings" Target="../printerSettings/printerSettings503.bin"/><Relationship Id="rId20" Type="http://schemas.openxmlformats.org/officeDocument/2006/relationships/printerSettings" Target="../printerSettings/printerSettings507.bin"/><Relationship Id="rId1" Type="http://schemas.openxmlformats.org/officeDocument/2006/relationships/printerSettings" Target="../printerSettings/printerSettings488.bin"/><Relationship Id="rId6" Type="http://schemas.openxmlformats.org/officeDocument/2006/relationships/printerSettings" Target="../printerSettings/printerSettings493.bin"/><Relationship Id="rId11" Type="http://schemas.openxmlformats.org/officeDocument/2006/relationships/printerSettings" Target="../printerSettings/printerSettings498.bin"/><Relationship Id="rId24" Type="http://schemas.openxmlformats.org/officeDocument/2006/relationships/printerSettings" Target="../printerSettings/printerSettings511.bin"/><Relationship Id="rId5" Type="http://schemas.openxmlformats.org/officeDocument/2006/relationships/printerSettings" Target="../printerSettings/printerSettings492.bin"/><Relationship Id="rId15" Type="http://schemas.openxmlformats.org/officeDocument/2006/relationships/printerSettings" Target="../printerSettings/printerSettings502.bin"/><Relationship Id="rId23" Type="http://schemas.openxmlformats.org/officeDocument/2006/relationships/printerSettings" Target="../printerSettings/printerSettings510.bin"/><Relationship Id="rId28" Type="http://schemas.openxmlformats.org/officeDocument/2006/relationships/drawing" Target="../drawings/drawing18.xml"/><Relationship Id="rId10" Type="http://schemas.openxmlformats.org/officeDocument/2006/relationships/printerSettings" Target="../printerSettings/printerSettings497.bin"/><Relationship Id="rId19" Type="http://schemas.openxmlformats.org/officeDocument/2006/relationships/printerSettings" Target="../printerSettings/printerSettings506.bin"/><Relationship Id="rId4" Type="http://schemas.openxmlformats.org/officeDocument/2006/relationships/printerSettings" Target="../printerSettings/printerSettings491.bin"/><Relationship Id="rId9" Type="http://schemas.openxmlformats.org/officeDocument/2006/relationships/printerSettings" Target="../printerSettings/printerSettings496.bin"/><Relationship Id="rId14" Type="http://schemas.openxmlformats.org/officeDocument/2006/relationships/printerSettings" Target="../printerSettings/printerSettings501.bin"/><Relationship Id="rId22" Type="http://schemas.openxmlformats.org/officeDocument/2006/relationships/printerSettings" Target="../printerSettings/printerSettings509.bin"/><Relationship Id="rId27" Type="http://schemas.openxmlformats.org/officeDocument/2006/relationships/printerSettings" Target="../printerSettings/printerSettings514.bin"/></Relationships>
</file>

<file path=xl/worksheets/_rels/sheet2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22.bin"/><Relationship Id="rId13" Type="http://schemas.openxmlformats.org/officeDocument/2006/relationships/printerSettings" Target="../printerSettings/printerSettings527.bin"/><Relationship Id="rId18" Type="http://schemas.openxmlformats.org/officeDocument/2006/relationships/printerSettings" Target="../printerSettings/printerSettings532.bin"/><Relationship Id="rId26" Type="http://schemas.openxmlformats.org/officeDocument/2006/relationships/printerSettings" Target="../printerSettings/printerSettings540.bin"/><Relationship Id="rId3" Type="http://schemas.openxmlformats.org/officeDocument/2006/relationships/printerSettings" Target="../printerSettings/printerSettings517.bin"/><Relationship Id="rId21" Type="http://schemas.openxmlformats.org/officeDocument/2006/relationships/printerSettings" Target="../printerSettings/printerSettings535.bin"/><Relationship Id="rId7" Type="http://schemas.openxmlformats.org/officeDocument/2006/relationships/printerSettings" Target="../printerSettings/printerSettings521.bin"/><Relationship Id="rId12" Type="http://schemas.openxmlformats.org/officeDocument/2006/relationships/printerSettings" Target="../printerSettings/printerSettings526.bin"/><Relationship Id="rId17" Type="http://schemas.openxmlformats.org/officeDocument/2006/relationships/printerSettings" Target="../printerSettings/printerSettings531.bin"/><Relationship Id="rId25" Type="http://schemas.openxmlformats.org/officeDocument/2006/relationships/printerSettings" Target="../printerSettings/printerSettings539.bin"/><Relationship Id="rId2" Type="http://schemas.openxmlformats.org/officeDocument/2006/relationships/printerSettings" Target="../printerSettings/printerSettings516.bin"/><Relationship Id="rId16" Type="http://schemas.openxmlformats.org/officeDocument/2006/relationships/printerSettings" Target="../printerSettings/printerSettings530.bin"/><Relationship Id="rId20" Type="http://schemas.openxmlformats.org/officeDocument/2006/relationships/printerSettings" Target="../printerSettings/printerSettings534.bin"/><Relationship Id="rId1" Type="http://schemas.openxmlformats.org/officeDocument/2006/relationships/printerSettings" Target="../printerSettings/printerSettings515.bin"/><Relationship Id="rId6" Type="http://schemas.openxmlformats.org/officeDocument/2006/relationships/printerSettings" Target="../printerSettings/printerSettings520.bin"/><Relationship Id="rId11" Type="http://schemas.openxmlformats.org/officeDocument/2006/relationships/printerSettings" Target="../printerSettings/printerSettings525.bin"/><Relationship Id="rId24" Type="http://schemas.openxmlformats.org/officeDocument/2006/relationships/printerSettings" Target="../printerSettings/printerSettings538.bin"/><Relationship Id="rId5" Type="http://schemas.openxmlformats.org/officeDocument/2006/relationships/printerSettings" Target="../printerSettings/printerSettings519.bin"/><Relationship Id="rId15" Type="http://schemas.openxmlformats.org/officeDocument/2006/relationships/printerSettings" Target="../printerSettings/printerSettings529.bin"/><Relationship Id="rId23" Type="http://schemas.openxmlformats.org/officeDocument/2006/relationships/printerSettings" Target="../printerSettings/printerSettings537.bin"/><Relationship Id="rId28" Type="http://schemas.openxmlformats.org/officeDocument/2006/relationships/drawing" Target="../drawings/drawing19.xml"/><Relationship Id="rId10" Type="http://schemas.openxmlformats.org/officeDocument/2006/relationships/printerSettings" Target="../printerSettings/printerSettings524.bin"/><Relationship Id="rId19" Type="http://schemas.openxmlformats.org/officeDocument/2006/relationships/printerSettings" Target="../printerSettings/printerSettings533.bin"/><Relationship Id="rId4" Type="http://schemas.openxmlformats.org/officeDocument/2006/relationships/printerSettings" Target="../printerSettings/printerSettings518.bin"/><Relationship Id="rId9" Type="http://schemas.openxmlformats.org/officeDocument/2006/relationships/printerSettings" Target="../printerSettings/printerSettings523.bin"/><Relationship Id="rId14" Type="http://schemas.openxmlformats.org/officeDocument/2006/relationships/printerSettings" Target="../printerSettings/printerSettings528.bin"/><Relationship Id="rId22" Type="http://schemas.openxmlformats.org/officeDocument/2006/relationships/printerSettings" Target="../printerSettings/printerSettings536.bin"/><Relationship Id="rId27" Type="http://schemas.openxmlformats.org/officeDocument/2006/relationships/printerSettings" Target="../printerSettings/printerSettings541.bin"/></Relationships>
</file>

<file path=xl/worksheets/_rels/sheet22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49.bin"/><Relationship Id="rId13" Type="http://schemas.openxmlformats.org/officeDocument/2006/relationships/printerSettings" Target="../printerSettings/printerSettings554.bin"/><Relationship Id="rId18" Type="http://schemas.openxmlformats.org/officeDocument/2006/relationships/printerSettings" Target="../printerSettings/printerSettings559.bin"/><Relationship Id="rId26" Type="http://schemas.openxmlformats.org/officeDocument/2006/relationships/printerSettings" Target="../printerSettings/printerSettings567.bin"/><Relationship Id="rId3" Type="http://schemas.openxmlformats.org/officeDocument/2006/relationships/printerSettings" Target="../printerSettings/printerSettings544.bin"/><Relationship Id="rId21" Type="http://schemas.openxmlformats.org/officeDocument/2006/relationships/printerSettings" Target="../printerSettings/printerSettings562.bin"/><Relationship Id="rId7" Type="http://schemas.openxmlformats.org/officeDocument/2006/relationships/printerSettings" Target="../printerSettings/printerSettings548.bin"/><Relationship Id="rId12" Type="http://schemas.openxmlformats.org/officeDocument/2006/relationships/printerSettings" Target="../printerSettings/printerSettings553.bin"/><Relationship Id="rId17" Type="http://schemas.openxmlformats.org/officeDocument/2006/relationships/printerSettings" Target="../printerSettings/printerSettings558.bin"/><Relationship Id="rId25" Type="http://schemas.openxmlformats.org/officeDocument/2006/relationships/printerSettings" Target="../printerSettings/printerSettings566.bin"/><Relationship Id="rId2" Type="http://schemas.openxmlformats.org/officeDocument/2006/relationships/printerSettings" Target="../printerSettings/printerSettings543.bin"/><Relationship Id="rId16" Type="http://schemas.openxmlformats.org/officeDocument/2006/relationships/printerSettings" Target="../printerSettings/printerSettings557.bin"/><Relationship Id="rId20" Type="http://schemas.openxmlformats.org/officeDocument/2006/relationships/printerSettings" Target="../printerSettings/printerSettings561.bin"/><Relationship Id="rId1" Type="http://schemas.openxmlformats.org/officeDocument/2006/relationships/printerSettings" Target="../printerSettings/printerSettings542.bin"/><Relationship Id="rId6" Type="http://schemas.openxmlformats.org/officeDocument/2006/relationships/printerSettings" Target="../printerSettings/printerSettings547.bin"/><Relationship Id="rId11" Type="http://schemas.openxmlformats.org/officeDocument/2006/relationships/printerSettings" Target="../printerSettings/printerSettings552.bin"/><Relationship Id="rId24" Type="http://schemas.openxmlformats.org/officeDocument/2006/relationships/printerSettings" Target="../printerSettings/printerSettings565.bin"/><Relationship Id="rId5" Type="http://schemas.openxmlformats.org/officeDocument/2006/relationships/printerSettings" Target="../printerSettings/printerSettings546.bin"/><Relationship Id="rId15" Type="http://schemas.openxmlformats.org/officeDocument/2006/relationships/printerSettings" Target="../printerSettings/printerSettings556.bin"/><Relationship Id="rId23" Type="http://schemas.openxmlformats.org/officeDocument/2006/relationships/printerSettings" Target="../printerSettings/printerSettings564.bin"/><Relationship Id="rId28" Type="http://schemas.openxmlformats.org/officeDocument/2006/relationships/drawing" Target="../drawings/drawing20.xml"/><Relationship Id="rId10" Type="http://schemas.openxmlformats.org/officeDocument/2006/relationships/printerSettings" Target="../printerSettings/printerSettings551.bin"/><Relationship Id="rId19" Type="http://schemas.openxmlformats.org/officeDocument/2006/relationships/printerSettings" Target="../printerSettings/printerSettings560.bin"/><Relationship Id="rId4" Type="http://schemas.openxmlformats.org/officeDocument/2006/relationships/printerSettings" Target="../printerSettings/printerSettings545.bin"/><Relationship Id="rId9" Type="http://schemas.openxmlformats.org/officeDocument/2006/relationships/printerSettings" Target="../printerSettings/printerSettings550.bin"/><Relationship Id="rId14" Type="http://schemas.openxmlformats.org/officeDocument/2006/relationships/printerSettings" Target="../printerSettings/printerSettings555.bin"/><Relationship Id="rId22" Type="http://schemas.openxmlformats.org/officeDocument/2006/relationships/printerSettings" Target="../printerSettings/printerSettings563.bin"/><Relationship Id="rId27" Type="http://schemas.openxmlformats.org/officeDocument/2006/relationships/printerSettings" Target="../printerSettings/printerSettings568.bin"/></Relationships>
</file>

<file path=xl/worksheets/_rels/sheet23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576.bin"/><Relationship Id="rId13" Type="http://schemas.openxmlformats.org/officeDocument/2006/relationships/printerSettings" Target="../printerSettings/printerSettings581.bin"/><Relationship Id="rId18" Type="http://schemas.openxmlformats.org/officeDocument/2006/relationships/printerSettings" Target="../printerSettings/printerSettings586.bin"/><Relationship Id="rId26" Type="http://schemas.openxmlformats.org/officeDocument/2006/relationships/printerSettings" Target="../printerSettings/printerSettings594.bin"/><Relationship Id="rId3" Type="http://schemas.openxmlformats.org/officeDocument/2006/relationships/printerSettings" Target="../printerSettings/printerSettings571.bin"/><Relationship Id="rId21" Type="http://schemas.openxmlformats.org/officeDocument/2006/relationships/printerSettings" Target="../printerSettings/printerSettings589.bin"/><Relationship Id="rId7" Type="http://schemas.openxmlformats.org/officeDocument/2006/relationships/printerSettings" Target="../printerSettings/printerSettings575.bin"/><Relationship Id="rId12" Type="http://schemas.openxmlformats.org/officeDocument/2006/relationships/printerSettings" Target="../printerSettings/printerSettings580.bin"/><Relationship Id="rId17" Type="http://schemas.openxmlformats.org/officeDocument/2006/relationships/printerSettings" Target="../printerSettings/printerSettings585.bin"/><Relationship Id="rId25" Type="http://schemas.openxmlformats.org/officeDocument/2006/relationships/printerSettings" Target="../printerSettings/printerSettings593.bin"/><Relationship Id="rId2" Type="http://schemas.openxmlformats.org/officeDocument/2006/relationships/printerSettings" Target="../printerSettings/printerSettings570.bin"/><Relationship Id="rId16" Type="http://schemas.openxmlformats.org/officeDocument/2006/relationships/printerSettings" Target="../printerSettings/printerSettings584.bin"/><Relationship Id="rId20" Type="http://schemas.openxmlformats.org/officeDocument/2006/relationships/printerSettings" Target="../printerSettings/printerSettings588.bin"/><Relationship Id="rId1" Type="http://schemas.openxmlformats.org/officeDocument/2006/relationships/printerSettings" Target="../printerSettings/printerSettings569.bin"/><Relationship Id="rId6" Type="http://schemas.openxmlformats.org/officeDocument/2006/relationships/printerSettings" Target="../printerSettings/printerSettings574.bin"/><Relationship Id="rId11" Type="http://schemas.openxmlformats.org/officeDocument/2006/relationships/printerSettings" Target="../printerSettings/printerSettings579.bin"/><Relationship Id="rId24" Type="http://schemas.openxmlformats.org/officeDocument/2006/relationships/printerSettings" Target="../printerSettings/printerSettings592.bin"/><Relationship Id="rId5" Type="http://schemas.openxmlformats.org/officeDocument/2006/relationships/printerSettings" Target="../printerSettings/printerSettings573.bin"/><Relationship Id="rId15" Type="http://schemas.openxmlformats.org/officeDocument/2006/relationships/printerSettings" Target="../printerSettings/printerSettings583.bin"/><Relationship Id="rId23" Type="http://schemas.openxmlformats.org/officeDocument/2006/relationships/printerSettings" Target="../printerSettings/printerSettings591.bin"/><Relationship Id="rId28" Type="http://schemas.openxmlformats.org/officeDocument/2006/relationships/drawing" Target="../drawings/drawing21.xml"/><Relationship Id="rId10" Type="http://schemas.openxmlformats.org/officeDocument/2006/relationships/printerSettings" Target="../printerSettings/printerSettings578.bin"/><Relationship Id="rId19" Type="http://schemas.openxmlformats.org/officeDocument/2006/relationships/printerSettings" Target="../printerSettings/printerSettings587.bin"/><Relationship Id="rId4" Type="http://schemas.openxmlformats.org/officeDocument/2006/relationships/printerSettings" Target="../printerSettings/printerSettings572.bin"/><Relationship Id="rId9" Type="http://schemas.openxmlformats.org/officeDocument/2006/relationships/printerSettings" Target="../printerSettings/printerSettings577.bin"/><Relationship Id="rId14" Type="http://schemas.openxmlformats.org/officeDocument/2006/relationships/printerSettings" Target="../printerSettings/printerSettings582.bin"/><Relationship Id="rId22" Type="http://schemas.openxmlformats.org/officeDocument/2006/relationships/printerSettings" Target="../printerSettings/printerSettings590.bin"/><Relationship Id="rId27" Type="http://schemas.openxmlformats.org/officeDocument/2006/relationships/printerSettings" Target="../printerSettings/printerSettings595.bin"/></Relationships>
</file>

<file path=xl/worksheets/_rels/sheet24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03.bin"/><Relationship Id="rId13" Type="http://schemas.openxmlformats.org/officeDocument/2006/relationships/printerSettings" Target="../printerSettings/printerSettings608.bin"/><Relationship Id="rId18" Type="http://schemas.openxmlformats.org/officeDocument/2006/relationships/printerSettings" Target="../printerSettings/printerSettings613.bin"/><Relationship Id="rId26" Type="http://schemas.openxmlformats.org/officeDocument/2006/relationships/printerSettings" Target="../printerSettings/printerSettings621.bin"/><Relationship Id="rId3" Type="http://schemas.openxmlformats.org/officeDocument/2006/relationships/printerSettings" Target="../printerSettings/printerSettings598.bin"/><Relationship Id="rId21" Type="http://schemas.openxmlformats.org/officeDocument/2006/relationships/printerSettings" Target="../printerSettings/printerSettings616.bin"/><Relationship Id="rId7" Type="http://schemas.openxmlformats.org/officeDocument/2006/relationships/printerSettings" Target="../printerSettings/printerSettings602.bin"/><Relationship Id="rId12" Type="http://schemas.openxmlformats.org/officeDocument/2006/relationships/printerSettings" Target="../printerSettings/printerSettings607.bin"/><Relationship Id="rId17" Type="http://schemas.openxmlformats.org/officeDocument/2006/relationships/printerSettings" Target="../printerSettings/printerSettings612.bin"/><Relationship Id="rId25" Type="http://schemas.openxmlformats.org/officeDocument/2006/relationships/printerSettings" Target="../printerSettings/printerSettings620.bin"/><Relationship Id="rId2" Type="http://schemas.openxmlformats.org/officeDocument/2006/relationships/printerSettings" Target="../printerSettings/printerSettings597.bin"/><Relationship Id="rId16" Type="http://schemas.openxmlformats.org/officeDocument/2006/relationships/printerSettings" Target="../printerSettings/printerSettings611.bin"/><Relationship Id="rId20" Type="http://schemas.openxmlformats.org/officeDocument/2006/relationships/printerSettings" Target="../printerSettings/printerSettings615.bin"/><Relationship Id="rId1" Type="http://schemas.openxmlformats.org/officeDocument/2006/relationships/printerSettings" Target="../printerSettings/printerSettings596.bin"/><Relationship Id="rId6" Type="http://schemas.openxmlformats.org/officeDocument/2006/relationships/printerSettings" Target="../printerSettings/printerSettings601.bin"/><Relationship Id="rId11" Type="http://schemas.openxmlformats.org/officeDocument/2006/relationships/printerSettings" Target="../printerSettings/printerSettings606.bin"/><Relationship Id="rId24" Type="http://schemas.openxmlformats.org/officeDocument/2006/relationships/printerSettings" Target="../printerSettings/printerSettings619.bin"/><Relationship Id="rId5" Type="http://schemas.openxmlformats.org/officeDocument/2006/relationships/printerSettings" Target="../printerSettings/printerSettings600.bin"/><Relationship Id="rId15" Type="http://schemas.openxmlformats.org/officeDocument/2006/relationships/printerSettings" Target="../printerSettings/printerSettings610.bin"/><Relationship Id="rId23" Type="http://schemas.openxmlformats.org/officeDocument/2006/relationships/printerSettings" Target="../printerSettings/printerSettings618.bin"/><Relationship Id="rId28" Type="http://schemas.openxmlformats.org/officeDocument/2006/relationships/drawing" Target="../drawings/drawing22.xml"/><Relationship Id="rId10" Type="http://schemas.openxmlformats.org/officeDocument/2006/relationships/printerSettings" Target="../printerSettings/printerSettings605.bin"/><Relationship Id="rId19" Type="http://schemas.openxmlformats.org/officeDocument/2006/relationships/printerSettings" Target="../printerSettings/printerSettings614.bin"/><Relationship Id="rId4" Type="http://schemas.openxmlformats.org/officeDocument/2006/relationships/printerSettings" Target="../printerSettings/printerSettings599.bin"/><Relationship Id="rId9" Type="http://schemas.openxmlformats.org/officeDocument/2006/relationships/printerSettings" Target="../printerSettings/printerSettings604.bin"/><Relationship Id="rId14" Type="http://schemas.openxmlformats.org/officeDocument/2006/relationships/printerSettings" Target="../printerSettings/printerSettings609.bin"/><Relationship Id="rId22" Type="http://schemas.openxmlformats.org/officeDocument/2006/relationships/printerSettings" Target="../printerSettings/printerSettings617.bin"/><Relationship Id="rId27" Type="http://schemas.openxmlformats.org/officeDocument/2006/relationships/printerSettings" Target="../printerSettings/printerSettings622.bin"/></Relationships>
</file>

<file path=xl/worksheets/_rels/sheet25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30.bin"/><Relationship Id="rId13" Type="http://schemas.openxmlformats.org/officeDocument/2006/relationships/printerSettings" Target="../printerSettings/printerSettings635.bin"/><Relationship Id="rId18" Type="http://schemas.openxmlformats.org/officeDocument/2006/relationships/printerSettings" Target="../printerSettings/printerSettings640.bin"/><Relationship Id="rId26" Type="http://schemas.openxmlformats.org/officeDocument/2006/relationships/printerSettings" Target="../printerSettings/printerSettings648.bin"/><Relationship Id="rId3" Type="http://schemas.openxmlformats.org/officeDocument/2006/relationships/printerSettings" Target="../printerSettings/printerSettings625.bin"/><Relationship Id="rId21" Type="http://schemas.openxmlformats.org/officeDocument/2006/relationships/printerSettings" Target="../printerSettings/printerSettings643.bin"/><Relationship Id="rId7" Type="http://schemas.openxmlformats.org/officeDocument/2006/relationships/printerSettings" Target="../printerSettings/printerSettings629.bin"/><Relationship Id="rId12" Type="http://schemas.openxmlformats.org/officeDocument/2006/relationships/printerSettings" Target="../printerSettings/printerSettings634.bin"/><Relationship Id="rId17" Type="http://schemas.openxmlformats.org/officeDocument/2006/relationships/printerSettings" Target="../printerSettings/printerSettings639.bin"/><Relationship Id="rId25" Type="http://schemas.openxmlformats.org/officeDocument/2006/relationships/printerSettings" Target="../printerSettings/printerSettings647.bin"/><Relationship Id="rId2" Type="http://schemas.openxmlformats.org/officeDocument/2006/relationships/printerSettings" Target="../printerSettings/printerSettings624.bin"/><Relationship Id="rId16" Type="http://schemas.openxmlformats.org/officeDocument/2006/relationships/printerSettings" Target="../printerSettings/printerSettings638.bin"/><Relationship Id="rId20" Type="http://schemas.openxmlformats.org/officeDocument/2006/relationships/printerSettings" Target="../printerSettings/printerSettings642.bin"/><Relationship Id="rId1" Type="http://schemas.openxmlformats.org/officeDocument/2006/relationships/printerSettings" Target="../printerSettings/printerSettings623.bin"/><Relationship Id="rId6" Type="http://schemas.openxmlformats.org/officeDocument/2006/relationships/printerSettings" Target="../printerSettings/printerSettings628.bin"/><Relationship Id="rId11" Type="http://schemas.openxmlformats.org/officeDocument/2006/relationships/printerSettings" Target="../printerSettings/printerSettings633.bin"/><Relationship Id="rId24" Type="http://schemas.openxmlformats.org/officeDocument/2006/relationships/printerSettings" Target="../printerSettings/printerSettings646.bin"/><Relationship Id="rId5" Type="http://schemas.openxmlformats.org/officeDocument/2006/relationships/printerSettings" Target="../printerSettings/printerSettings627.bin"/><Relationship Id="rId15" Type="http://schemas.openxmlformats.org/officeDocument/2006/relationships/printerSettings" Target="../printerSettings/printerSettings637.bin"/><Relationship Id="rId23" Type="http://schemas.openxmlformats.org/officeDocument/2006/relationships/printerSettings" Target="../printerSettings/printerSettings645.bin"/><Relationship Id="rId28" Type="http://schemas.openxmlformats.org/officeDocument/2006/relationships/drawing" Target="../drawings/drawing23.xml"/><Relationship Id="rId10" Type="http://schemas.openxmlformats.org/officeDocument/2006/relationships/printerSettings" Target="../printerSettings/printerSettings632.bin"/><Relationship Id="rId19" Type="http://schemas.openxmlformats.org/officeDocument/2006/relationships/printerSettings" Target="../printerSettings/printerSettings641.bin"/><Relationship Id="rId4" Type="http://schemas.openxmlformats.org/officeDocument/2006/relationships/printerSettings" Target="../printerSettings/printerSettings626.bin"/><Relationship Id="rId9" Type="http://schemas.openxmlformats.org/officeDocument/2006/relationships/printerSettings" Target="../printerSettings/printerSettings631.bin"/><Relationship Id="rId14" Type="http://schemas.openxmlformats.org/officeDocument/2006/relationships/printerSettings" Target="../printerSettings/printerSettings636.bin"/><Relationship Id="rId22" Type="http://schemas.openxmlformats.org/officeDocument/2006/relationships/printerSettings" Target="../printerSettings/printerSettings644.bin"/><Relationship Id="rId27" Type="http://schemas.openxmlformats.org/officeDocument/2006/relationships/printerSettings" Target="../printerSettings/printerSettings649.bin"/></Relationships>
</file>

<file path=xl/worksheets/_rels/sheet26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57.bin"/><Relationship Id="rId13" Type="http://schemas.openxmlformats.org/officeDocument/2006/relationships/printerSettings" Target="../printerSettings/printerSettings662.bin"/><Relationship Id="rId18" Type="http://schemas.openxmlformats.org/officeDocument/2006/relationships/printerSettings" Target="../printerSettings/printerSettings667.bin"/><Relationship Id="rId26" Type="http://schemas.openxmlformats.org/officeDocument/2006/relationships/printerSettings" Target="../printerSettings/printerSettings675.bin"/><Relationship Id="rId3" Type="http://schemas.openxmlformats.org/officeDocument/2006/relationships/printerSettings" Target="../printerSettings/printerSettings652.bin"/><Relationship Id="rId21" Type="http://schemas.openxmlformats.org/officeDocument/2006/relationships/printerSettings" Target="../printerSettings/printerSettings670.bin"/><Relationship Id="rId7" Type="http://schemas.openxmlformats.org/officeDocument/2006/relationships/printerSettings" Target="../printerSettings/printerSettings656.bin"/><Relationship Id="rId12" Type="http://schemas.openxmlformats.org/officeDocument/2006/relationships/printerSettings" Target="../printerSettings/printerSettings661.bin"/><Relationship Id="rId17" Type="http://schemas.openxmlformats.org/officeDocument/2006/relationships/printerSettings" Target="../printerSettings/printerSettings666.bin"/><Relationship Id="rId25" Type="http://schemas.openxmlformats.org/officeDocument/2006/relationships/printerSettings" Target="../printerSettings/printerSettings674.bin"/><Relationship Id="rId2" Type="http://schemas.openxmlformats.org/officeDocument/2006/relationships/printerSettings" Target="../printerSettings/printerSettings651.bin"/><Relationship Id="rId16" Type="http://schemas.openxmlformats.org/officeDocument/2006/relationships/printerSettings" Target="../printerSettings/printerSettings665.bin"/><Relationship Id="rId20" Type="http://schemas.openxmlformats.org/officeDocument/2006/relationships/printerSettings" Target="../printerSettings/printerSettings669.bin"/><Relationship Id="rId1" Type="http://schemas.openxmlformats.org/officeDocument/2006/relationships/printerSettings" Target="../printerSettings/printerSettings650.bin"/><Relationship Id="rId6" Type="http://schemas.openxmlformats.org/officeDocument/2006/relationships/printerSettings" Target="../printerSettings/printerSettings655.bin"/><Relationship Id="rId11" Type="http://schemas.openxmlformats.org/officeDocument/2006/relationships/printerSettings" Target="../printerSettings/printerSettings660.bin"/><Relationship Id="rId24" Type="http://schemas.openxmlformats.org/officeDocument/2006/relationships/printerSettings" Target="../printerSettings/printerSettings673.bin"/><Relationship Id="rId5" Type="http://schemas.openxmlformats.org/officeDocument/2006/relationships/printerSettings" Target="../printerSettings/printerSettings654.bin"/><Relationship Id="rId15" Type="http://schemas.openxmlformats.org/officeDocument/2006/relationships/printerSettings" Target="../printerSettings/printerSettings664.bin"/><Relationship Id="rId23" Type="http://schemas.openxmlformats.org/officeDocument/2006/relationships/printerSettings" Target="../printerSettings/printerSettings672.bin"/><Relationship Id="rId28" Type="http://schemas.openxmlformats.org/officeDocument/2006/relationships/drawing" Target="../drawings/drawing24.xml"/><Relationship Id="rId10" Type="http://schemas.openxmlformats.org/officeDocument/2006/relationships/printerSettings" Target="../printerSettings/printerSettings659.bin"/><Relationship Id="rId19" Type="http://schemas.openxmlformats.org/officeDocument/2006/relationships/printerSettings" Target="../printerSettings/printerSettings668.bin"/><Relationship Id="rId4" Type="http://schemas.openxmlformats.org/officeDocument/2006/relationships/printerSettings" Target="../printerSettings/printerSettings653.bin"/><Relationship Id="rId9" Type="http://schemas.openxmlformats.org/officeDocument/2006/relationships/printerSettings" Target="../printerSettings/printerSettings658.bin"/><Relationship Id="rId14" Type="http://schemas.openxmlformats.org/officeDocument/2006/relationships/printerSettings" Target="../printerSettings/printerSettings663.bin"/><Relationship Id="rId22" Type="http://schemas.openxmlformats.org/officeDocument/2006/relationships/printerSettings" Target="../printerSettings/printerSettings671.bin"/><Relationship Id="rId27" Type="http://schemas.openxmlformats.org/officeDocument/2006/relationships/printerSettings" Target="../printerSettings/printerSettings676.bin"/></Relationships>
</file>

<file path=xl/worksheets/_rels/sheet27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684.bin"/><Relationship Id="rId13" Type="http://schemas.openxmlformats.org/officeDocument/2006/relationships/printerSettings" Target="../printerSettings/printerSettings689.bin"/><Relationship Id="rId18" Type="http://schemas.openxmlformats.org/officeDocument/2006/relationships/printerSettings" Target="../printerSettings/printerSettings694.bin"/><Relationship Id="rId26" Type="http://schemas.openxmlformats.org/officeDocument/2006/relationships/printerSettings" Target="../printerSettings/printerSettings702.bin"/><Relationship Id="rId3" Type="http://schemas.openxmlformats.org/officeDocument/2006/relationships/printerSettings" Target="../printerSettings/printerSettings679.bin"/><Relationship Id="rId21" Type="http://schemas.openxmlformats.org/officeDocument/2006/relationships/printerSettings" Target="../printerSettings/printerSettings697.bin"/><Relationship Id="rId7" Type="http://schemas.openxmlformats.org/officeDocument/2006/relationships/printerSettings" Target="../printerSettings/printerSettings683.bin"/><Relationship Id="rId12" Type="http://schemas.openxmlformats.org/officeDocument/2006/relationships/printerSettings" Target="../printerSettings/printerSettings688.bin"/><Relationship Id="rId17" Type="http://schemas.openxmlformats.org/officeDocument/2006/relationships/printerSettings" Target="../printerSettings/printerSettings693.bin"/><Relationship Id="rId25" Type="http://schemas.openxmlformats.org/officeDocument/2006/relationships/printerSettings" Target="../printerSettings/printerSettings701.bin"/><Relationship Id="rId2" Type="http://schemas.openxmlformats.org/officeDocument/2006/relationships/printerSettings" Target="../printerSettings/printerSettings678.bin"/><Relationship Id="rId16" Type="http://schemas.openxmlformats.org/officeDocument/2006/relationships/printerSettings" Target="../printerSettings/printerSettings692.bin"/><Relationship Id="rId20" Type="http://schemas.openxmlformats.org/officeDocument/2006/relationships/printerSettings" Target="../printerSettings/printerSettings696.bin"/><Relationship Id="rId1" Type="http://schemas.openxmlformats.org/officeDocument/2006/relationships/printerSettings" Target="../printerSettings/printerSettings677.bin"/><Relationship Id="rId6" Type="http://schemas.openxmlformats.org/officeDocument/2006/relationships/printerSettings" Target="../printerSettings/printerSettings682.bin"/><Relationship Id="rId11" Type="http://schemas.openxmlformats.org/officeDocument/2006/relationships/printerSettings" Target="../printerSettings/printerSettings687.bin"/><Relationship Id="rId24" Type="http://schemas.openxmlformats.org/officeDocument/2006/relationships/printerSettings" Target="../printerSettings/printerSettings700.bin"/><Relationship Id="rId5" Type="http://schemas.openxmlformats.org/officeDocument/2006/relationships/printerSettings" Target="../printerSettings/printerSettings681.bin"/><Relationship Id="rId15" Type="http://schemas.openxmlformats.org/officeDocument/2006/relationships/printerSettings" Target="../printerSettings/printerSettings691.bin"/><Relationship Id="rId23" Type="http://schemas.openxmlformats.org/officeDocument/2006/relationships/printerSettings" Target="../printerSettings/printerSettings699.bin"/><Relationship Id="rId28" Type="http://schemas.openxmlformats.org/officeDocument/2006/relationships/drawing" Target="../drawings/drawing25.xml"/><Relationship Id="rId10" Type="http://schemas.openxmlformats.org/officeDocument/2006/relationships/printerSettings" Target="../printerSettings/printerSettings686.bin"/><Relationship Id="rId19" Type="http://schemas.openxmlformats.org/officeDocument/2006/relationships/printerSettings" Target="../printerSettings/printerSettings695.bin"/><Relationship Id="rId4" Type="http://schemas.openxmlformats.org/officeDocument/2006/relationships/printerSettings" Target="../printerSettings/printerSettings680.bin"/><Relationship Id="rId9" Type="http://schemas.openxmlformats.org/officeDocument/2006/relationships/printerSettings" Target="../printerSettings/printerSettings685.bin"/><Relationship Id="rId14" Type="http://schemas.openxmlformats.org/officeDocument/2006/relationships/printerSettings" Target="../printerSettings/printerSettings690.bin"/><Relationship Id="rId22" Type="http://schemas.openxmlformats.org/officeDocument/2006/relationships/printerSettings" Target="../printerSettings/printerSettings698.bin"/><Relationship Id="rId27" Type="http://schemas.openxmlformats.org/officeDocument/2006/relationships/printerSettings" Target="../printerSettings/printerSettings703.bin"/></Relationships>
</file>

<file path=xl/worksheets/_rels/sheet28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11.bin"/><Relationship Id="rId13" Type="http://schemas.openxmlformats.org/officeDocument/2006/relationships/printerSettings" Target="../printerSettings/printerSettings716.bin"/><Relationship Id="rId18" Type="http://schemas.openxmlformats.org/officeDocument/2006/relationships/printerSettings" Target="../printerSettings/printerSettings721.bin"/><Relationship Id="rId26" Type="http://schemas.openxmlformats.org/officeDocument/2006/relationships/printerSettings" Target="../printerSettings/printerSettings729.bin"/><Relationship Id="rId3" Type="http://schemas.openxmlformats.org/officeDocument/2006/relationships/printerSettings" Target="../printerSettings/printerSettings706.bin"/><Relationship Id="rId21" Type="http://schemas.openxmlformats.org/officeDocument/2006/relationships/printerSettings" Target="../printerSettings/printerSettings724.bin"/><Relationship Id="rId7" Type="http://schemas.openxmlformats.org/officeDocument/2006/relationships/printerSettings" Target="../printerSettings/printerSettings710.bin"/><Relationship Id="rId12" Type="http://schemas.openxmlformats.org/officeDocument/2006/relationships/printerSettings" Target="../printerSettings/printerSettings715.bin"/><Relationship Id="rId17" Type="http://schemas.openxmlformats.org/officeDocument/2006/relationships/printerSettings" Target="../printerSettings/printerSettings720.bin"/><Relationship Id="rId25" Type="http://schemas.openxmlformats.org/officeDocument/2006/relationships/printerSettings" Target="../printerSettings/printerSettings728.bin"/><Relationship Id="rId2" Type="http://schemas.openxmlformats.org/officeDocument/2006/relationships/printerSettings" Target="../printerSettings/printerSettings705.bin"/><Relationship Id="rId16" Type="http://schemas.openxmlformats.org/officeDocument/2006/relationships/printerSettings" Target="../printerSettings/printerSettings719.bin"/><Relationship Id="rId20" Type="http://schemas.openxmlformats.org/officeDocument/2006/relationships/printerSettings" Target="../printerSettings/printerSettings723.bin"/><Relationship Id="rId1" Type="http://schemas.openxmlformats.org/officeDocument/2006/relationships/printerSettings" Target="../printerSettings/printerSettings704.bin"/><Relationship Id="rId6" Type="http://schemas.openxmlformats.org/officeDocument/2006/relationships/printerSettings" Target="../printerSettings/printerSettings709.bin"/><Relationship Id="rId11" Type="http://schemas.openxmlformats.org/officeDocument/2006/relationships/printerSettings" Target="../printerSettings/printerSettings714.bin"/><Relationship Id="rId24" Type="http://schemas.openxmlformats.org/officeDocument/2006/relationships/printerSettings" Target="../printerSettings/printerSettings727.bin"/><Relationship Id="rId5" Type="http://schemas.openxmlformats.org/officeDocument/2006/relationships/printerSettings" Target="../printerSettings/printerSettings708.bin"/><Relationship Id="rId15" Type="http://schemas.openxmlformats.org/officeDocument/2006/relationships/printerSettings" Target="../printerSettings/printerSettings718.bin"/><Relationship Id="rId23" Type="http://schemas.openxmlformats.org/officeDocument/2006/relationships/printerSettings" Target="../printerSettings/printerSettings726.bin"/><Relationship Id="rId28" Type="http://schemas.openxmlformats.org/officeDocument/2006/relationships/drawing" Target="../drawings/drawing26.xml"/><Relationship Id="rId10" Type="http://schemas.openxmlformats.org/officeDocument/2006/relationships/printerSettings" Target="../printerSettings/printerSettings713.bin"/><Relationship Id="rId19" Type="http://schemas.openxmlformats.org/officeDocument/2006/relationships/printerSettings" Target="../printerSettings/printerSettings722.bin"/><Relationship Id="rId4" Type="http://schemas.openxmlformats.org/officeDocument/2006/relationships/printerSettings" Target="../printerSettings/printerSettings707.bin"/><Relationship Id="rId9" Type="http://schemas.openxmlformats.org/officeDocument/2006/relationships/printerSettings" Target="../printerSettings/printerSettings712.bin"/><Relationship Id="rId14" Type="http://schemas.openxmlformats.org/officeDocument/2006/relationships/printerSettings" Target="../printerSettings/printerSettings717.bin"/><Relationship Id="rId22" Type="http://schemas.openxmlformats.org/officeDocument/2006/relationships/printerSettings" Target="../printerSettings/printerSettings725.bin"/><Relationship Id="rId27" Type="http://schemas.openxmlformats.org/officeDocument/2006/relationships/printerSettings" Target="../printerSettings/printerSettings730.bin"/></Relationships>
</file>

<file path=xl/worksheets/_rels/sheet29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38.bin"/><Relationship Id="rId13" Type="http://schemas.openxmlformats.org/officeDocument/2006/relationships/printerSettings" Target="../printerSettings/printerSettings743.bin"/><Relationship Id="rId18" Type="http://schemas.openxmlformats.org/officeDocument/2006/relationships/printerSettings" Target="../printerSettings/printerSettings748.bin"/><Relationship Id="rId26" Type="http://schemas.openxmlformats.org/officeDocument/2006/relationships/printerSettings" Target="../printerSettings/printerSettings756.bin"/><Relationship Id="rId3" Type="http://schemas.openxmlformats.org/officeDocument/2006/relationships/printerSettings" Target="../printerSettings/printerSettings733.bin"/><Relationship Id="rId21" Type="http://schemas.openxmlformats.org/officeDocument/2006/relationships/printerSettings" Target="../printerSettings/printerSettings751.bin"/><Relationship Id="rId7" Type="http://schemas.openxmlformats.org/officeDocument/2006/relationships/printerSettings" Target="../printerSettings/printerSettings737.bin"/><Relationship Id="rId12" Type="http://schemas.openxmlformats.org/officeDocument/2006/relationships/printerSettings" Target="../printerSettings/printerSettings742.bin"/><Relationship Id="rId17" Type="http://schemas.openxmlformats.org/officeDocument/2006/relationships/printerSettings" Target="../printerSettings/printerSettings747.bin"/><Relationship Id="rId25" Type="http://schemas.openxmlformats.org/officeDocument/2006/relationships/printerSettings" Target="../printerSettings/printerSettings755.bin"/><Relationship Id="rId2" Type="http://schemas.openxmlformats.org/officeDocument/2006/relationships/printerSettings" Target="../printerSettings/printerSettings732.bin"/><Relationship Id="rId16" Type="http://schemas.openxmlformats.org/officeDocument/2006/relationships/printerSettings" Target="../printerSettings/printerSettings746.bin"/><Relationship Id="rId20" Type="http://schemas.openxmlformats.org/officeDocument/2006/relationships/printerSettings" Target="../printerSettings/printerSettings750.bin"/><Relationship Id="rId1" Type="http://schemas.openxmlformats.org/officeDocument/2006/relationships/printerSettings" Target="../printerSettings/printerSettings731.bin"/><Relationship Id="rId6" Type="http://schemas.openxmlformats.org/officeDocument/2006/relationships/printerSettings" Target="../printerSettings/printerSettings736.bin"/><Relationship Id="rId11" Type="http://schemas.openxmlformats.org/officeDocument/2006/relationships/printerSettings" Target="../printerSettings/printerSettings741.bin"/><Relationship Id="rId24" Type="http://schemas.openxmlformats.org/officeDocument/2006/relationships/printerSettings" Target="../printerSettings/printerSettings754.bin"/><Relationship Id="rId5" Type="http://schemas.openxmlformats.org/officeDocument/2006/relationships/printerSettings" Target="../printerSettings/printerSettings735.bin"/><Relationship Id="rId15" Type="http://schemas.openxmlformats.org/officeDocument/2006/relationships/printerSettings" Target="../printerSettings/printerSettings745.bin"/><Relationship Id="rId23" Type="http://schemas.openxmlformats.org/officeDocument/2006/relationships/printerSettings" Target="../printerSettings/printerSettings753.bin"/><Relationship Id="rId28" Type="http://schemas.openxmlformats.org/officeDocument/2006/relationships/drawing" Target="../drawings/drawing27.xml"/><Relationship Id="rId10" Type="http://schemas.openxmlformats.org/officeDocument/2006/relationships/printerSettings" Target="../printerSettings/printerSettings740.bin"/><Relationship Id="rId19" Type="http://schemas.openxmlformats.org/officeDocument/2006/relationships/printerSettings" Target="../printerSettings/printerSettings749.bin"/><Relationship Id="rId4" Type="http://schemas.openxmlformats.org/officeDocument/2006/relationships/printerSettings" Target="../printerSettings/printerSettings734.bin"/><Relationship Id="rId9" Type="http://schemas.openxmlformats.org/officeDocument/2006/relationships/printerSettings" Target="../printerSettings/printerSettings739.bin"/><Relationship Id="rId14" Type="http://schemas.openxmlformats.org/officeDocument/2006/relationships/printerSettings" Target="../printerSettings/printerSettings744.bin"/><Relationship Id="rId22" Type="http://schemas.openxmlformats.org/officeDocument/2006/relationships/printerSettings" Target="../printerSettings/printerSettings752.bin"/><Relationship Id="rId27" Type="http://schemas.openxmlformats.org/officeDocument/2006/relationships/printerSettings" Target="../printerSettings/printerSettings757.bin"/></Relationships>
</file>

<file path=xl/worksheets/_rels/sheet30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65.bin"/><Relationship Id="rId13" Type="http://schemas.openxmlformats.org/officeDocument/2006/relationships/printerSettings" Target="../printerSettings/printerSettings770.bin"/><Relationship Id="rId18" Type="http://schemas.openxmlformats.org/officeDocument/2006/relationships/printerSettings" Target="../printerSettings/printerSettings775.bin"/><Relationship Id="rId26" Type="http://schemas.openxmlformats.org/officeDocument/2006/relationships/printerSettings" Target="../printerSettings/printerSettings783.bin"/><Relationship Id="rId3" Type="http://schemas.openxmlformats.org/officeDocument/2006/relationships/printerSettings" Target="../printerSettings/printerSettings760.bin"/><Relationship Id="rId21" Type="http://schemas.openxmlformats.org/officeDocument/2006/relationships/printerSettings" Target="../printerSettings/printerSettings778.bin"/><Relationship Id="rId7" Type="http://schemas.openxmlformats.org/officeDocument/2006/relationships/printerSettings" Target="../printerSettings/printerSettings764.bin"/><Relationship Id="rId12" Type="http://schemas.openxmlformats.org/officeDocument/2006/relationships/printerSettings" Target="../printerSettings/printerSettings769.bin"/><Relationship Id="rId17" Type="http://schemas.openxmlformats.org/officeDocument/2006/relationships/printerSettings" Target="../printerSettings/printerSettings774.bin"/><Relationship Id="rId25" Type="http://schemas.openxmlformats.org/officeDocument/2006/relationships/printerSettings" Target="../printerSettings/printerSettings782.bin"/><Relationship Id="rId2" Type="http://schemas.openxmlformats.org/officeDocument/2006/relationships/printerSettings" Target="../printerSettings/printerSettings759.bin"/><Relationship Id="rId16" Type="http://schemas.openxmlformats.org/officeDocument/2006/relationships/printerSettings" Target="../printerSettings/printerSettings773.bin"/><Relationship Id="rId20" Type="http://schemas.openxmlformats.org/officeDocument/2006/relationships/printerSettings" Target="../printerSettings/printerSettings777.bin"/><Relationship Id="rId1" Type="http://schemas.openxmlformats.org/officeDocument/2006/relationships/printerSettings" Target="../printerSettings/printerSettings758.bin"/><Relationship Id="rId6" Type="http://schemas.openxmlformats.org/officeDocument/2006/relationships/printerSettings" Target="../printerSettings/printerSettings763.bin"/><Relationship Id="rId11" Type="http://schemas.openxmlformats.org/officeDocument/2006/relationships/printerSettings" Target="../printerSettings/printerSettings768.bin"/><Relationship Id="rId24" Type="http://schemas.openxmlformats.org/officeDocument/2006/relationships/printerSettings" Target="../printerSettings/printerSettings781.bin"/><Relationship Id="rId5" Type="http://schemas.openxmlformats.org/officeDocument/2006/relationships/printerSettings" Target="../printerSettings/printerSettings762.bin"/><Relationship Id="rId15" Type="http://schemas.openxmlformats.org/officeDocument/2006/relationships/printerSettings" Target="../printerSettings/printerSettings772.bin"/><Relationship Id="rId23" Type="http://schemas.openxmlformats.org/officeDocument/2006/relationships/printerSettings" Target="../printerSettings/printerSettings780.bin"/><Relationship Id="rId28" Type="http://schemas.openxmlformats.org/officeDocument/2006/relationships/drawing" Target="../drawings/drawing28.xml"/><Relationship Id="rId10" Type="http://schemas.openxmlformats.org/officeDocument/2006/relationships/printerSettings" Target="../printerSettings/printerSettings767.bin"/><Relationship Id="rId19" Type="http://schemas.openxmlformats.org/officeDocument/2006/relationships/printerSettings" Target="../printerSettings/printerSettings776.bin"/><Relationship Id="rId4" Type="http://schemas.openxmlformats.org/officeDocument/2006/relationships/printerSettings" Target="../printerSettings/printerSettings761.bin"/><Relationship Id="rId9" Type="http://schemas.openxmlformats.org/officeDocument/2006/relationships/printerSettings" Target="../printerSettings/printerSettings766.bin"/><Relationship Id="rId14" Type="http://schemas.openxmlformats.org/officeDocument/2006/relationships/printerSettings" Target="../printerSettings/printerSettings771.bin"/><Relationship Id="rId22" Type="http://schemas.openxmlformats.org/officeDocument/2006/relationships/printerSettings" Target="../printerSettings/printerSettings779.bin"/><Relationship Id="rId27" Type="http://schemas.openxmlformats.org/officeDocument/2006/relationships/printerSettings" Target="../printerSettings/printerSettings784.bin"/></Relationships>
</file>

<file path=xl/worksheets/_rels/sheet3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792.bin"/><Relationship Id="rId13" Type="http://schemas.openxmlformats.org/officeDocument/2006/relationships/printerSettings" Target="../printerSettings/printerSettings797.bin"/><Relationship Id="rId18" Type="http://schemas.openxmlformats.org/officeDocument/2006/relationships/printerSettings" Target="../printerSettings/printerSettings802.bin"/><Relationship Id="rId26" Type="http://schemas.openxmlformats.org/officeDocument/2006/relationships/printerSettings" Target="../printerSettings/printerSettings810.bin"/><Relationship Id="rId3" Type="http://schemas.openxmlformats.org/officeDocument/2006/relationships/printerSettings" Target="../printerSettings/printerSettings787.bin"/><Relationship Id="rId21" Type="http://schemas.openxmlformats.org/officeDocument/2006/relationships/printerSettings" Target="../printerSettings/printerSettings805.bin"/><Relationship Id="rId7" Type="http://schemas.openxmlformats.org/officeDocument/2006/relationships/printerSettings" Target="../printerSettings/printerSettings791.bin"/><Relationship Id="rId12" Type="http://schemas.openxmlformats.org/officeDocument/2006/relationships/printerSettings" Target="../printerSettings/printerSettings796.bin"/><Relationship Id="rId17" Type="http://schemas.openxmlformats.org/officeDocument/2006/relationships/printerSettings" Target="../printerSettings/printerSettings801.bin"/><Relationship Id="rId25" Type="http://schemas.openxmlformats.org/officeDocument/2006/relationships/printerSettings" Target="../printerSettings/printerSettings809.bin"/><Relationship Id="rId2" Type="http://schemas.openxmlformats.org/officeDocument/2006/relationships/printerSettings" Target="../printerSettings/printerSettings786.bin"/><Relationship Id="rId16" Type="http://schemas.openxmlformats.org/officeDocument/2006/relationships/printerSettings" Target="../printerSettings/printerSettings800.bin"/><Relationship Id="rId20" Type="http://schemas.openxmlformats.org/officeDocument/2006/relationships/printerSettings" Target="../printerSettings/printerSettings804.bin"/><Relationship Id="rId1" Type="http://schemas.openxmlformats.org/officeDocument/2006/relationships/printerSettings" Target="../printerSettings/printerSettings785.bin"/><Relationship Id="rId6" Type="http://schemas.openxmlformats.org/officeDocument/2006/relationships/printerSettings" Target="../printerSettings/printerSettings790.bin"/><Relationship Id="rId11" Type="http://schemas.openxmlformats.org/officeDocument/2006/relationships/printerSettings" Target="../printerSettings/printerSettings795.bin"/><Relationship Id="rId24" Type="http://schemas.openxmlformats.org/officeDocument/2006/relationships/printerSettings" Target="../printerSettings/printerSettings808.bin"/><Relationship Id="rId5" Type="http://schemas.openxmlformats.org/officeDocument/2006/relationships/printerSettings" Target="../printerSettings/printerSettings789.bin"/><Relationship Id="rId15" Type="http://schemas.openxmlformats.org/officeDocument/2006/relationships/printerSettings" Target="../printerSettings/printerSettings799.bin"/><Relationship Id="rId23" Type="http://schemas.openxmlformats.org/officeDocument/2006/relationships/printerSettings" Target="../printerSettings/printerSettings807.bin"/><Relationship Id="rId28" Type="http://schemas.openxmlformats.org/officeDocument/2006/relationships/drawing" Target="../drawings/drawing29.xml"/><Relationship Id="rId10" Type="http://schemas.openxmlformats.org/officeDocument/2006/relationships/printerSettings" Target="../printerSettings/printerSettings794.bin"/><Relationship Id="rId19" Type="http://schemas.openxmlformats.org/officeDocument/2006/relationships/printerSettings" Target="../printerSettings/printerSettings803.bin"/><Relationship Id="rId4" Type="http://schemas.openxmlformats.org/officeDocument/2006/relationships/printerSettings" Target="../printerSettings/printerSettings788.bin"/><Relationship Id="rId9" Type="http://schemas.openxmlformats.org/officeDocument/2006/relationships/printerSettings" Target="../printerSettings/printerSettings793.bin"/><Relationship Id="rId14" Type="http://schemas.openxmlformats.org/officeDocument/2006/relationships/printerSettings" Target="../printerSettings/printerSettings798.bin"/><Relationship Id="rId22" Type="http://schemas.openxmlformats.org/officeDocument/2006/relationships/printerSettings" Target="../printerSettings/printerSettings806.bin"/><Relationship Id="rId27" Type="http://schemas.openxmlformats.org/officeDocument/2006/relationships/printerSettings" Target="../printerSettings/printerSettings8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FDEB4-F337-4269-B99C-ED760DC2E52E}">
  <sheetPr>
    <tabColor rgb="FFFF0000"/>
  </sheetPr>
  <dimension ref="A1:C45"/>
  <sheetViews>
    <sheetView zoomScaleNormal="100" workbookViewId="0">
      <selection activeCell="B14" sqref="B14"/>
    </sheetView>
  </sheetViews>
  <sheetFormatPr defaultRowHeight="14.45"/>
  <cols>
    <col min="1" max="1" width="11" bestFit="1" customWidth="1"/>
    <col min="2" max="2" width="38.7109375" bestFit="1" customWidth="1"/>
    <col min="3" max="3" width="68.7109375" customWidth="1"/>
  </cols>
  <sheetData>
    <row r="1" spans="1:3">
      <c r="A1" s="86" t="s">
        <v>0</v>
      </c>
      <c r="B1" s="86"/>
      <c r="C1" s="86"/>
    </row>
    <row r="2" spans="1:3">
      <c r="A2" s="81">
        <v>1</v>
      </c>
      <c r="B2" t="s">
        <v>1</v>
      </c>
    </row>
    <row r="3" spans="1:3">
      <c r="A3" s="81">
        <v>1.1000000000000001</v>
      </c>
      <c r="B3" t="s">
        <v>2</v>
      </c>
    </row>
    <row r="4" spans="1:3">
      <c r="A4" s="81">
        <v>2</v>
      </c>
      <c r="B4" t="s">
        <v>3</v>
      </c>
    </row>
    <row r="5" spans="1:3">
      <c r="A5" s="81">
        <v>3</v>
      </c>
      <c r="B5" t="s">
        <v>4</v>
      </c>
    </row>
    <row r="6" spans="1:3">
      <c r="A6" s="81">
        <v>4</v>
      </c>
      <c r="B6" t="s">
        <v>5</v>
      </c>
    </row>
    <row r="7" spans="1:3">
      <c r="A7" s="81">
        <v>5</v>
      </c>
      <c r="B7" t="s">
        <v>6</v>
      </c>
    </row>
    <row r="8" spans="1:3">
      <c r="A8" s="81">
        <v>6</v>
      </c>
      <c r="B8" t="s">
        <v>7</v>
      </c>
    </row>
    <row r="10" spans="1:3">
      <c r="A10" s="86" t="s">
        <v>8</v>
      </c>
      <c r="B10" s="86"/>
      <c r="C10" s="86"/>
    </row>
    <row r="11" spans="1:3">
      <c r="B11" t="s">
        <v>9</v>
      </c>
    </row>
    <row r="13" spans="1:3" ht="14.45" customHeight="1">
      <c r="A13" s="87" t="s">
        <v>10</v>
      </c>
      <c r="B13" s="87"/>
      <c r="C13" s="87"/>
    </row>
    <row r="14" spans="1:3">
      <c r="A14" s="76" t="s">
        <v>11</v>
      </c>
      <c r="B14" t="s">
        <v>12</v>
      </c>
    </row>
    <row r="17" spans="1:3">
      <c r="A17" s="85" t="s">
        <v>13</v>
      </c>
      <c r="B17" s="85"/>
      <c r="C17" s="85"/>
    </row>
    <row r="18" spans="1:3">
      <c r="A18" s="75" t="s">
        <v>14</v>
      </c>
      <c r="B18" s="75" t="s">
        <v>15</v>
      </c>
      <c r="C18" s="75" t="s">
        <v>16</v>
      </c>
    </row>
    <row r="19" spans="1:3">
      <c r="A19" s="74" t="s">
        <v>17</v>
      </c>
      <c r="B19" s="74" t="s">
        <v>18</v>
      </c>
      <c r="C19" s="74" t="s">
        <v>19</v>
      </c>
    </row>
    <row r="20" spans="1:3">
      <c r="A20" s="74" t="s">
        <v>20</v>
      </c>
      <c r="B20" s="74" t="s">
        <v>21</v>
      </c>
      <c r="C20" s="74" t="s">
        <v>22</v>
      </c>
    </row>
    <row r="21" spans="1:3">
      <c r="A21" s="74" t="s">
        <v>23</v>
      </c>
      <c r="B21" s="74" t="s">
        <v>24</v>
      </c>
      <c r="C21" s="74" t="s">
        <v>25</v>
      </c>
    </row>
    <row r="22" spans="1:3">
      <c r="A22" s="74" t="s">
        <v>26</v>
      </c>
      <c r="B22" s="74" t="s">
        <v>27</v>
      </c>
      <c r="C22" s="74" t="s">
        <v>28</v>
      </c>
    </row>
    <row r="23" spans="1:3">
      <c r="A23" s="74" t="s">
        <v>29</v>
      </c>
      <c r="B23" s="74" t="s">
        <v>30</v>
      </c>
      <c r="C23" s="74" t="s">
        <v>31</v>
      </c>
    </row>
    <row r="24" spans="1:3">
      <c r="A24" s="74" t="s">
        <v>32</v>
      </c>
      <c r="B24" s="74" t="s">
        <v>33</v>
      </c>
      <c r="C24" s="74" t="s">
        <v>34</v>
      </c>
    </row>
    <row r="25" spans="1:3">
      <c r="A25" s="74" t="s">
        <v>35</v>
      </c>
      <c r="B25" s="74" t="s">
        <v>36</v>
      </c>
      <c r="C25" s="74" t="s">
        <v>37</v>
      </c>
    </row>
    <row r="26" spans="1:3">
      <c r="A26" s="74" t="s">
        <v>38</v>
      </c>
      <c r="B26" s="74" t="s">
        <v>39</v>
      </c>
      <c r="C26" s="74" t="s">
        <v>40</v>
      </c>
    </row>
    <row r="27" spans="1:3">
      <c r="A27" s="74" t="s">
        <v>41</v>
      </c>
      <c r="B27" s="74" t="s">
        <v>42</v>
      </c>
      <c r="C27" s="74" t="s">
        <v>43</v>
      </c>
    </row>
    <row r="28" spans="1:3">
      <c r="A28" s="74" t="s">
        <v>44</v>
      </c>
      <c r="B28" s="74" t="s">
        <v>45</v>
      </c>
      <c r="C28" s="74" t="s">
        <v>46</v>
      </c>
    </row>
    <row r="29" spans="1:3">
      <c r="A29" s="74" t="s">
        <v>47</v>
      </c>
      <c r="B29" s="74" t="s">
        <v>48</v>
      </c>
      <c r="C29" s="74" t="s">
        <v>49</v>
      </c>
    </row>
    <row r="30" spans="1:3">
      <c r="A30" s="74" t="s">
        <v>50</v>
      </c>
      <c r="B30" s="74" t="s">
        <v>51</v>
      </c>
      <c r="C30" s="74" t="s">
        <v>52</v>
      </c>
    </row>
    <row r="31" spans="1:3">
      <c r="A31" s="74" t="s">
        <v>53</v>
      </c>
      <c r="B31" s="74" t="s">
        <v>54</v>
      </c>
      <c r="C31" s="74" t="s">
        <v>55</v>
      </c>
    </row>
    <row r="32" spans="1:3">
      <c r="A32" s="74" t="s">
        <v>56</v>
      </c>
      <c r="B32" s="74" t="s">
        <v>57</v>
      </c>
      <c r="C32" s="74" t="s">
        <v>58</v>
      </c>
    </row>
    <row r="33" spans="1:3">
      <c r="A33" s="74" t="s">
        <v>59</v>
      </c>
      <c r="B33" s="74" t="s">
        <v>60</v>
      </c>
      <c r="C33" s="74" t="s">
        <v>61</v>
      </c>
    </row>
    <row r="34" spans="1:3">
      <c r="A34" s="74" t="s">
        <v>62</v>
      </c>
      <c r="B34" s="74" t="s">
        <v>63</v>
      </c>
      <c r="C34" s="74" t="s">
        <v>64</v>
      </c>
    </row>
    <row r="35" spans="1:3">
      <c r="A35" s="74" t="s">
        <v>65</v>
      </c>
      <c r="B35" s="74" t="s">
        <v>66</v>
      </c>
      <c r="C35" s="74" t="s">
        <v>67</v>
      </c>
    </row>
    <row r="36" spans="1:3">
      <c r="A36" s="74" t="s">
        <v>68</v>
      </c>
      <c r="B36" s="74" t="s">
        <v>69</v>
      </c>
      <c r="C36" s="74" t="s">
        <v>70</v>
      </c>
    </row>
    <row r="37" spans="1:3">
      <c r="A37" s="74" t="s">
        <v>71</v>
      </c>
      <c r="B37" s="74" t="s">
        <v>72</v>
      </c>
      <c r="C37" s="74" t="s">
        <v>73</v>
      </c>
    </row>
    <row r="38" spans="1:3">
      <c r="A38" s="74" t="s">
        <v>74</v>
      </c>
      <c r="B38" s="74" t="s">
        <v>75</v>
      </c>
      <c r="C38" s="74" t="s">
        <v>76</v>
      </c>
    </row>
    <row r="39" spans="1:3">
      <c r="A39" s="74" t="s">
        <v>77</v>
      </c>
      <c r="B39" s="74" t="s">
        <v>78</v>
      </c>
      <c r="C39" s="74" t="s">
        <v>79</v>
      </c>
    </row>
    <row r="40" spans="1:3">
      <c r="A40" s="74" t="s">
        <v>80</v>
      </c>
      <c r="B40" s="74" t="s">
        <v>81</v>
      </c>
      <c r="C40" s="74" t="s">
        <v>82</v>
      </c>
    </row>
    <row r="41" spans="1:3">
      <c r="A41" s="74" t="s">
        <v>83</v>
      </c>
      <c r="B41" s="74" t="s">
        <v>84</v>
      </c>
      <c r="C41" s="74" t="s">
        <v>85</v>
      </c>
    </row>
    <row r="42" spans="1:3">
      <c r="A42" s="74" t="s">
        <v>86</v>
      </c>
      <c r="B42" s="74" t="s">
        <v>87</v>
      </c>
      <c r="C42" s="74" t="s">
        <v>88</v>
      </c>
    </row>
    <row r="43" spans="1:3">
      <c r="A43" s="74" t="s">
        <v>89</v>
      </c>
      <c r="B43" s="74" t="s">
        <v>90</v>
      </c>
      <c r="C43" s="74" t="s">
        <v>91</v>
      </c>
    </row>
    <row r="44" spans="1:3">
      <c r="A44" s="74" t="s">
        <v>92</v>
      </c>
      <c r="B44" s="74" t="s">
        <v>93</v>
      </c>
      <c r="C44" s="74" t="s">
        <v>94</v>
      </c>
    </row>
    <row r="45" spans="1:3">
      <c r="A45" s="74" t="s">
        <v>95</v>
      </c>
      <c r="B45" s="74" t="s">
        <v>96</v>
      </c>
      <c r="C45" s="74" t="s">
        <v>97</v>
      </c>
    </row>
  </sheetData>
  <sortState xmlns:xlrd2="http://schemas.microsoft.com/office/spreadsheetml/2017/richdata2" ref="A19:B54">
    <sortCondition ref="B19:B54"/>
  </sortState>
  <customSheetViews>
    <customSheetView guid="{DFD10E9B-2E32-4A05-89FC-03F713864978}" topLeftCell="A13">
      <selection activeCell="D33" sqref="D33"/>
      <pageMargins left="0" right="0" top="0" bottom="0" header="0" footer="0"/>
    </customSheetView>
    <customSheetView guid="{92196F57-6D64-4CC3-B851-AC99F65472C8}" topLeftCell="A13">
      <selection activeCell="D33" sqref="D33"/>
      <pageMargins left="0" right="0" top="0" bottom="0" header="0" footer="0"/>
    </customSheetView>
    <customSheetView guid="{17EE5DBF-0FE4-4A5B-BD66-2BA19DB4059D}" topLeftCell="A13">
      <selection activeCell="D33" sqref="D33"/>
      <pageMargins left="0" right="0" top="0" bottom="0" header="0" footer="0"/>
    </customSheetView>
    <customSheetView guid="{29FDB895-FDFF-4EC3-B5AF-C214E465DEEB}" topLeftCell="A13">
      <selection activeCell="D33" sqref="D33"/>
      <pageMargins left="0" right="0" top="0" bottom="0" header="0" footer="0"/>
    </customSheetView>
    <customSheetView guid="{169CE84D-4086-40BF-A0E4-FFFF3CE5EB7D}" topLeftCell="A13">
      <selection activeCell="D33" sqref="D33"/>
      <pageMargins left="0" right="0" top="0" bottom="0" header="0" footer="0"/>
    </customSheetView>
    <customSheetView guid="{4A294F5F-16F1-48B2-A8A8-1EB33557755F}" topLeftCell="A13">
      <selection activeCell="D33" sqref="D33"/>
      <pageMargins left="0" right="0" top="0" bottom="0" header="0" footer="0"/>
    </customSheetView>
    <customSheetView guid="{C55A1F6B-D702-4F78-8482-FD76CDDC8509}" topLeftCell="A13">
      <selection activeCell="D33" sqref="D33"/>
      <pageMargins left="0" right="0" top="0" bottom="0" header="0" footer="0"/>
    </customSheetView>
    <customSheetView guid="{97BDCDFB-5104-40FA-8A01-FF18139CF050}">
      <selection activeCell="A13" sqref="A13"/>
      <pageMargins left="0" right="0" top="0" bottom="0" header="0" footer="0"/>
    </customSheetView>
    <customSheetView guid="{D5714A68-473C-45CE-921C-00C34EEB4C96}">
      <selection activeCell="A13" sqref="A13"/>
      <pageMargins left="0" right="0" top="0" bottom="0" header="0" footer="0"/>
    </customSheetView>
    <customSheetView guid="{D9A4A332-3651-4408-844B-7E7ECC5E5ADD}">
      <selection activeCell="A13" sqref="A13"/>
      <pageMargins left="0" right="0" top="0" bottom="0" header="0" footer="0"/>
    </customSheetView>
    <customSheetView guid="{3943ECC5-6242-44C8-BEFD-1B91BF0593A8}">
      <selection activeCell="A13" sqref="A13"/>
      <pageMargins left="0" right="0" top="0" bottom="0" header="0" footer="0"/>
    </customSheetView>
    <customSheetView guid="{A9B6A78F-3E2F-46B3-9BF3-AEAAB67001EB}">
      <selection activeCell="A13" sqref="A13"/>
      <pageMargins left="0" right="0" top="0" bottom="0" header="0" footer="0"/>
    </customSheetView>
    <customSheetView guid="{D3E2A94B-1604-4517-A060-716B5EF4D6E1}">
      <selection activeCell="A13" sqref="A13"/>
      <pageMargins left="0" right="0" top="0" bottom="0" header="0" footer="0"/>
    </customSheetView>
    <customSheetView guid="{CC25ED77-8561-4118-865C-02CCBBD6F7E5}">
      <selection activeCell="A13" sqref="A13"/>
      <pageMargins left="0" right="0" top="0" bottom="0" header="0" footer="0"/>
    </customSheetView>
    <customSheetView guid="{9E68D5A3-77A7-4D2D-A381-B42253733A21}">
      <selection activeCell="A13" sqref="A13"/>
      <pageMargins left="0" right="0" top="0" bottom="0" header="0" footer="0"/>
    </customSheetView>
    <customSheetView guid="{A03AB8D3-A4F1-4FA2-8AC8-4059659716EC}">
      <selection activeCell="A13" sqref="A13"/>
      <pageMargins left="0" right="0" top="0" bottom="0" header="0" footer="0"/>
    </customSheetView>
    <customSheetView guid="{90E79D85-6386-49B5-B347-A4ADD5B6BB70}">
      <selection activeCell="A13" sqref="A13"/>
      <pageMargins left="0" right="0" top="0" bottom="0" header="0" footer="0"/>
    </customSheetView>
    <customSheetView guid="{661F14B0-7E60-4C52-A9F7-FCFD0F09BA1F}">
      <selection activeCell="A13" sqref="A13"/>
      <pageMargins left="0" right="0" top="0" bottom="0" header="0" footer="0"/>
    </customSheetView>
    <customSheetView guid="{0E947597-B9FB-408F-B47C-A2D788D00D7C}">
      <selection activeCell="A13" sqref="A13"/>
      <pageMargins left="0" right="0" top="0" bottom="0" header="0" footer="0"/>
    </customSheetView>
    <customSheetView guid="{B9063A62-D29B-48F4-A3B3-6CAFA6D6D8EA}">
      <selection activeCell="A13" sqref="A13"/>
      <pageMargins left="0" right="0" top="0" bottom="0" header="0" footer="0"/>
    </customSheetView>
    <customSheetView guid="{7FA323DB-86D3-48A8-9453-C28D721B35AA}">
      <selection activeCell="A13" sqref="A13"/>
      <pageMargins left="0" right="0" top="0" bottom="0" header="0" footer="0"/>
    </customSheetView>
    <customSheetView guid="{117BB064-59A1-4952-B02A-C3693ED5C297}">
      <selection activeCell="A13" sqref="A13"/>
      <pageMargins left="0" right="0" top="0" bottom="0" header="0" footer="0"/>
    </customSheetView>
    <customSheetView guid="{1D4E1FAD-3456-499A-A82D-FB40CF1A8068}">
      <selection activeCell="A13" sqref="A13"/>
      <pageMargins left="0" right="0" top="0" bottom="0" header="0" footer="0"/>
    </customSheetView>
    <customSheetView guid="{63B0D61F-848C-494A-B934-73A922F5C779}">
      <selection activeCell="A13" sqref="A13"/>
      <pageMargins left="0" right="0" top="0" bottom="0" header="0" footer="0"/>
    </customSheetView>
    <customSheetView guid="{1A1D99E6-5E8C-41DD-96E1-A214C10404CE}">
      <selection activeCell="A13" sqref="A13"/>
      <pageMargins left="0" right="0" top="0" bottom="0" header="0" footer="0"/>
    </customSheetView>
    <customSheetView guid="{06C7796F-60FE-4B15-9D17-353082FC47C0}">
      <selection activeCell="A13" sqref="A13"/>
      <pageMargins left="0" right="0" top="0" bottom="0" header="0" footer="0"/>
    </customSheetView>
  </customSheetViews>
  <mergeCells count="4">
    <mergeCell ref="A17:C17"/>
    <mergeCell ref="A1:C1"/>
    <mergeCell ref="A10:C10"/>
    <mergeCell ref="A13:C13"/>
  </mergeCells>
  <pageMargins left="0.7" right="0.7" top="0.75" bottom="0.75" header="0.3" footer="0.3"/>
  <pageSetup scale="62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rgb="FFFF0000"/>
  </sheetPr>
  <dimension ref="A1:EL29"/>
  <sheetViews>
    <sheetView zoomScaleNormal="100" workbookViewId="0">
      <pane xSplit="1" ySplit="1" topLeftCell="B2" activePane="bottomRight" state="frozen"/>
      <selection pane="bottomRight" activeCell="B2" sqref="B2"/>
      <selection pane="bottomLeft" activeCell="A2" sqref="A2"/>
      <selection pane="topRight" activeCell="B1" sqref="B1"/>
    </sheetView>
  </sheetViews>
  <sheetFormatPr defaultRowHeight="14.45"/>
  <cols>
    <col min="1" max="1" width="59.5703125" customWidth="1"/>
    <col min="2" max="2" width="13.140625" bestFit="1" customWidth="1"/>
    <col min="3" max="3" width="21.42578125" bestFit="1" customWidth="1"/>
    <col min="4" max="4" width="16.42578125" bestFit="1" customWidth="1"/>
    <col min="5" max="5" width="17.140625" customWidth="1"/>
    <col min="6" max="6" width="35.140625" bestFit="1" customWidth="1"/>
    <col min="7" max="7" width="56.85546875" bestFit="1" customWidth="1"/>
    <col min="8" max="8" width="28.28515625" bestFit="1" customWidth="1"/>
    <col min="9" max="9" width="28.28515625" customWidth="1"/>
    <col min="10" max="10" width="7.42578125" bestFit="1" customWidth="1"/>
    <col min="11" max="11" width="12.28515625" bestFit="1" customWidth="1"/>
    <col min="12" max="12" width="20.7109375" bestFit="1" customWidth="1"/>
    <col min="13" max="13" width="30.5703125" style="76" bestFit="1" customWidth="1"/>
    <col min="14" max="14" width="10.28515625" bestFit="1" customWidth="1"/>
    <col min="15" max="15" width="17.42578125" bestFit="1" customWidth="1"/>
    <col min="16" max="16" width="14.28515625" bestFit="1" customWidth="1"/>
    <col min="17" max="17" width="15.7109375" bestFit="1" customWidth="1"/>
    <col min="18" max="18" width="12" bestFit="1" customWidth="1"/>
    <col min="19" max="19" width="14.42578125" bestFit="1" customWidth="1"/>
    <col min="20" max="20" width="41.85546875" bestFit="1" customWidth="1"/>
    <col min="21" max="21" width="44.5703125" bestFit="1" customWidth="1"/>
    <col min="22" max="22" width="27.140625" bestFit="1" customWidth="1"/>
    <col min="23" max="23" width="22" bestFit="1" customWidth="1"/>
    <col min="24" max="24" width="26.28515625" bestFit="1" customWidth="1"/>
    <col min="25" max="25" width="28.140625" bestFit="1" customWidth="1"/>
    <col min="26" max="26" width="23.7109375" bestFit="1" customWidth="1"/>
    <col min="27" max="27" width="24.5703125" bestFit="1" customWidth="1"/>
    <col min="28" max="28" width="30.28515625" customWidth="1"/>
    <col min="29" max="30" width="24.5703125" customWidth="1"/>
    <col min="31" max="31" width="19.28515625" bestFit="1" customWidth="1"/>
    <col min="32" max="32" width="47.7109375" bestFit="1" customWidth="1"/>
    <col min="33" max="33" width="43.42578125" bestFit="1" customWidth="1"/>
    <col min="34" max="35" width="12" bestFit="1" customWidth="1"/>
    <col min="36" max="36" width="19.42578125" bestFit="1" customWidth="1"/>
    <col min="37" max="37" width="8.28515625" bestFit="1" customWidth="1"/>
    <col min="38" max="38" width="13.5703125" bestFit="1" customWidth="1"/>
    <col min="39" max="39" width="34" bestFit="1" customWidth="1"/>
    <col min="40" max="40" width="12" bestFit="1" customWidth="1"/>
    <col min="41" max="41" width="12.5703125" bestFit="1" customWidth="1"/>
    <col min="42" max="42" width="22.7109375" bestFit="1" customWidth="1"/>
    <col min="43" max="43" width="24.7109375" bestFit="1" customWidth="1"/>
    <col min="44" max="44" width="9.28515625" bestFit="1" customWidth="1"/>
    <col min="45" max="45" width="9.85546875" bestFit="1" customWidth="1"/>
    <col min="46" max="46" width="14.28515625" bestFit="1" customWidth="1"/>
    <col min="47" max="47" width="35.140625" bestFit="1" customWidth="1"/>
    <col min="48" max="48" width="12" bestFit="1" customWidth="1"/>
    <col min="49" max="49" width="12.5703125" bestFit="1" customWidth="1"/>
    <col min="50" max="50" width="22.7109375" bestFit="1" customWidth="1"/>
    <col min="51" max="51" width="24.7109375" bestFit="1" customWidth="1"/>
    <col min="52" max="52" width="9.28515625" bestFit="1" customWidth="1"/>
    <col min="53" max="53" width="9.85546875" bestFit="1" customWidth="1"/>
    <col min="54" max="54" width="14.28515625" bestFit="1" customWidth="1"/>
    <col min="55" max="55" width="11.42578125" bestFit="1" customWidth="1"/>
    <col min="56" max="56" width="12" bestFit="1" customWidth="1"/>
    <col min="57" max="57" width="12.5703125" bestFit="1" customWidth="1"/>
    <col min="58" max="58" width="22.7109375" bestFit="1" customWidth="1"/>
    <col min="59" max="59" width="14.28515625" bestFit="1" customWidth="1"/>
    <col min="60" max="60" width="17.7109375" bestFit="1" customWidth="1"/>
    <col min="61" max="61" width="86" bestFit="1" customWidth="1"/>
    <col min="62" max="62" width="6.7109375" bestFit="1" customWidth="1"/>
    <col min="63" max="63" width="31.7109375" bestFit="1" customWidth="1"/>
    <col min="64" max="64" width="24.140625" bestFit="1" customWidth="1"/>
    <col min="65" max="65" width="19.140625" bestFit="1" customWidth="1"/>
    <col min="66" max="66" width="29.7109375" bestFit="1" customWidth="1"/>
    <col min="67" max="67" width="26" bestFit="1" customWidth="1"/>
    <col min="68" max="68" width="28.42578125" bestFit="1" customWidth="1"/>
    <col min="69" max="69" width="29" bestFit="1" customWidth="1"/>
    <col min="70" max="70" width="11" bestFit="1" customWidth="1"/>
    <col min="71" max="71" width="41.140625" bestFit="1" customWidth="1"/>
    <col min="72" max="72" width="45.28515625" bestFit="1" customWidth="1"/>
    <col min="73" max="73" width="16.140625" bestFit="1" customWidth="1"/>
    <col min="74" max="74" width="21.140625" bestFit="1" customWidth="1"/>
    <col min="75" max="75" width="28.28515625" bestFit="1" customWidth="1"/>
    <col min="76" max="76" width="15.28515625" bestFit="1" customWidth="1"/>
    <col min="77" max="77" width="21.140625" bestFit="1" customWidth="1"/>
    <col min="78" max="78" width="28.28515625" bestFit="1" customWidth="1"/>
    <col min="79" max="79" width="13.140625" bestFit="1" customWidth="1"/>
    <col min="80" max="80" width="18.140625" bestFit="1" customWidth="1"/>
    <col min="81" max="81" width="12" bestFit="1" customWidth="1"/>
    <col min="82" max="82" width="32" bestFit="1" customWidth="1"/>
    <col min="83" max="83" width="12" bestFit="1" customWidth="1"/>
    <col min="84" max="84" width="18.7109375" bestFit="1" customWidth="1"/>
    <col min="85" max="85" width="16.7109375" bestFit="1" customWidth="1"/>
    <col min="86" max="86" width="27.140625" bestFit="1" customWidth="1"/>
    <col min="87" max="87" width="23" bestFit="1" customWidth="1"/>
    <col min="88" max="88" width="27.28515625" bestFit="1" customWidth="1"/>
    <col min="89" max="90" width="7.28515625" bestFit="1" customWidth="1"/>
    <col min="91" max="91" width="6.85546875" bestFit="1" customWidth="1"/>
    <col min="92" max="92" width="12" bestFit="1" customWidth="1"/>
    <col min="93" max="93" width="34.7109375" customWidth="1"/>
    <col min="94" max="94" width="12" customWidth="1"/>
    <col min="95" max="95" width="21.42578125" bestFit="1" customWidth="1"/>
    <col min="96" max="96" width="47.42578125" bestFit="1" customWidth="1"/>
    <col min="97" max="97" width="24.85546875" bestFit="1" customWidth="1"/>
    <col min="98" max="98" width="40.85546875" bestFit="1" customWidth="1"/>
    <col min="99" max="99" width="41.7109375" bestFit="1" customWidth="1"/>
    <col min="100" max="100" width="53" bestFit="1" customWidth="1"/>
    <col min="101" max="101" width="14" bestFit="1" customWidth="1"/>
    <col min="102" max="102" width="13.28515625" bestFit="1" customWidth="1"/>
    <col min="103" max="103" width="14" bestFit="1" customWidth="1"/>
    <col min="104" max="104" width="23" bestFit="1" customWidth="1"/>
    <col min="105" max="105" width="21.42578125" bestFit="1" customWidth="1"/>
    <col min="106" max="106" width="22.5703125" bestFit="1" customWidth="1"/>
    <col min="107" max="107" width="31" bestFit="1" customWidth="1"/>
    <col min="108" max="108" width="4.140625" bestFit="1" customWidth="1"/>
    <col min="109" max="109" width="20" bestFit="1" customWidth="1"/>
    <col min="110" max="110" width="5.42578125" bestFit="1" customWidth="1"/>
    <col min="111" max="111" width="5.85546875" bestFit="1" customWidth="1"/>
    <col min="112" max="112" width="23" bestFit="1" customWidth="1"/>
    <col min="113" max="113" width="10.5703125" bestFit="1" customWidth="1"/>
    <col min="114" max="114" width="30.5703125" bestFit="1" customWidth="1"/>
    <col min="115" max="115" width="13.85546875" bestFit="1" customWidth="1"/>
    <col min="116" max="116" width="17.42578125" bestFit="1" customWidth="1"/>
    <col min="117" max="117" width="13.85546875" bestFit="1" customWidth="1"/>
    <col min="118" max="118" width="10.7109375" bestFit="1" customWidth="1"/>
    <col min="119" max="119" width="17.5703125" bestFit="1" customWidth="1"/>
    <col min="120" max="120" width="20.42578125" bestFit="1" customWidth="1"/>
    <col min="121" max="121" width="37.42578125" bestFit="1" customWidth="1"/>
    <col min="122" max="122" width="21.7109375" bestFit="1" customWidth="1"/>
    <col min="123" max="123" width="40.7109375" bestFit="1" customWidth="1"/>
    <col min="124" max="124" width="23" bestFit="1" customWidth="1"/>
    <col min="125" max="125" width="23.85546875" bestFit="1" customWidth="1"/>
    <col min="126" max="127" width="23.5703125" bestFit="1" customWidth="1"/>
    <col min="128" max="133" width="3.42578125" customWidth="1"/>
    <col min="134" max="134" width="42.140625" bestFit="1" customWidth="1"/>
    <col min="135" max="135" width="139.85546875" bestFit="1" customWidth="1"/>
    <col min="136" max="137" width="12" bestFit="1" customWidth="1"/>
    <col min="138" max="138" width="28.42578125" bestFit="1" customWidth="1"/>
    <col min="139" max="139" width="18" bestFit="1" customWidth="1"/>
    <col min="140" max="140" width="69.7109375" bestFit="1" customWidth="1"/>
    <col min="141" max="141" width="42.7109375" bestFit="1" customWidth="1"/>
    <col min="142" max="142" width="44.28515625" bestFit="1" customWidth="1"/>
  </cols>
  <sheetData>
    <row r="1" spans="1:142">
      <c r="A1" t="s">
        <v>98</v>
      </c>
      <c r="B1" t="s">
        <v>99</v>
      </c>
      <c r="C1" t="s">
        <v>100</v>
      </c>
      <c r="D1" t="s">
        <v>101</v>
      </c>
      <c r="E1" s="69" t="s">
        <v>102</v>
      </c>
      <c r="F1" t="s">
        <v>103</v>
      </c>
      <c r="G1" t="s">
        <v>104</v>
      </c>
      <c r="H1" t="s">
        <v>105</v>
      </c>
      <c r="I1" t="s">
        <v>106</v>
      </c>
      <c r="J1" t="s">
        <v>107</v>
      </c>
      <c r="K1" t="s">
        <v>108</v>
      </c>
      <c r="L1" t="s">
        <v>109</v>
      </c>
      <c r="M1" s="76" t="s">
        <v>110</v>
      </c>
      <c r="N1" t="s">
        <v>111</v>
      </c>
      <c r="O1" t="s">
        <v>112</v>
      </c>
      <c r="P1" t="s">
        <v>113</v>
      </c>
      <c r="Q1" t="s">
        <v>114</v>
      </c>
      <c r="R1" t="s">
        <v>115</v>
      </c>
      <c r="S1" t="s">
        <v>116</v>
      </c>
      <c r="T1" t="s">
        <v>117</v>
      </c>
      <c r="U1" t="s">
        <v>118</v>
      </c>
      <c r="V1" t="s">
        <v>119</v>
      </c>
      <c r="W1" t="s">
        <v>120</v>
      </c>
      <c r="X1" t="s">
        <v>121</v>
      </c>
      <c r="Y1" t="s">
        <v>122</v>
      </c>
      <c r="Z1" t="s">
        <v>123</v>
      </c>
      <c r="AA1" t="s">
        <v>124</v>
      </c>
      <c r="AB1" s="70" t="s">
        <v>125</v>
      </c>
      <c r="AC1" s="70" t="s">
        <v>126</v>
      </c>
      <c r="AD1" s="70" t="s">
        <v>127</v>
      </c>
      <c r="AE1" t="s">
        <v>128</v>
      </c>
      <c r="AF1" t="s">
        <v>129</v>
      </c>
      <c r="AG1" t="s">
        <v>130</v>
      </c>
      <c r="AH1" t="s">
        <v>131</v>
      </c>
      <c r="AI1" t="s">
        <v>132</v>
      </c>
      <c r="AJ1" t="s">
        <v>133</v>
      </c>
      <c r="AK1" t="s">
        <v>134</v>
      </c>
      <c r="AL1" t="s">
        <v>135</v>
      </c>
      <c r="AM1" s="69" t="s">
        <v>136</v>
      </c>
      <c r="AN1" s="69" t="s">
        <v>137</v>
      </c>
      <c r="AO1" s="69" t="s">
        <v>138</v>
      </c>
      <c r="AP1" s="69" t="s">
        <v>139</v>
      </c>
      <c r="AQ1" s="69" t="s">
        <v>140</v>
      </c>
      <c r="AR1" s="69" t="s">
        <v>141</v>
      </c>
      <c r="AS1" s="69" t="s">
        <v>142</v>
      </c>
      <c r="AT1" s="69" t="s">
        <v>143</v>
      </c>
      <c r="AU1" t="s">
        <v>144</v>
      </c>
      <c r="AV1" t="s">
        <v>137</v>
      </c>
      <c r="AW1" t="s">
        <v>138</v>
      </c>
      <c r="AX1" t="s">
        <v>139</v>
      </c>
      <c r="AY1" t="s">
        <v>140</v>
      </c>
      <c r="AZ1" t="s">
        <v>141</v>
      </c>
      <c r="BA1" t="s">
        <v>142</v>
      </c>
      <c r="BB1" t="s">
        <v>143</v>
      </c>
      <c r="BC1" t="s">
        <v>145</v>
      </c>
      <c r="BD1" t="s">
        <v>137</v>
      </c>
      <c r="BE1" t="s">
        <v>138</v>
      </c>
      <c r="BF1" t="s">
        <v>139</v>
      </c>
      <c r="BG1" t="s">
        <v>143</v>
      </c>
      <c r="BH1" t="s">
        <v>146</v>
      </c>
      <c r="BI1" s="78" t="s">
        <v>147</v>
      </c>
      <c r="BJ1" t="s">
        <v>148</v>
      </c>
      <c r="BK1" t="s">
        <v>149</v>
      </c>
      <c r="BL1" t="s">
        <v>150</v>
      </c>
      <c r="BM1" t="s">
        <v>151</v>
      </c>
      <c r="BN1" t="s">
        <v>152</v>
      </c>
      <c r="BO1" t="s">
        <v>153</v>
      </c>
      <c r="BP1" t="s">
        <v>154</v>
      </c>
      <c r="BQ1" t="s">
        <v>155</v>
      </c>
      <c r="BR1" t="s">
        <v>156</v>
      </c>
      <c r="BS1" t="s">
        <v>157</v>
      </c>
      <c r="BT1" t="s">
        <v>158</v>
      </c>
      <c r="BU1" t="s">
        <v>159</v>
      </c>
      <c r="BV1" t="s">
        <v>160</v>
      </c>
      <c r="BW1" t="s">
        <v>161</v>
      </c>
      <c r="BX1" t="s">
        <v>162</v>
      </c>
      <c r="BY1" t="s">
        <v>160</v>
      </c>
      <c r="BZ1" t="s">
        <v>161</v>
      </c>
      <c r="CA1" t="s">
        <v>163</v>
      </c>
      <c r="CB1" t="s">
        <v>164</v>
      </c>
      <c r="CC1" t="s">
        <v>165</v>
      </c>
      <c r="CD1" t="s">
        <v>166</v>
      </c>
      <c r="CE1" t="s">
        <v>167</v>
      </c>
      <c r="CF1" t="s">
        <v>168</v>
      </c>
      <c r="CG1" t="s">
        <v>169</v>
      </c>
      <c r="CH1" t="s">
        <v>170</v>
      </c>
      <c r="CI1" t="s">
        <v>171</v>
      </c>
      <c r="CJ1" t="s">
        <v>172</v>
      </c>
      <c r="CK1" t="s">
        <v>173</v>
      </c>
      <c r="CL1" t="s">
        <v>174</v>
      </c>
      <c r="CM1" t="s">
        <v>175</v>
      </c>
      <c r="CN1" t="s">
        <v>176</v>
      </c>
      <c r="CO1" s="72" t="s">
        <v>177</v>
      </c>
      <c r="CP1" s="72" t="s">
        <v>178</v>
      </c>
      <c r="CQ1" t="s">
        <v>179</v>
      </c>
      <c r="CR1" t="s">
        <v>180</v>
      </c>
      <c r="CS1" t="s">
        <v>181</v>
      </c>
      <c r="CT1" t="s">
        <v>182</v>
      </c>
      <c r="CU1" t="s">
        <v>183</v>
      </c>
      <c r="CV1" t="s">
        <v>184</v>
      </c>
      <c r="CW1" t="s">
        <v>185</v>
      </c>
      <c r="CX1" t="s">
        <v>186</v>
      </c>
      <c r="CY1" t="s">
        <v>187</v>
      </c>
      <c r="CZ1" t="s">
        <v>188</v>
      </c>
      <c r="DA1" t="s">
        <v>189</v>
      </c>
      <c r="DB1" t="s">
        <v>190</v>
      </c>
      <c r="DC1" t="s">
        <v>191</v>
      </c>
      <c r="DD1" t="s">
        <v>192</v>
      </c>
      <c r="DE1" t="s">
        <v>193</v>
      </c>
      <c r="DF1" t="s">
        <v>194</v>
      </c>
      <c r="DG1" t="s">
        <v>195</v>
      </c>
      <c r="DH1" t="s">
        <v>188</v>
      </c>
      <c r="DI1" t="s">
        <v>196</v>
      </c>
      <c r="DJ1" t="s">
        <v>197</v>
      </c>
      <c r="DK1" t="s">
        <v>198</v>
      </c>
      <c r="DL1" t="s">
        <v>199</v>
      </c>
      <c r="DM1" t="s">
        <v>200</v>
      </c>
      <c r="DN1" t="s">
        <v>201</v>
      </c>
      <c r="DO1" t="s">
        <v>202</v>
      </c>
      <c r="DP1" t="s">
        <v>203</v>
      </c>
      <c r="DQ1" t="s">
        <v>204</v>
      </c>
      <c r="DR1" t="s">
        <v>205</v>
      </c>
      <c r="DS1" t="s">
        <v>206</v>
      </c>
      <c r="DT1" t="s">
        <v>188</v>
      </c>
      <c r="DU1" t="s">
        <v>207</v>
      </c>
      <c r="DV1" t="s">
        <v>208</v>
      </c>
      <c r="DW1" t="s">
        <v>209</v>
      </c>
      <c r="DX1" s="69" t="s">
        <v>210</v>
      </c>
      <c r="DY1" s="69" t="s">
        <v>211</v>
      </c>
      <c r="DZ1" s="69" t="s">
        <v>212</v>
      </c>
      <c r="EA1" s="69" t="s">
        <v>213</v>
      </c>
      <c r="EB1" s="69" t="s">
        <v>214</v>
      </c>
      <c r="EC1" s="69" t="s">
        <v>215</v>
      </c>
      <c r="ED1" t="s">
        <v>216</v>
      </c>
      <c r="EE1" t="s">
        <v>217</v>
      </c>
      <c r="EF1" t="s">
        <v>212</v>
      </c>
      <c r="EG1" t="s">
        <v>213</v>
      </c>
      <c r="EH1" t="s">
        <v>214</v>
      </c>
      <c r="EI1" t="s">
        <v>215</v>
      </c>
      <c r="EJ1" t="s">
        <v>218</v>
      </c>
      <c r="EK1" t="s">
        <v>219</v>
      </c>
      <c r="EL1" s="71" t="s">
        <v>220</v>
      </c>
    </row>
    <row r="2" spans="1:142">
      <c r="A2" s="74" t="s">
        <v>19</v>
      </c>
      <c r="C2" t="s">
        <v>221</v>
      </c>
      <c r="D2" t="s">
        <v>221</v>
      </c>
      <c r="E2" s="69" t="s">
        <v>221</v>
      </c>
      <c r="F2" t="s">
        <v>221</v>
      </c>
      <c r="G2" t="s">
        <v>221</v>
      </c>
      <c r="H2" t="s">
        <v>221</v>
      </c>
      <c r="I2" t="s">
        <v>222</v>
      </c>
      <c r="K2">
        <v>16</v>
      </c>
      <c r="L2">
        <v>11</v>
      </c>
      <c r="M2" s="76">
        <v>242</v>
      </c>
      <c r="N2">
        <v>50</v>
      </c>
      <c r="O2" t="s">
        <v>223</v>
      </c>
      <c r="P2" t="s">
        <v>224</v>
      </c>
      <c r="R2">
        <v>95</v>
      </c>
      <c r="S2">
        <v>30</v>
      </c>
      <c r="T2">
        <v>28</v>
      </c>
      <c r="U2">
        <v>8</v>
      </c>
      <c r="W2" t="s">
        <v>221</v>
      </c>
      <c r="X2" t="s">
        <v>225</v>
      </c>
      <c r="Y2" t="s">
        <v>226</v>
      </c>
      <c r="Z2" t="s">
        <v>221</v>
      </c>
      <c r="AA2" t="s">
        <v>221</v>
      </c>
      <c r="AB2">
        <v>21</v>
      </c>
      <c r="AC2">
        <v>8</v>
      </c>
      <c r="AD2" t="s">
        <v>227</v>
      </c>
      <c r="AF2" t="s">
        <v>228</v>
      </c>
      <c r="AG2" t="s">
        <v>229</v>
      </c>
      <c r="AH2" t="s">
        <v>221</v>
      </c>
      <c r="AI2" t="s">
        <v>221</v>
      </c>
      <c r="AK2" t="s">
        <v>230</v>
      </c>
      <c r="AL2" t="s">
        <v>231</v>
      </c>
      <c r="AN2" t="s">
        <v>221</v>
      </c>
      <c r="AO2" t="s">
        <v>221</v>
      </c>
      <c r="AP2" t="s">
        <v>221</v>
      </c>
      <c r="AQ2" t="s">
        <v>232</v>
      </c>
      <c r="AR2" t="s">
        <v>233</v>
      </c>
      <c r="AS2" t="s">
        <v>234</v>
      </c>
      <c r="AT2" t="s">
        <v>235</v>
      </c>
      <c r="AV2" t="s">
        <v>221</v>
      </c>
      <c r="AW2" t="s">
        <v>221</v>
      </c>
      <c r="AX2" t="s">
        <v>221</v>
      </c>
      <c r="AY2" t="s">
        <v>232</v>
      </c>
      <c r="AZ2" t="s">
        <v>233</v>
      </c>
      <c r="BA2" t="s">
        <v>234</v>
      </c>
      <c r="BB2" t="s">
        <v>235</v>
      </c>
      <c r="BD2" t="s">
        <v>221</v>
      </c>
      <c r="BE2" t="s">
        <v>221</v>
      </c>
      <c r="BF2" t="s">
        <v>221</v>
      </c>
      <c r="BG2" t="s">
        <v>235</v>
      </c>
      <c r="BH2" t="s">
        <v>236</v>
      </c>
      <c r="BI2" t="s">
        <v>236</v>
      </c>
      <c r="BK2" t="s">
        <v>237</v>
      </c>
      <c r="BL2" s="84">
        <v>80500</v>
      </c>
      <c r="BM2" s="84">
        <v>17500</v>
      </c>
      <c r="BN2" s="77">
        <v>49</v>
      </c>
      <c r="BO2" s="77">
        <v>320</v>
      </c>
      <c r="BQ2" t="s">
        <v>238</v>
      </c>
      <c r="BR2" t="s">
        <v>239</v>
      </c>
      <c r="BT2" t="s">
        <v>240</v>
      </c>
      <c r="BV2" t="s">
        <v>221</v>
      </c>
      <c r="BW2" t="s">
        <v>221</v>
      </c>
      <c r="BY2" t="s">
        <v>221</v>
      </c>
      <c r="BZ2" t="s">
        <v>221</v>
      </c>
      <c r="CB2" t="s">
        <v>241</v>
      </c>
      <c r="CC2" t="s">
        <v>221</v>
      </c>
      <c r="CD2" t="s">
        <v>221</v>
      </c>
      <c r="CE2" t="s">
        <v>221</v>
      </c>
      <c r="CG2" t="s">
        <v>242</v>
      </c>
      <c r="CH2" t="s">
        <v>239</v>
      </c>
      <c r="CJ2" t="s">
        <v>243</v>
      </c>
      <c r="CK2" t="s">
        <v>244</v>
      </c>
      <c r="CL2" t="s">
        <v>244</v>
      </c>
      <c r="CM2" t="s">
        <v>245</v>
      </c>
      <c r="CN2" t="s">
        <v>221</v>
      </c>
      <c r="CO2">
        <f>2*R2</f>
        <v>190</v>
      </c>
      <c r="CP2">
        <v>100</v>
      </c>
      <c r="CR2" t="s">
        <v>236</v>
      </c>
      <c r="CS2" t="s">
        <v>236</v>
      </c>
      <c r="CT2" t="s">
        <v>236</v>
      </c>
      <c r="CU2" t="s">
        <v>236</v>
      </c>
      <c r="CV2" t="s">
        <v>236</v>
      </c>
      <c r="CW2">
        <v>400</v>
      </c>
      <c r="CX2" t="s">
        <v>246</v>
      </c>
      <c r="CY2" t="s">
        <v>247</v>
      </c>
      <c r="CZ2">
        <v>22</v>
      </c>
      <c r="DA2">
        <v>146</v>
      </c>
      <c r="DC2" t="s">
        <v>248</v>
      </c>
      <c r="DD2">
        <v>400</v>
      </c>
      <c r="DE2" t="s">
        <v>221</v>
      </c>
      <c r="DF2" t="s">
        <v>249</v>
      </c>
      <c r="DG2" t="s">
        <v>250</v>
      </c>
      <c r="DH2">
        <v>22</v>
      </c>
      <c r="DJ2" t="s">
        <v>236</v>
      </c>
      <c r="DK2" t="s">
        <v>251</v>
      </c>
      <c r="DM2" t="s">
        <v>252</v>
      </c>
      <c r="DN2" t="s">
        <v>253</v>
      </c>
      <c r="DO2" t="s">
        <v>252</v>
      </c>
      <c r="DP2" t="s">
        <v>254</v>
      </c>
      <c r="DQ2" t="s">
        <v>236</v>
      </c>
      <c r="DS2" t="s">
        <v>236</v>
      </c>
      <c r="DT2">
        <v>14</v>
      </c>
      <c r="DU2" t="s">
        <v>255</v>
      </c>
      <c r="DV2" t="s">
        <v>256</v>
      </c>
      <c r="DW2" t="s">
        <v>257</v>
      </c>
      <c r="DX2" s="69"/>
      <c r="DY2" s="69"/>
      <c r="DZ2" s="69" t="s">
        <v>221</v>
      </c>
      <c r="EA2" s="69" t="s">
        <v>221</v>
      </c>
      <c r="EB2" s="69" t="s">
        <v>221</v>
      </c>
      <c r="EC2" s="69" t="s">
        <v>258</v>
      </c>
      <c r="EF2" t="s">
        <v>221</v>
      </c>
      <c r="EG2" t="s">
        <v>221</v>
      </c>
      <c r="EH2" t="s">
        <v>221</v>
      </c>
      <c r="EI2" t="s">
        <v>259</v>
      </c>
      <c r="EJ2" t="s">
        <v>260</v>
      </c>
      <c r="EK2" t="s">
        <v>260</v>
      </c>
      <c r="EL2" s="71">
        <v>23</v>
      </c>
    </row>
    <row r="3" spans="1:142">
      <c r="A3" s="74" t="s">
        <v>22</v>
      </c>
      <c r="C3" t="s">
        <v>221</v>
      </c>
      <c r="D3" t="s">
        <v>221</v>
      </c>
      <c r="E3" s="69" t="s">
        <v>221</v>
      </c>
      <c r="F3" t="s">
        <v>221</v>
      </c>
      <c r="G3" t="s">
        <v>221</v>
      </c>
      <c r="H3" t="s">
        <v>221</v>
      </c>
      <c r="I3" t="s">
        <v>222</v>
      </c>
      <c r="K3">
        <v>16</v>
      </c>
      <c r="L3">
        <v>22</v>
      </c>
      <c r="M3" s="76">
        <v>242</v>
      </c>
      <c r="N3">
        <v>50</v>
      </c>
      <c r="O3" t="s">
        <v>223</v>
      </c>
      <c r="P3" t="s">
        <v>224</v>
      </c>
      <c r="R3">
        <v>150</v>
      </c>
      <c r="S3">
        <v>30</v>
      </c>
      <c r="T3">
        <v>50</v>
      </c>
      <c r="U3">
        <v>8</v>
      </c>
      <c r="W3" t="s">
        <v>221</v>
      </c>
      <c r="X3" t="s">
        <v>225</v>
      </c>
      <c r="Y3" t="s">
        <v>226</v>
      </c>
      <c r="Z3" t="s">
        <v>221</v>
      </c>
      <c r="AA3" t="s">
        <v>221</v>
      </c>
      <c r="AB3">
        <v>21</v>
      </c>
      <c r="AC3">
        <v>8</v>
      </c>
      <c r="AD3" t="s">
        <v>227</v>
      </c>
      <c r="AF3" t="s">
        <v>228</v>
      </c>
      <c r="AG3" t="s">
        <v>229</v>
      </c>
      <c r="AH3" t="s">
        <v>221</v>
      </c>
      <c r="AI3" t="s">
        <v>221</v>
      </c>
      <c r="AK3" t="s">
        <v>230</v>
      </c>
      <c r="AL3" t="s">
        <v>231</v>
      </c>
      <c r="AN3" t="s">
        <v>221</v>
      </c>
      <c r="AO3" t="s">
        <v>221</v>
      </c>
      <c r="AP3" t="s">
        <v>221</v>
      </c>
      <c r="AQ3" t="s">
        <v>232</v>
      </c>
      <c r="AR3" t="s">
        <v>233</v>
      </c>
      <c r="AS3" t="s">
        <v>234</v>
      </c>
      <c r="AT3" t="s">
        <v>235</v>
      </c>
      <c r="AV3" t="s">
        <v>221</v>
      </c>
      <c r="AW3" t="s">
        <v>221</v>
      </c>
      <c r="AX3" t="s">
        <v>221</v>
      </c>
      <c r="AY3" t="s">
        <v>232</v>
      </c>
      <c r="AZ3" t="s">
        <v>233</v>
      </c>
      <c r="BA3" t="s">
        <v>234</v>
      </c>
      <c r="BB3" t="s">
        <v>235</v>
      </c>
      <c r="BD3" t="s">
        <v>221</v>
      </c>
      <c r="BE3" t="s">
        <v>221</v>
      </c>
      <c r="BF3" t="s">
        <v>221</v>
      </c>
      <c r="BG3" t="s">
        <v>235</v>
      </c>
      <c r="BH3" t="s">
        <v>236</v>
      </c>
      <c r="BI3" t="s">
        <v>236</v>
      </c>
      <c r="BK3" t="s">
        <v>237</v>
      </c>
      <c r="BL3" s="84">
        <v>80500</v>
      </c>
      <c r="BM3" s="84">
        <v>17500</v>
      </c>
      <c r="BN3" s="77">
        <v>49</v>
      </c>
      <c r="BO3" s="77">
        <v>320</v>
      </c>
      <c r="BQ3" t="s">
        <v>238</v>
      </c>
      <c r="BR3" t="s">
        <v>239</v>
      </c>
      <c r="BT3" t="s">
        <v>240</v>
      </c>
      <c r="BV3" t="s">
        <v>221</v>
      </c>
      <c r="BW3" t="s">
        <v>221</v>
      </c>
      <c r="BY3" t="s">
        <v>221</v>
      </c>
      <c r="BZ3" t="s">
        <v>221</v>
      </c>
      <c r="CB3" t="s">
        <v>241</v>
      </c>
      <c r="CC3" t="s">
        <v>221</v>
      </c>
      <c r="CD3" t="s">
        <v>221</v>
      </c>
      <c r="CE3" t="s">
        <v>221</v>
      </c>
      <c r="CG3" t="s">
        <v>242</v>
      </c>
      <c r="CH3" t="s">
        <v>239</v>
      </c>
      <c r="CJ3" t="s">
        <v>243</v>
      </c>
      <c r="CK3" t="s">
        <v>244</v>
      </c>
      <c r="CL3" t="s">
        <v>244</v>
      </c>
      <c r="CM3" t="s">
        <v>245</v>
      </c>
      <c r="CN3" t="s">
        <v>221</v>
      </c>
      <c r="CO3">
        <f t="shared" ref="CO3:CO28" si="0">2*R3</f>
        <v>300</v>
      </c>
      <c r="CP3">
        <v>100</v>
      </c>
      <c r="CR3" t="s">
        <v>236</v>
      </c>
      <c r="CS3" t="s">
        <v>236</v>
      </c>
      <c r="CT3" t="s">
        <v>236</v>
      </c>
      <c r="CU3" t="s">
        <v>236</v>
      </c>
      <c r="CV3" t="s">
        <v>236</v>
      </c>
      <c r="CW3">
        <v>400</v>
      </c>
      <c r="CX3" t="s">
        <v>246</v>
      </c>
      <c r="CY3" t="s">
        <v>247</v>
      </c>
      <c r="CZ3">
        <v>22</v>
      </c>
      <c r="DA3">
        <v>146</v>
      </c>
      <c r="DC3" t="s">
        <v>248</v>
      </c>
      <c r="DD3">
        <v>400</v>
      </c>
      <c r="DE3" t="s">
        <v>221</v>
      </c>
      <c r="DF3" t="s">
        <v>249</v>
      </c>
      <c r="DG3" t="s">
        <v>250</v>
      </c>
      <c r="DH3">
        <v>22</v>
      </c>
      <c r="DJ3" t="s">
        <v>236</v>
      </c>
      <c r="DK3" t="s">
        <v>251</v>
      </c>
      <c r="DM3" t="s">
        <v>252</v>
      </c>
      <c r="DN3" t="s">
        <v>253</v>
      </c>
      <c r="DO3" t="s">
        <v>252</v>
      </c>
      <c r="DP3" t="s">
        <v>254</v>
      </c>
      <c r="DQ3" t="s">
        <v>236</v>
      </c>
      <c r="DS3" t="s">
        <v>236</v>
      </c>
      <c r="DT3">
        <v>14</v>
      </c>
      <c r="DU3" t="s">
        <v>255</v>
      </c>
      <c r="DV3" t="s">
        <v>261</v>
      </c>
      <c r="DW3" t="s">
        <v>257</v>
      </c>
      <c r="DX3" s="69"/>
      <c r="DY3" s="69"/>
      <c r="DZ3" s="69" t="s">
        <v>221</v>
      </c>
      <c r="EA3" s="69" t="s">
        <v>221</v>
      </c>
      <c r="EB3" s="69" t="s">
        <v>221</v>
      </c>
      <c r="EC3" s="69" t="s">
        <v>258</v>
      </c>
      <c r="EF3" t="s">
        <v>221</v>
      </c>
      <c r="EG3" t="s">
        <v>221</v>
      </c>
      <c r="EH3" t="s">
        <v>221</v>
      </c>
      <c r="EI3" t="s">
        <v>259</v>
      </c>
      <c r="EJ3" t="s">
        <v>260</v>
      </c>
      <c r="EK3" t="s">
        <v>260</v>
      </c>
      <c r="EL3" s="71">
        <v>23</v>
      </c>
    </row>
    <row r="4" spans="1:142">
      <c r="A4" s="74" t="s">
        <v>25</v>
      </c>
      <c r="C4" t="s">
        <v>221</v>
      </c>
      <c r="D4" t="s">
        <v>221</v>
      </c>
      <c r="E4" s="69" t="s">
        <v>221</v>
      </c>
      <c r="F4" t="s">
        <v>221</v>
      </c>
      <c r="G4" t="s">
        <v>221</v>
      </c>
      <c r="H4" t="s">
        <v>221</v>
      </c>
      <c r="I4" t="s">
        <v>222</v>
      </c>
      <c r="K4">
        <v>16</v>
      </c>
      <c r="L4">
        <v>33</v>
      </c>
      <c r="M4" s="76">
        <v>242</v>
      </c>
      <c r="N4">
        <v>50</v>
      </c>
      <c r="O4" t="s">
        <v>223</v>
      </c>
      <c r="P4" t="s">
        <v>224</v>
      </c>
      <c r="R4">
        <v>200</v>
      </c>
      <c r="S4">
        <v>30</v>
      </c>
      <c r="T4">
        <v>70</v>
      </c>
      <c r="U4">
        <v>8</v>
      </c>
      <c r="W4" t="s">
        <v>221</v>
      </c>
      <c r="X4" t="s">
        <v>225</v>
      </c>
      <c r="Y4" t="s">
        <v>226</v>
      </c>
      <c r="Z4" t="s">
        <v>221</v>
      </c>
      <c r="AA4" t="s">
        <v>221</v>
      </c>
      <c r="AB4">
        <v>21</v>
      </c>
      <c r="AC4">
        <v>8</v>
      </c>
      <c r="AD4" t="s">
        <v>227</v>
      </c>
      <c r="AF4" t="s">
        <v>228</v>
      </c>
      <c r="AG4" t="s">
        <v>229</v>
      </c>
      <c r="AH4" t="s">
        <v>221</v>
      </c>
      <c r="AI4" t="s">
        <v>221</v>
      </c>
      <c r="AK4" t="s">
        <v>230</v>
      </c>
      <c r="AL4" t="s">
        <v>231</v>
      </c>
      <c r="AN4" t="s">
        <v>221</v>
      </c>
      <c r="AO4" t="s">
        <v>221</v>
      </c>
      <c r="AP4" t="s">
        <v>221</v>
      </c>
      <c r="AQ4" t="s">
        <v>232</v>
      </c>
      <c r="AR4" t="s">
        <v>233</v>
      </c>
      <c r="AS4" t="s">
        <v>234</v>
      </c>
      <c r="AT4" t="s">
        <v>235</v>
      </c>
      <c r="AV4" t="s">
        <v>221</v>
      </c>
      <c r="AW4" t="s">
        <v>221</v>
      </c>
      <c r="AX4" t="s">
        <v>221</v>
      </c>
      <c r="AY4" t="s">
        <v>232</v>
      </c>
      <c r="AZ4" t="s">
        <v>233</v>
      </c>
      <c r="BA4" t="s">
        <v>234</v>
      </c>
      <c r="BB4" t="s">
        <v>235</v>
      </c>
      <c r="BD4" t="s">
        <v>221</v>
      </c>
      <c r="BE4" t="s">
        <v>221</v>
      </c>
      <c r="BF4" t="s">
        <v>221</v>
      </c>
      <c r="BG4" t="s">
        <v>235</v>
      </c>
      <c r="BH4" t="s">
        <v>236</v>
      </c>
      <c r="BI4" t="s">
        <v>236</v>
      </c>
      <c r="BK4" t="s">
        <v>237</v>
      </c>
      <c r="BL4" s="84">
        <v>80500</v>
      </c>
      <c r="BM4" s="84">
        <v>17500</v>
      </c>
      <c r="BN4" s="77">
        <v>49</v>
      </c>
      <c r="BO4" s="77">
        <v>320</v>
      </c>
      <c r="BQ4" t="s">
        <v>238</v>
      </c>
      <c r="BR4" t="s">
        <v>239</v>
      </c>
      <c r="BT4" t="s">
        <v>240</v>
      </c>
      <c r="BV4" t="s">
        <v>221</v>
      </c>
      <c r="BW4" t="s">
        <v>221</v>
      </c>
      <c r="BY4" t="s">
        <v>221</v>
      </c>
      <c r="BZ4" t="s">
        <v>221</v>
      </c>
      <c r="CB4" t="s">
        <v>241</v>
      </c>
      <c r="CC4" t="s">
        <v>221</v>
      </c>
      <c r="CD4" t="s">
        <v>221</v>
      </c>
      <c r="CE4" t="s">
        <v>221</v>
      </c>
      <c r="CG4" t="s">
        <v>242</v>
      </c>
      <c r="CH4" t="s">
        <v>239</v>
      </c>
      <c r="CJ4" t="s">
        <v>243</v>
      </c>
      <c r="CK4" t="s">
        <v>244</v>
      </c>
      <c r="CL4" t="s">
        <v>244</v>
      </c>
      <c r="CM4" t="s">
        <v>245</v>
      </c>
      <c r="CN4" t="s">
        <v>221</v>
      </c>
      <c r="CO4">
        <f t="shared" si="0"/>
        <v>400</v>
      </c>
      <c r="CP4">
        <v>100</v>
      </c>
      <c r="CR4" t="s">
        <v>236</v>
      </c>
      <c r="CS4" t="s">
        <v>236</v>
      </c>
      <c r="CT4" t="s">
        <v>236</v>
      </c>
      <c r="CU4" t="s">
        <v>236</v>
      </c>
      <c r="CV4" t="s">
        <v>236</v>
      </c>
      <c r="CW4">
        <v>400</v>
      </c>
      <c r="CX4" t="s">
        <v>246</v>
      </c>
      <c r="CY4" t="s">
        <v>247</v>
      </c>
      <c r="CZ4">
        <v>22</v>
      </c>
      <c r="DA4">
        <v>146</v>
      </c>
      <c r="DC4" t="s">
        <v>248</v>
      </c>
      <c r="DD4">
        <v>400</v>
      </c>
      <c r="DE4" t="s">
        <v>221</v>
      </c>
      <c r="DF4" t="s">
        <v>249</v>
      </c>
      <c r="DG4" t="s">
        <v>250</v>
      </c>
      <c r="DH4">
        <v>22</v>
      </c>
      <c r="DJ4" t="s">
        <v>236</v>
      </c>
      <c r="DK4" t="s">
        <v>251</v>
      </c>
      <c r="DM4" t="s">
        <v>252</v>
      </c>
      <c r="DN4" t="s">
        <v>253</v>
      </c>
      <c r="DO4" t="s">
        <v>252</v>
      </c>
      <c r="DP4" t="s">
        <v>254</v>
      </c>
      <c r="DQ4" t="s">
        <v>236</v>
      </c>
      <c r="DS4" t="s">
        <v>236</v>
      </c>
      <c r="DT4">
        <v>14</v>
      </c>
      <c r="DU4" t="s">
        <v>255</v>
      </c>
      <c r="DV4" t="s">
        <v>262</v>
      </c>
      <c r="DW4" t="s">
        <v>257</v>
      </c>
      <c r="DX4" s="69"/>
      <c r="DY4" s="69"/>
      <c r="DZ4" s="69" t="s">
        <v>221</v>
      </c>
      <c r="EA4" s="69" t="s">
        <v>221</v>
      </c>
      <c r="EB4" s="69" t="s">
        <v>221</v>
      </c>
      <c r="EC4" s="69" t="s">
        <v>258</v>
      </c>
      <c r="EF4" t="s">
        <v>221</v>
      </c>
      <c r="EG4" t="s">
        <v>221</v>
      </c>
      <c r="EH4" t="s">
        <v>221</v>
      </c>
      <c r="EI4" t="s">
        <v>259</v>
      </c>
      <c r="EJ4" t="s">
        <v>260</v>
      </c>
      <c r="EK4" t="s">
        <v>260</v>
      </c>
      <c r="EL4" s="71">
        <v>23</v>
      </c>
    </row>
    <row r="5" spans="1:142">
      <c r="A5" t="s">
        <v>28</v>
      </c>
      <c r="C5" t="s">
        <v>221</v>
      </c>
      <c r="D5" t="s">
        <v>221</v>
      </c>
      <c r="E5" s="69" t="s">
        <v>221</v>
      </c>
      <c r="F5" t="s">
        <v>221</v>
      </c>
      <c r="G5" t="s">
        <v>221</v>
      </c>
      <c r="H5" t="s">
        <v>221</v>
      </c>
      <c r="I5" t="s">
        <v>222</v>
      </c>
      <c r="K5">
        <v>25</v>
      </c>
      <c r="L5">
        <v>11</v>
      </c>
      <c r="M5" s="76">
        <v>420</v>
      </c>
      <c r="N5">
        <v>50</v>
      </c>
      <c r="O5" t="s">
        <v>263</v>
      </c>
      <c r="P5" t="s">
        <v>264</v>
      </c>
      <c r="R5">
        <v>95</v>
      </c>
      <c r="S5">
        <v>30</v>
      </c>
      <c r="T5">
        <v>28</v>
      </c>
      <c r="U5">
        <v>8</v>
      </c>
      <c r="W5" t="s">
        <v>221</v>
      </c>
      <c r="X5" t="s">
        <v>225</v>
      </c>
      <c r="Y5" t="s">
        <v>226</v>
      </c>
      <c r="Z5" t="s">
        <v>221</v>
      </c>
      <c r="AA5" t="s">
        <v>221</v>
      </c>
      <c r="AB5">
        <v>21</v>
      </c>
      <c r="AC5">
        <v>8</v>
      </c>
      <c r="AD5" t="s">
        <v>227</v>
      </c>
      <c r="AF5" t="s">
        <v>228</v>
      </c>
      <c r="AG5" t="s">
        <v>229</v>
      </c>
      <c r="AH5" t="s">
        <v>221</v>
      </c>
      <c r="AI5" t="s">
        <v>221</v>
      </c>
      <c r="AK5" t="s">
        <v>265</v>
      </c>
      <c r="AL5" t="s">
        <v>266</v>
      </c>
      <c r="AN5" t="s">
        <v>221</v>
      </c>
      <c r="AO5" t="s">
        <v>221</v>
      </c>
      <c r="AP5" t="s">
        <v>221</v>
      </c>
      <c r="AQ5" t="s">
        <v>232</v>
      </c>
      <c r="AR5" t="s">
        <v>233</v>
      </c>
      <c r="AS5" t="s">
        <v>234</v>
      </c>
      <c r="AT5" t="s">
        <v>235</v>
      </c>
      <c r="AV5" t="s">
        <v>221</v>
      </c>
      <c r="AW5" t="s">
        <v>221</v>
      </c>
      <c r="AX5" t="s">
        <v>221</v>
      </c>
      <c r="AY5" t="s">
        <v>232</v>
      </c>
      <c r="AZ5" t="s">
        <v>233</v>
      </c>
      <c r="BA5" t="s">
        <v>234</v>
      </c>
      <c r="BB5" t="s">
        <v>235</v>
      </c>
      <c r="BD5" t="s">
        <v>221</v>
      </c>
      <c r="BE5" t="s">
        <v>221</v>
      </c>
      <c r="BF5" t="s">
        <v>221</v>
      </c>
      <c r="BG5" t="s">
        <v>235</v>
      </c>
      <c r="BH5" t="s">
        <v>236</v>
      </c>
      <c r="BI5" t="s">
        <v>236</v>
      </c>
      <c r="BK5" t="s">
        <v>237</v>
      </c>
      <c r="BL5" s="84">
        <v>80500</v>
      </c>
      <c r="BM5" s="84">
        <v>17500</v>
      </c>
      <c r="BN5" s="77">
        <v>70</v>
      </c>
      <c r="BO5" s="77">
        <v>520</v>
      </c>
      <c r="BQ5" t="s">
        <v>238</v>
      </c>
      <c r="BR5" t="s">
        <v>239</v>
      </c>
      <c r="BT5" t="s">
        <v>240</v>
      </c>
      <c r="BV5" t="s">
        <v>221</v>
      </c>
      <c r="BW5" t="s">
        <v>221</v>
      </c>
      <c r="BY5" t="s">
        <v>221</v>
      </c>
      <c r="BZ5" t="s">
        <v>221</v>
      </c>
      <c r="CB5" t="s">
        <v>241</v>
      </c>
      <c r="CC5" t="s">
        <v>221</v>
      </c>
      <c r="CD5" t="s">
        <v>221</v>
      </c>
      <c r="CE5" t="s">
        <v>221</v>
      </c>
      <c r="CG5" t="s">
        <v>242</v>
      </c>
      <c r="CH5" t="s">
        <v>239</v>
      </c>
      <c r="CJ5" t="s">
        <v>243</v>
      </c>
      <c r="CK5" t="s">
        <v>244</v>
      </c>
      <c r="CL5" t="s">
        <v>244</v>
      </c>
      <c r="CM5" t="s">
        <v>245</v>
      </c>
      <c r="CN5" t="s">
        <v>221</v>
      </c>
      <c r="CO5">
        <f t="shared" si="0"/>
        <v>190</v>
      </c>
      <c r="CP5">
        <v>100</v>
      </c>
      <c r="CR5" t="s">
        <v>236</v>
      </c>
      <c r="CS5" t="s">
        <v>236</v>
      </c>
      <c r="CT5" t="s">
        <v>236</v>
      </c>
      <c r="CU5" t="s">
        <v>236</v>
      </c>
      <c r="CV5" t="s">
        <v>236</v>
      </c>
      <c r="CW5">
        <v>400</v>
      </c>
      <c r="CX5" t="s">
        <v>246</v>
      </c>
      <c r="CY5" t="s">
        <v>247</v>
      </c>
      <c r="CZ5">
        <v>22</v>
      </c>
      <c r="DA5">
        <v>146</v>
      </c>
      <c r="DC5" t="s">
        <v>236</v>
      </c>
      <c r="DD5">
        <v>400</v>
      </c>
      <c r="DE5" t="s">
        <v>221</v>
      </c>
      <c r="DF5" t="s">
        <v>249</v>
      </c>
      <c r="DG5" t="s">
        <v>250</v>
      </c>
      <c r="DH5">
        <v>22</v>
      </c>
      <c r="DJ5" t="s">
        <v>236</v>
      </c>
      <c r="DK5" t="s">
        <v>251</v>
      </c>
      <c r="DM5" t="s">
        <v>252</v>
      </c>
      <c r="DN5" t="s">
        <v>253</v>
      </c>
      <c r="DO5" t="s">
        <v>252</v>
      </c>
      <c r="DP5" t="s">
        <v>254</v>
      </c>
      <c r="DQ5" t="s">
        <v>236</v>
      </c>
      <c r="DS5" t="s">
        <v>236</v>
      </c>
      <c r="DT5">
        <v>14</v>
      </c>
      <c r="DU5" t="s">
        <v>255</v>
      </c>
      <c r="DV5" t="s">
        <v>267</v>
      </c>
      <c r="DW5" t="s">
        <v>257</v>
      </c>
      <c r="DX5" s="69"/>
      <c r="DY5" s="69"/>
      <c r="DZ5" s="69" t="s">
        <v>221</v>
      </c>
      <c r="EA5" s="69" t="s">
        <v>221</v>
      </c>
      <c r="EB5" s="69" t="s">
        <v>221</v>
      </c>
      <c r="EC5" s="69" t="s">
        <v>258</v>
      </c>
      <c r="EF5" t="s">
        <v>221</v>
      </c>
      <c r="EG5" t="s">
        <v>221</v>
      </c>
      <c r="EH5" t="s">
        <v>221</v>
      </c>
      <c r="EI5" t="s">
        <v>259</v>
      </c>
      <c r="EJ5" t="s">
        <v>260</v>
      </c>
      <c r="EK5" t="s">
        <v>260</v>
      </c>
      <c r="EL5" s="71">
        <v>30</v>
      </c>
    </row>
    <row r="6" spans="1:142">
      <c r="A6" t="s">
        <v>31</v>
      </c>
      <c r="C6" t="s">
        <v>221</v>
      </c>
      <c r="D6" t="s">
        <v>221</v>
      </c>
      <c r="E6" s="69" t="s">
        <v>221</v>
      </c>
      <c r="F6" t="s">
        <v>221</v>
      </c>
      <c r="G6" t="s">
        <v>221</v>
      </c>
      <c r="H6" t="s">
        <v>221</v>
      </c>
      <c r="I6" t="s">
        <v>222</v>
      </c>
      <c r="K6">
        <v>25</v>
      </c>
      <c r="L6">
        <v>22</v>
      </c>
      <c r="M6" s="76">
        <v>420</v>
      </c>
      <c r="N6">
        <v>50</v>
      </c>
      <c r="O6" t="s">
        <v>263</v>
      </c>
      <c r="P6" t="s">
        <v>264</v>
      </c>
      <c r="R6">
        <v>150</v>
      </c>
      <c r="S6">
        <v>30</v>
      </c>
      <c r="T6">
        <v>50</v>
      </c>
      <c r="U6">
        <v>8</v>
      </c>
      <c r="W6" t="s">
        <v>221</v>
      </c>
      <c r="X6" t="s">
        <v>225</v>
      </c>
      <c r="Y6" t="s">
        <v>226</v>
      </c>
      <c r="Z6" t="s">
        <v>221</v>
      </c>
      <c r="AA6" t="s">
        <v>221</v>
      </c>
      <c r="AB6">
        <v>21</v>
      </c>
      <c r="AC6">
        <v>8</v>
      </c>
      <c r="AD6" t="s">
        <v>227</v>
      </c>
      <c r="AF6" t="s">
        <v>228</v>
      </c>
      <c r="AG6" t="s">
        <v>229</v>
      </c>
      <c r="AH6" t="s">
        <v>221</v>
      </c>
      <c r="AI6" t="s">
        <v>221</v>
      </c>
      <c r="AK6" t="s">
        <v>265</v>
      </c>
      <c r="AL6" t="s">
        <v>266</v>
      </c>
      <c r="AN6" t="s">
        <v>221</v>
      </c>
      <c r="AO6" t="s">
        <v>221</v>
      </c>
      <c r="AP6" t="s">
        <v>221</v>
      </c>
      <c r="AQ6" t="s">
        <v>232</v>
      </c>
      <c r="AR6" t="s">
        <v>233</v>
      </c>
      <c r="AS6" t="s">
        <v>234</v>
      </c>
      <c r="AT6" t="s">
        <v>235</v>
      </c>
      <c r="AV6" t="s">
        <v>221</v>
      </c>
      <c r="AW6" t="s">
        <v>221</v>
      </c>
      <c r="AX6" t="s">
        <v>221</v>
      </c>
      <c r="AY6" t="s">
        <v>232</v>
      </c>
      <c r="AZ6" t="s">
        <v>233</v>
      </c>
      <c r="BA6" t="s">
        <v>234</v>
      </c>
      <c r="BB6" t="s">
        <v>235</v>
      </c>
      <c r="BD6" t="s">
        <v>221</v>
      </c>
      <c r="BE6" t="s">
        <v>221</v>
      </c>
      <c r="BF6" t="s">
        <v>221</v>
      </c>
      <c r="BG6" t="s">
        <v>235</v>
      </c>
      <c r="BH6" t="s">
        <v>236</v>
      </c>
      <c r="BI6" t="s">
        <v>236</v>
      </c>
      <c r="BK6" t="s">
        <v>237</v>
      </c>
      <c r="BL6" s="84">
        <v>80500</v>
      </c>
      <c r="BM6" s="84">
        <v>17500</v>
      </c>
      <c r="BN6" s="77">
        <v>70</v>
      </c>
      <c r="BO6" s="77">
        <v>520</v>
      </c>
      <c r="BQ6" t="s">
        <v>238</v>
      </c>
      <c r="BR6" t="s">
        <v>239</v>
      </c>
      <c r="BT6" t="s">
        <v>240</v>
      </c>
      <c r="BV6" t="s">
        <v>221</v>
      </c>
      <c r="BW6" t="s">
        <v>221</v>
      </c>
      <c r="BY6" t="s">
        <v>221</v>
      </c>
      <c r="BZ6" t="s">
        <v>221</v>
      </c>
      <c r="CB6" t="s">
        <v>241</v>
      </c>
      <c r="CC6" t="s">
        <v>221</v>
      </c>
      <c r="CD6" t="s">
        <v>221</v>
      </c>
      <c r="CE6" t="s">
        <v>221</v>
      </c>
      <c r="CG6" t="s">
        <v>242</v>
      </c>
      <c r="CH6" t="s">
        <v>239</v>
      </c>
      <c r="CJ6" t="s">
        <v>243</v>
      </c>
      <c r="CK6" t="s">
        <v>244</v>
      </c>
      <c r="CL6" t="s">
        <v>244</v>
      </c>
      <c r="CM6" t="s">
        <v>245</v>
      </c>
      <c r="CN6" t="s">
        <v>221</v>
      </c>
      <c r="CO6">
        <f t="shared" si="0"/>
        <v>300</v>
      </c>
      <c r="CP6">
        <v>100</v>
      </c>
      <c r="CR6" t="s">
        <v>236</v>
      </c>
      <c r="CS6" t="s">
        <v>236</v>
      </c>
      <c r="CT6" t="s">
        <v>236</v>
      </c>
      <c r="CU6" t="s">
        <v>236</v>
      </c>
      <c r="CV6" t="s">
        <v>236</v>
      </c>
      <c r="CW6">
        <v>400</v>
      </c>
      <c r="CX6" t="s">
        <v>246</v>
      </c>
      <c r="CY6" t="s">
        <v>247</v>
      </c>
      <c r="CZ6">
        <v>22</v>
      </c>
      <c r="DA6">
        <v>146</v>
      </c>
      <c r="DC6" t="s">
        <v>236</v>
      </c>
      <c r="DD6">
        <v>400</v>
      </c>
      <c r="DE6" t="s">
        <v>221</v>
      </c>
      <c r="DF6" t="s">
        <v>249</v>
      </c>
      <c r="DG6" t="s">
        <v>250</v>
      </c>
      <c r="DH6">
        <v>22</v>
      </c>
      <c r="DJ6" t="s">
        <v>236</v>
      </c>
      <c r="DK6" t="s">
        <v>251</v>
      </c>
      <c r="DM6" t="s">
        <v>252</v>
      </c>
      <c r="DN6" t="s">
        <v>253</v>
      </c>
      <c r="DO6" t="s">
        <v>252</v>
      </c>
      <c r="DP6" t="s">
        <v>254</v>
      </c>
      <c r="DQ6" t="s">
        <v>236</v>
      </c>
      <c r="DS6" t="s">
        <v>236</v>
      </c>
      <c r="DT6">
        <v>14</v>
      </c>
      <c r="DU6" t="s">
        <v>255</v>
      </c>
      <c r="DV6" t="s">
        <v>268</v>
      </c>
      <c r="DW6" t="s">
        <v>257</v>
      </c>
      <c r="DX6" s="69"/>
      <c r="DY6" s="69"/>
      <c r="DZ6" s="69" t="s">
        <v>221</v>
      </c>
      <c r="EA6" s="69" t="s">
        <v>221</v>
      </c>
      <c r="EB6" s="69" t="s">
        <v>221</v>
      </c>
      <c r="EC6" s="69" t="s">
        <v>258</v>
      </c>
      <c r="EF6" t="s">
        <v>221</v>
      </c>
      <c r="EG6" t="s">
        <v>221</v>
      </c>
      <c r="EH6" t="s">
        <v>221</v>
      </c>
      <c r="EI6" t="s">
        <v>259</v>
      </c>
      <c r="EJ6" t="s">
        <v>260</v>
      </c>
      <c r="EK6" t="s">
        <v>260</v>
      </c>
      <c r="EL6" s="71">
        <v>30</v>
      </c>
    </row>
    <row r="7" spans="1:142">
      <c r="A7" t="s">
        <v>34</v>
      </c>
      <c r="C7" t="s">
        <v>221</v>
      </c>
      <c r="D7" t="s">
        <v>221</v>
      </c>
      <c r="E7" s="69" t="s">
        <v>221</v>
      </c>
      <c r="F7" t="s">
        <v>221</v>
      </c>
      <c r="G7" t="s">
        <v>221</v>
      </c>
      <c r="H7" t="s">
        <v>221</v>
      </c>
      <c r="I7" t="s">
        <v>222</v>
      </c>
      <c r="K7">
        <v>25</v>
      </c>
      <c r="L7">
        <v>33</v>
      </c>
      <c r="M7" s="76">
        <v>420</v>
      </c>
      <c r="N7">
        <v>50</v>
      </c>
      <c r="O7" t="s">
        <v>263</v>
      </c>
      <c r="P7" t="s">
        <v>264</v>
      </c>
      <c r="R7">
        <v>200</v>
      </c>
      <c r="S7">
        <v>30</v>
      </c>
      <c r="T7">
        <v>70</v>
      </c>
      <c r="U7">
        <v>8</v>
      </c>
      <c r="W7" t="s">
        <v>221</v>
      </c>
      <c r="X7" t="s">
        <v>225</v>
      </c>
      <c r="Y7" t="s">
        <v>226</v>
      </c>
      <c r="Z7" t="s">
        <v>221</v>
      </c>
      <c r="AA7" t="s">
        <v>221</v>
      </c>
      <c r="AB7">
        <v>21</v>
      </c>
      <c r="AC7">
        <v>8</v>
      </c>
      <c r="AD7" t="s">
        <v>227</v>
      </c>
      <c r="AF7" t="s">
        <v>228</v>
      </c>
      <c r="AG7" t="s">
        <v>229</v>
      </c>
      <c r="AH7" t="s">
        <v>221</v>
      </c>
      <c r="AI7" t="s">
        <v>221</v>
      </c>
      <c r="AK7" t="s">
        <v>265</v>
      </c>
      <c r="AL7" t="s">
        <v>266</v>
      </c>
      <c r="AN7" t="s">
        <v>221</v>
      </c>
      <c r="AO7" t="s">
        <v>221</v>
      </c>
      <c r="AP7" t="s">
        <v>221</v>
      </c>
      <c r="AQ7" t="s">
        <v>232</v>
      </c>
      <c r="AR7" t="s">
        <v>233</v>
      </c>
      <c r="AS7" t="s">
        <v>234</v>
      </c>
      <c r="AT7" t="s">
        <v>235</v>
      </c>
      <c r="AV7" t="s">
        <v>221</v>
      </c>
      <c r="AW7" t="s">
        <v>221</v>
      </c>
      <c r="AX7" t="s">
        <v>221</v>
      </c>
      <c r="AY7" t="s">
        <v>232</v>
      </c>
      <c r="AZ7" t="s">
        <v>233</v>
      </c>
      <c r="BA7" t="s">
        <v>234</v>
      </c>
      <c r="BB7" t="s">
        <v>235</v>
      </c>
      <c r="BD7" t="s">
        <v>221</v>
      </c>
      <c r="BE7" t="s">
        <v>221</v>
      </c>
      <c r="BF7" t="s">
        <v>221</v>
      </c>
      <c r="BG7" t="s">
        <v>235</v>
      </c>
      <c r="BH7" t="s">
        <v>236</v>
      </c>
      <c r="BI7" t="s">
        <v>236</v>
      </c>
      <c r="BK7" t="s">
        <v>237</v>
      </c>
      <c r="BL7" s="84">
        <v>80500</v>
      </c>
      <c r="BM7" s="84">
        <v>17500</v>
      </c>
      <c r="BN7" s="77">
        <v>70</v>
      </c>
      <c r="BO7" s="77">
        <v>520</v>
      </c>
      <c r="BQ7" t="s">
        <v>238</v>
      </c>
      <c r="BR7" t="s">
        <v>239</v>
      </c>
      <c r="BT7" t="s">
        <v>240</v>
      </c>
      <c r="BV7" t="s">
        <v>221</v>
      </c>
      <c r="BW7" t="s">
        <v>221</v>
      </c>
      <c r="BY7" t="s">
        <v>221</v>
      </c>
      <c r="BZ7" t="s">
        <v>221</v>
      </c>
      <c r="CB7" t="s">
        <v>241</v>
      </c>
      <c r="CC7" t="s">
        <v>221</v>
      </c>
      <c r="CD7" t="s">
        <v>221</v>
      </c>
      <c r="CE7" t="s">
        <v>221</v>
      </c>
      <c r="CG7" t="s">
        <v>242</v>
      </c>
      <c r="CH7" t="s">
        <v>239</v>
      </c>
      <c r="CJ7" t="s">
        <v>243</v>
      </c>
      <c r="CK7" t="s">
        <v>244</v>
      </c>
      <c r="CL7" t="s">
        <v>244</v>
      </c>
      <c r="CM7" t="s">
        <v>245</v>
      </c>
      <c r="CN7" t="s">
        <v>221</v>
      </c>
      <c r="CO7">
        <f t="shared" si="0"/>
        <v>400</v>
      </c>
      <c r="CP7">
        <v>100</v>
      </c>
      <c r="CR7" t="s">
        <v>236</v>
      </c>
      <c r="CS7" t="s">
        <v>236</v>
      </c>
      <c r="CT7" t="s">
        <v>236</v>
      </c>
      <c r="CU7" t="s">
        <v>236</v>
      </c>
      <c r="CV7" t="s">
        <v>236</v>
      </c>
      <c r="CW7">
        <v>400</v>
      </c>
      <c r="CX7" t="s">
        <v>246</v>
      </c>
      <c r="CY7" t="s">
        <v>247</v>
      </c>
      <c r="CZ7">
        <v>22</v>
      </c>
      <c r="DA7">
        <v>146</v>
      </c>
      <c r="DC7" t="s">
        <v>236</v>
      </c>
      <c r="DD7">
        <v>400</v>
      </c>
      <c r="DE7" t="s">
        <v>221</v>
      </c>
      <c r="DF7" t="s">
        <v>249</v>
      </c>
      <c r="DG7" t="s">
        <v>250</v>
      </c>
      <c r="DH7">
        <v>22</v>
      </c>
      <c r="DJ7" t="s">
        <v>236</v>
      </c>
      <c r="DK7" t="s">
        <v>251</v>
      </c>
      <c r="DM7" t="s">
        <v>252</v>
      </c>
      <c r="DN7" t="s">
        <v>253</v>
      </c>
      <c r="DO7" t="s">
        <v>252</v>
      </c>
      <c r="DP7" t="s">
        <v>254</v>
      </c>
      <c r="DQ7" t="s">
        <v>236</v>
      </c>
      <c r="DS7" t="s">
        <v>236</v>
      </c>
      <c r="DT7">
        <v>14</v>
      </c>
      <c r="DU7" t="s">
        <v>255</v>
      </c>
      <c r="DV7" t="s">
        <v>262</v>
      </c>
      <c r="DW7" t="s">
        <v>257</v>
      </c>
      <c r="DX7" s="69"/>
      <c r="DY7" s="69"/>
      <c r="DZ7" s="69" t="s">
        <v>221</v>
      </c>
      <c r="EA7" s="69" t="s">
        <v>221</v>
      </c>
      <c r="EB7" s="69" t="s">
        <v>221</v>
      </c>
      <c r="EC7" s="69" t="s">
        <v>258</v>
      </c>
      <c r="EF7" t="s">
        <v>221</v>
      </c>
      <c r="EG7" t="s">
        <v>221</v>
      </c>
      <c r="EH7" t="s">
        <v>221</v>
      </c>
      <c r="EI7" t="s">
        <v>259</v>
      </c>
      <c r="EJ7" t="s">
        <v>260</v>
      </c>
      <c r="EK7" t="s">
        <v>260</v>
      </c>
      <c r="EL7" s="71">
        <v>30</v>
      </c>
    </row>
    <row r="8" spans="1:142">
      <c r="A8" t="s">
        <v>37</v>
      </c>
      <c r="C8" t="s">
        <v>221</v>
      </c>
      <c r="D8" t="s">
        <v>221</v>
      </c>
      <c r="E8" s="69" t="s">
        <v>221</v>
      </c>
      <c r="F8" t="s">
        <v>221</v>
      </c>
      <c r="G8" t="s">
        <v>221</v>
      </c>
      <c r="H8" t="s">
        <v>221</v>
      </c>
      <c r="I8" t="s">
        <v>222</v>
      </c>
      <c r="K8">
        <v>32</v>
      </c>
      <c r="L8">
        <v>11</v>
      </c>
      <c r="M8" s="76" t="s">
        <v>269</v>
      </c>
      <c r="N8">
        <v>50</v>
      </c>
      <c r="O8" t="s">
        <v>270</v>
      </c>
      <c r="P8" t="s">
        <v>224</v>
      </c>
      <c r="R8">
        <v>95</v>
      </c>
      <c r="S8">
        <v>30</v>
      </c>
      <c r="T8">
        <v>28</v>
      </c>
      <c r="U8">
        <v>8</v>
      </c>
      <c r="W8" t="s">
        <v>221</v>
      </c>
      <c r="X8" t="s">
        <v>225</v>
      </c>
      <c r="Y8" t="s">
        <v>226</v>
      </c>
      <c r="Z8" t="s">
        <v>221</v>
      </c>
      <c r="AA8" t="s">
        <v>221</v>
      </c>
      <c r="AB8">
        <v>21</v>
      </c>
      <c r="AC8">
        <v>8</v>
      </c>
      <c r="AD8" t="s">
        <v>227</v>
      </c>
      <c r="AF8" t="s">
        <v>228</v>
      </c>
      <c r="AG8" t="s">
        <v>229</v>
      </c>
      <c r="AH8" t="s">
        <v>221</v>
      </c>
      <c r="AI8" t="s">
        <v>221</v>
      </c>
      <c r="AK8" t="s">
        <v>265</v>
      </c>
      <c r="AL8" t="s">
        <v>266</v>
      </c>
      <c r="AN8" t="s">
        <v>221</v>
      </c>
      <c r="AO8" t="s">
        <v>221</v>
      </c>
      <c r="AP8" t="s">
        <v>221</v>
      </c>
      <c r="AQ8" t="s">
        <v>232</v>
      </c>
      <c r="AR8" t="s">
        <v>233</v>
      </c>
      <c r="AS8" t="s">
        <v>234</v>
      </c>
      <c r="AT8" t="s">
        <v>235</v>
      </c>
      <c r="AV8" t="s">
        <v>221</v>
      </c>
      <c r="AW8" t="s">
        <v>221</v>
      </c>
      <c r="AX8" t="s">
        <v>221</v>
      </c>
      <c r="AY8" t="s">
        <v>232</v>
      </c>
      <c r="AZ8" t="s">
        <v>233</v>
      </c>
      <c r="BA8" t="s">
        <v>234</v>
      </c>
      <c r="BB8" t="s">
        <v>235</v>
      </c>
      <c r="BD8" t="s">
        <v>221</v>
      </c>
      <c r="BE8" t="s">
        <v>221</v>
      </c>
      <c r="BF8" t="s">
        <v>221</v>
      </c>
      <c r="BG8" t="s">
        <v>235</v>
      </c>
      <c r="BH8" t="s">
        <v>236</v>
      </c>
      <c r="BI8" t="s">
        <v>236</v>
      </c>
      <c r="BK8" t="s">
        <v>237</v>
      </c>
      <c r="BL8" s="84">
        <v>80500</v>
      </c>
      <c r="BM8" s="84">
        <v>17500</v>
      </c>
      <c r="BN8" s="77">
        <v>76</v>
      </c>
      <c r="BO8" s="77">
        <v>540</v>
      </c>
      <c r="BQ8" t="s">
        <v>238</v>
      </c>
      <c r="BR8" t="s">
        <v>239</v>
      </c>
      <c r="BT8" t="s">
        <v>240</v>
      </c>
      <c r="BV8" t="s">
        <v>221</v>
      </c>
      <c r="BW8" t="s">
        <v>221</v>
      </c>
      <c r="BY8" t="s">
        <v>221</v>
      </c>
      <c r="BZ8" t="s">
        <v>221</v>
      </c>
      <c r="CB8" t="s">
        <v>241</v>
      </c>
      <c r="CC8" t="s">
        <v>221</v>
      </c>
      <c r="CD8" t="s">
        <v>221</v>
      </c>
      <c r="CE8" t="s">
        <v>221</v>
      </c>
      <c r="CG8" t="s">
        <v>242</v>
      </c>
      <c r="CH8" t="s">
        <v>239</v>
      </c>
      <c r="CJ8" t="s">
        <v>243</v>
      </c>
      <c r="CK8" t="s">
        <v>244</v>
      </c>
      <c r="CL8" t="s">
        <v>244</v>
      </c>
      <c r="CM8" t="s">
        <v>245</v>
      </c>
      <c r="CN8" t="s">
        <v>221</v>
      </c>
      <c r="CO8">
        <f t="shared" si="0"/>
        <v>190</v>
      </c>
      <c r="CP8">
        <v>100</v>
      </c>
      <c r="CR8" t="s">
        <v>236</v>
      </c>
      <c r="CS8" t="s">
        <v>236</v>
      </c>
      <c r="CT8" t="s">
        <v>236</v>
      </c>
      <c r="CU8" t="s">
        <v>236</v>
      </c>
      <c r="CV8" t="s">
        <v>236</v>
      </c>
      <c r="CW8">
        <v>400</v>
      </c>
      <c r="CX8" t="s">
        <v>246</v>
      </c>
      <c r="CY8" t="s">
        <v>247</v>
      </c>
      <c r="CZ8">
        <v>22</v>
      </c>
      <c r="DA8">
        <v>146</v>
      </c>
      <c r="DC8" t="s">
        <v>248</v>
      </c>
      <c r="DD8">
        <v>400</v>
      </c>
      <c r="DE8" t="s">
        <v>221</v>
      </c>
      <c r="DF8" t="s">
        <v>249</v>
      </c>
      <c r="DG8" t="s">
        <v>250</v>
      </c>
      <c r="DH8">
        <v>22</v>
      </c>
      <c r="DJ8" t="s">
        <v>236</v>
      </c>
      <c r="DK8" t="s">
        <v>251</v>
      </c>
      <c r="DM8" t="s">
        <v>252</v>
      </c>
      <c r="DN8" t="s">
        <v>253</v>
      </c>
      <c r="DO8" t="s">
        <v>252</v>
      </c>
      <c r="DP8" t="s">
        <v>254</v>
      </c>
      <c r="DQ8" t="s">
        <v>236</v>
      </c>
      <c r="DS8" t="s">
        <v>236</v>
      </c>
      <c r="DT8">
        <v>14</v>
      </c>
      <c r="DU8" t="s">
        <v>255</v>
      </c>
      <c r="DV8" t="s">
        <v>267</v>
      </c>
      <c r="DW8" t="s">
        <v>257</v>
      </c>
      <c r="DX8" s="69"/>
      <c r="DY8" s="69"/>
      <c r="DZ8" s="69" t="s">
        <v>221</v>
      </c>
      <c r="EA8" s="69" t="s">
        <v>221</v>
      </c>
      <c r="EB8" s="69" t="s">
        <v>221</v>
      </c>
      <c r="EC8" s="69" t="s">
        <v>258</v>
      </c>
      <c r="EF8" t="s">
        <v>221</v>
      </c>
      <c r="EG8" t="s">
        <v>221</v>
      </c>
      <c r="EH8" t="s">
        <v>221</v>
      </c>
      <c r="EI8" t="s">
        <v>259</v>
      </c>
      <c r="EJ8" t="s">
        <v>260</v>
      </c>
      <c r="EK8" t="s">
        <v>260</v>
      </c>
      <c r="EL8" s="71">
        <v>36</v>
      </c>
    </row>
    <row r="9" spans="1:142">
      <c r="A9" t="s">
        <v>40</v>
      </c>
      <c r="C9" t="s">
        <v>221</v>
      </c>
      <c r="D9" t="s">
        <v>221</v>
      </c>
      <c r="E9" s="69" t="s">
        <v>221</v>
      </c>
      <c r="F9" t="s">
        <v>221</v>
      </c>
      <c r="G9" t="s">
        <v>221</v>
      </c>
      <c r="H9" t="s">
        <v>221</v>
      </c>
      <c r="I9" t="s">
        <v>222</v>
      </c>
      <c r="K9">
        <v>32</v>
      </c>
      <c r="L9">
        <v>22</v>
      </c>
      <c r="M9" s="76" t="s">
        <v>269</v>
      </c>
      <c r="N9">
        <v>50</v>
      </c>
      <c r="O9" t="s">
        <v>270</v>
      </c>
      <c r="P9" t="s">
        <v>224</v>
      </c>
      <c r="R9">
        <v>150</v>
      </c>
      <c r="S9">
        <v>30</v>
      </c>
      <c r="T9">
        <v>50</v>
      </c>
      <c r="U9">
        <v>8</v>
      </c>
      <c r="W9" t="s">
        <v>221</v>
      </c>
      <c r="X9" t="s">
        <v>225</v>
      </c>
      <c r="Y9" t="s">
        <v>226</v>
      </c>
      <c r="Z9" t="s">
        <v>221</v>
      </c>
      <c r="AA9" t="s">
        <v>221</v>
      </c>
      <c r="AB9">
        <v>21</v>
      </c>
      <c r="AC9">
        <v>8</v>
      </c>
      <c r="AD9" t="s">
        <v>227</v>
      </c>
      <c r="AF9" t="s">
        <v>228</v>
      </c>
      <c r="AG9" t="s">
        <v>229</v>
      </c>
      <c r="AH9" t="s">
        <v>221</v>
      </c>
      <c r="AI9" t="s">
        <v>221</v>
      </c>
      <c r="AK9" t="s">
        <v>265</v>
      </c>
      <c r="AL9" t="s">
        <v>266</v>
      </c>
      <c r="AN9" t="s">
        <v>221</v>
      </c>
      <c r="AO9" t="s">
        <v>221</v>
      </c>
      <c r="AP9" t="s">
        <v>221</v>
      </c>
      <c r="AQ9" t="s">
        <v>232</v>
      </c>
      <c r="AR9" t="s">
        <v>233</v>
      </c>
      <c r="AS9" t="s">
        <v>234</v>
      </c>
      <c r="AT9" t="s">
        <v>235</v>
      </c>
      <c r="AV9" t="s">
        <v>221</v>
      </c>
      <c r="AW9" t="s">
        <v>221</v>
      </c>
      <c r="AX9" t="s">
        <v>221</v>
      </c>
      <c r="AY9" t="s">
        <v>232</v>
      </c>
      <c r="AZ9" t="s">
        <v>233</v>
      </c>
      <c r="BA9" t="s">
        <v>234</v>
      </c>
      <c r="BB9" t="s">
        <v>235</v>
      </c>
      <c r="BD9" t="s">
        <v>221</v>
      </c>
      <c r="BE9" t="s">
        <v>221</v>
      </c>
      <c r="BF9" t="s">
        <v>221</v>
      </c>
      <c r="BG9" t="s">
        <v>235</v>
      </c>
      <c r="BH9" t="s">
        <v>236</v>
      </c>
      <c r="BI9" t="s">
        <v>236</v>
      </c>
      <c r="BK9" t="s">
        <v>237</v>
      </c>
      <c r="BL9" s="84">
        <v>80500</v>
      </c>
      <c r="BM9" s="84">
        <v>17500</v>
      </c>
      <c r="BN9" s="77">
        <v>76</v>
      </c>
      <c r="BO9" s="77">
        <v>540</v>
      </c>
      <c r="BQ9" t="s">
        <v>238</v>
      </c>
      <c r="BR9" t="s">
        <v>239</v>
      </c>
      <c r="BT9" t="s">
        <v>240</v>
      </c>
      <c r="BV9" t="s">
        <v>221</v>
      </c>
      <c r="BW9" t="s">
        <v>221</v>
      </c>
      <c r="BY9" t="s">
        <v>221</v>
      </c>
      <c r="BZ9" t="s">
        <v>221</v>
      </c>
      <c r="CB9" t="s">
        <v>241</v>
      </c>
      <c r="CC9" t="s">
        <v>221</v>
      </c>
      <c r="CD9" t="s">
        <v>221</v>
      </c>
      <c r="CE9" t="s">
        <v>221</v>
      </c>
      <c r="CG9" t="s">
        <v>242</v>
      </c>
      <c r="CH9" t="s">
        <v>239</v>
      </c>
      <c r="CJ9" t="s">
        <v>243</v>
      </c>
      <c r="CK9" t="s">
        <v>244</v>
      </c>
      <c r="CL9" t="s">
        <v>244</v>
      </c>
      <c r="CM9" t="s">
        <v>245</v>
      </c>
      <c r="CN9" t="s">
        <v>221</v>
      </c>
      <c r="CO9">
        <f t="shared" si="0"/>
        <v>300</v>
      </c>
      <c r="CP9">
        <v>100</v>
      </c>
      <c r="CR9" t="s">
        <v>236</v>
      </c>
      <c r="CS9" t="s">
        <v>236</v>
      </c>
      <c r="CT9" t="s">
        <v>236</v>
      </c>
      <c r="CU9" t="s">
        <v>236</v>
      </c>
      <c r="CV9" t="s">
        <v>236</v>
      </c>
      <c r="CW9">
        <v>400</v>
      </c>
      <c r="CX9" t="s">
        <v>246</v>
      </c>
      <c r="CY9" t="s">
        <v>247</v>
      </c>
      <c r="CZ9">
        <v>22</v>
      </c>
      <c r="DA9">
        <v>146</v>
      </c>
      <c r="DC9" t="s">
        <v>248</v>
      </c>
      <c r="DD9">
        <v>400</v>
      </c>
      <c r="DE9" t="s">
        <v>221</v>
      </c>
      <c r="DF9" t="s">
        <v>249</v>
      </c>
      <c r="DG9" t="s">
        <v>250</v>
      </c>
      <c r="DH9">
        <v>22</v>
      </c>
      <c r="DJ9" t="s">
        <v>236</v>
      </c>
      <c r="DK9" t="s">
        <v>251</v>
      </c>
      <c r="DM9" t="s">
        <v>252</v>
      </c>
      <c r="DN9" t="s">
        <v>253</v>
      </c>
      <c r="DO9" t="s">
        <v>252</v>
      </c>
      <c r="DP9" t="s">
        <v>254</v>
      </c>
      <c r="DQ9" t="s">
        <v>236</v>
      </c>
      <c r="DS9" t="s">
        <v>236</v>
      </c>
      <c r="DT9">
        <v>14</v>
      </c>
      <c r="DU9" t="s">
        <v>255</v>
      </c>
      <c r="DV9" t="s">
        <v>268</v>
      </c>
      <c r="DW9" t="s">
        <v>257</v>
      </c>
      <c r="DX9" s="69"/>
      <c r="DY9" s="69"/>
      <c r="DZ9" s="69" t="s">
        <v>221</v>
      </c>
      <c r="EA9" s="69" t="s">
        <v>221</v>
      </c>
      <c r="EB9" s="69" t="s">
        <v>221</v>
      </c>
      <c r="EC9" s="69" t="s">
        <v>258</v>
      </c>
      <c r="EF9" t="s">
        <v>221</v>
      </c>
      <c r="EG9" t="s">
        <v>221</v>
      </c>
      <c r="EH9" t="s">
        <v>221</v>
      </c>
      <c r="EI9" t="s">
        <v>259</v>
      </c>
      <c r="EJ9" t="s">
        <v>260</v>
      </c>
      <c r="EK9" t="s">
        <v>260</v>
      </c>
      <c r="EL9" s="71">
        <v>36</v>
      </c>
    </row>
    <row r="10" spans="1:142">
      <c r="A10" t="s">
        <v>43</v>
      </c>
      <c r="C10" t="s">
        <v>221</v>
      </c>
      <c r="D10" t="s">
        <v>221</v>
      </c>
      <c r="E10" s="69" t="s">
        <v>221</v>
      </c>
      <c r="F10" t="s">
        <v>221</v>
      </c>
      <c r="G10" t="s">
        <v>221</v>
      </c>
      <c r="H10" t="s">
        <v>221</v>
      </c>
      <c r="I10" t="s">
        <v>222</v>
      </c>
      <c r="K10">
        <v>32</v>
      </c>
      <c r="L10">
        <v>33</v>
      </c>
      <c r="M10" s="76" t="s">
        <v>269</v>
      </c>
      <c r="N10">
        <v>50</v>
      </c>
      <c r="O10" t="s">
        <v>270</v>
      </c>
      <c r="P10" t="s">
        <v>224</v>
      </c>
      <c r="R10">
        <v>200</v>
      </c>
      <c r="S10">
        <v>30</v>
      </c>
      <c r="T10">
        <v>70</v>
      </c>
      <c r="U10">
        <v>8</v>
      </c>
      <c r="W10" t="s">
        <v>221</v>
      </c>
      <c r="X10" t="s">
        <v>225</v>
      </c>
      <c r="Y10" t="s">
        <v>226</v>
      </c>
      <c r="Z10" t="s">
        <v>221</v>
      </c>
      <c r="AA10" t="s">
        <v>221</v>
      </c>
      <c r="AB10">
        <v>21</v>
      </c>
      <c r="AC10">
        <v>8</v>
      </c>
      <c r="AD10" t="s">
        <v>227</v>
      </c>
      <c r="AF10" t="s">
        <v>228</v>
      </c>
      <c r="AG10" t="s">
        <v>229</v>
      </c>
      <c r="AH10" t="s">
        <v>221</v>
      </c>
      <c r="AI10" t="s">
        <v>221</v>
      </c>
      <c r="AK10" t="s">
        <v>265</v>
      </c>
      <c r="AL10" t="s">
        <v>266</v>
      </c>
      <c r="AN10" t="s">
        <v>221</v>
      </c>
      <c r="AO10" t="s">
        <v>221</v>
      </c>
      <c r="AP10" t="s">
        <v>221</v>
      </c>
      <c r="AQ10" t="s">
        <v>232</v>
      </c>
      <c r="AR10" t="s">
        <v>233</v>
      </c>
      <c r="AS10" t="s">
        <v>234</v>
      </c>
      <c r="AT10" t="s">
        <v>235</v>
      </c>
      <c r="AV10" t="s">
        <v>221</v>
      </c>
      <c r="AW10" t="s">
        <v>221</v>
      </c>
      <c r="AX10" t="s">
        <v>221</v>
      </c>
      <c r="AY10" t="s">
        <v>232</v>
      </c>
      <c r="AZ10" t="s">
        <v>233</v>
      </c>
      <c r="BA10" t="s">
        <v>234</v>
      </c>
      <c r="BB10" t="s">
        <v>235</v>
      </c>
      <c r="BD10" t="s">
        <v>221</v>
      </c>
      <c r="BE10" t="s">
        <v>221</v>
      </c>
      <c r="BF10" t="s">
        <v>221</v>
      </c>
      <c r="BG10" t="s">
        <v>235</v>
      </c>
      <c r="BH10" t="s">
        <v>236</v>
      </c>
      <c r="BI10" t="s">
        <v>236</v>
      </c>
      <c r="BK10" t="s">
        <v>237</v>
      </c>
      <c r="BL10" s="84">
        <v>80500</v>
      </c>
      <c r="BM10" s="84">
        <v>17500</v>
      </c>
      <c r="BN10" s="77">
        <v>190</v>
      </c>
      <c r="BO10" s="77">
        <v>630</v>
      </c>
      <c r="BQ10" t="s">
        <v>238</v>
      </c>
      <c r="BR10" t="s">
        <v>239</v>
      </c>
      <c r="BT10" t="s">
        <v>240</v>
      </c>
      <c r="BV10" t="s">
        <v>221</v>
      </c>
      <c r="BW10" t="s">
        <v>221</v>
      </c>
      <c r="BY10" t="s">
        <v>221</v>
      </c>
      <c r="BZ10" t="s">
        <v>221</v>
      </c>
      <c r="CB10" t="s">
        <v>241</v>
      </c>
      <c r="CC10" t="s">
        <v>221</v>
      </c>
      <c r="CD10" t="s">
        <v>221</v>
      </c>
      <c r="CE10" t="s">
        <v>221</v>
      </c>
      <c r="CG10" t="s">
        <v>242</v>
      </c>
      <c r="CH10" t="s">
        <v>239</v>
      </c>
      <c r="CJ10" t="s">
        <v>243</v>
      </c>
      <c r="CK10" t="s">
        <v>244</v>
      </c>
      <c r="CL10" t="s">
        <v>244</v>
      </c>
      <c r="CM10" t="s">
        <v>245</v>
      </c>
      <c r="CN10" t="s">
        <v>221</v>
      </c>
      <c r="CO10">
        <f t="shared" si="0"/>
        <v>400</v>
      </c>
      <c r="CP10">
        <v>100</v>
      </c>
      <c r="CR10" t="s">
        <v>236</v>
      </c>
      <c r="CS10" t="s">
        <v>236</v>
      </c>
      <c r="CT10" t="s">
        <v>236</v>
      </c>
      <c r="CU10" t="s">
        <v>236</v>
      </c>
      <c r="CV10" t="s">
        <v>236</v>
      </c>
      <c r="CW10">
        <v>400</v>
      </c>
      <c r="CX10" t="s">
        <v>246</v>
      </c>
      <c r="CY10" t="s">
        <v>247</v>
      </c>
      <c r="CZ10">
        <v>22</v>
      </c>
      <c r="DA10">
        <v>146</v>
      </c>
      <c r="DC10" t="s">
        <v>248</v>
      </c>
      <c r="DD10">
        <v>400</v>
      </c>
      <c r="DE10" t="s">
        <v>221</v>
      </c>
      <c r="DF10" t="s">
        <v>249</v>
      </c>
      <c r="DG10" t="s">
        <v>250</v>
      </c>
      <c r="DH10">
        <v>22</v>
      </c>
      <c r="DJ10" t="s">
        <v>236</v>
      </c>
      <c r="DK10" t="s">
        <v>251</v>
      </c>
      <c r="DM10" t="s">
        <v>252</v>
      </c>
      <c r="DN10" t="s">
        <v>253</v>
      </c>
      <c r="DO10" t="s">
        <v>252</v>
      </c>
      <c r="DP10" t="s">
        <v>254</v>
      </c>
      <c r="DQ10" t="s">
        <v>236</v>
      </c>
      <c r="DS10" t="s">
        <v>236</v>
      </c>
      <c r="DT10">
        <v>14</v>
      </c>
      <c r="DU10" t="s">
        <v>255</v>
      </c>
      <c r="DV10" t="s">
        <v>262</v>
      </c>
      <c r="DW10" t="s">
        <v>257</v>
      </c>
      <c r="DX10" s="69"/>
      <c r="DY10" s="69"/>
      <c r="DZ10" s="69" t="s">
        <v>221</v>
      </c>
      <c r="EA10" s="69" t="s">
        <v>221</v>
      </c>
      <c r="EB10" s="69" t="s">
        <v>221</v>
      </c>
      <c r="EC10" s="69" t="s">
        <v>258</v>
      </c>
      <c r="EF10" t="s">
        <v>221</v>
      </c>
      <c r="EG10" t="s">
        <v>221</v>
      </c>
      <c r="EH10" t="s">
        <v>221</v>
      </c>
      <c r="EI10" t="s">
        <v>259</v>
      </c>
      <c r="EJ10" t="s">
        <v>260</v>
      </c>
      <c r="EK10" t="s">
        <v>260</v>
      </c>
      <c r="EL10" s="71">
        <v>36</v>
      </c>
    </row>
    <row r="11" spans="1:142">
      <c r="A11" t="s">
        <v>46</v>
      </c>
      <c r="C11" t="s">
        <v>221</v>
      </c>
      <c r="D11" t="s">
        <v>221</v>
      </c>
      <c r="E11" s="69" t="s">
        <v>221</v>
      </c>
      <c r="F11" t="s">
        <v>221</v>
      </c>
      <c r="G11" t="s">
        <v>221</v>
      </c>
      <c r="H11" t="s">
        <v>221</v>
      </c>
      <c r="I11" t="s">
        <v>222</v>
      </c>
      <c r="K11">
        <v>50</v>
      </c>
      <c r="L11">
        <v>11</v>
      </c>
      <c r="M11" s="76">
        <v>420</v>
      </c>
      <c r="N11">
        <v>50</v>
      </c>
      <c r="O11" t="s">
        <v>263</v>
      </c>
      <c r="P11" t="s">
        <v>264</v>
      </c>
      <c r="R11">
        <v>95</v>
      </c>
      <c r="S11">
        <v>30</v>
      </c>
      <c r="T11">
        <v>28</v>
      </c>
      <c r="U11">
        <v>8</v>
      </c>
      <c r="W11" t="s">
        <v>221</v>
      </c>
      <c r="X11" t="s">
        <v>225</v>
      </c>
      <c r="Y11" t="s">
        <v>226</v>
      </c>
      <c r="Z11" t="s">
        <v>221</v>
      </c>
      <c r="AA11" t="s">
        <v>221</v>
      </c>
      <c r="AB11">
        <v>21</v>
      </c>
      <c r="AC11">
        <v>8</v>
      </c>
      <c r="AD11" t="s">
        <v>227</v>
      </c>
      <c r="AF11" t="s">
        <v>228</v>
      </c>
      <c r="AG11" t="s">
        <v>229</v>
      </c>
      <c r="AH11" t="s">
        <v>221</v>
      </c>
      <c r="AI11" t="s">
        <v>221</v>
      </c>
      <c r="AK11" t="s">
        <v>265</v>
      </c>
      <c r="AL11" t="s">
        <v>266</v>
      </c>
      <c r="AN11" t="s">
        <v>221</v>
      </c>
      <c r="AO11" t="s">
        <v>221</v>
      </c>
      <c r="AP11" t="s">
        <v>221</v>
      </c>
      <c r="AQ11" t="s">
        <v>232</v>
      </c>
      <c r="AR11" t="s">
        <v>233</v>
      </c>
      <c r="AS11" t="s">
        <v>234</v>
      </c>
      <c r="AT11" t="s">
        <v>235</v>
      </c>
      <c r="AV11" t="s">
        <v>221</v>
      </c>
      <c r="AW11" t="s">
        <v>221</v>
      </c>
      <c r="AX11" t="s">
        <v>221</v>
      </c>
      <c r="AY11" t="s">
        <v>232</v>
      </c>
      <c r="AZ11" t="s">
        <v>233</v>
      </c>
      <c r="BA11" t="s">
        <v>234</v>
      </c>
      <c r="BB11" t="s">
        <v>235</v>
      </c>
      <c r="BD11" t="s">
        <v>221</v>
      </c>
      <c r="BE11" t="s">
        <v>221</v>
      </c>
      <c r="BF11" t="s">
        <v>221</v>
      </c>
      <c r="BG11" t="s">
        <v>235</v>
      </c>
      <c r="BH11" t="s">
        <v>236</v>
      </c>
      <c r="BI11" t="s">
        <v>236</v>
      </c>
      <c r="BK11" t="s">
        <v>237</v>
      </c>
      <c r="BL11" s="84">
        <v>80500</v>
      </c>
      <c r="BM11" s="84">
        <v>17500</v>
      </c>
      <c r="BN11" s="77">
        <v>110</v>
      </c>
      <c r="BO11" s="77">
        <v>880</v>
      </c>
      <c r="BQ11" t="s">
        <v>238</v>
      </c>
      <c r="BR11" t="s">
        <v>239</v>
      </c>
      <c r="BT11" t="s">
        <v>240</v>
      </c>
      <c r="BV11" t="s">
        <v>221</v>
      </c>
      <c r="BW11" t="s">
        <v>221</v>
      </c>
      <c r="BY11" t="s">
        <v>221</v>
      </c>
      <c r="BZ11" t="s">
        <v>221</v>
      </c>
      <c r="CB11" t="s">
        <v>241</v>
      </c>
      <c r="CC11" t="s">
        <v>221</v>
      </c>
      <c r="CD11" t="s">
        <v>221</v>
      </c>
      <c r="CE11" t="s">
        <v>221</v>
      </c>
      <c r="CG11" t="s">
        <v>242</v>
      </c>
      <c r="CH11" t="s">
        <v>239</v>
      </c>
      <c r="CJ11" t="s">
        <v>243</v>
      </c>
      <c r="CK11" t="s">
        <v>244</v>
      </c>
      <c r="CL11" t="s">
        <v>244</v>
      </c>
      <c r="CM11" t="s">
        <v>245</v>
      </c>
      <c r="CN11" t="s">
        <v>221</v>
      </c>
      <c r="CO11">
        <f t="shared" si="0"/>
        <v>190</v>
      </c>
      <c r="CP11">
        <v>100</v>
      </c>
      <c r="CR11" t="s">
        <v>236</v>
      </c>
      <c r="CS11" t="s">
        <v>236</v>
      </c>
      <c r="CT11" t="s">
        <v>236</v>
      </c>
      <c r="CU11" t="s">
        <v>236</v>
      </c>
      <c r="CV11" t="s">
        <v>236</v>
      </c>
      <c r="CW11">
        <v>400</v>
      </c>
      <c r="CX11" t="s">
        <v>246</v>
      </c>
      <c r="CY11" t="s">
        <v>247</v>
      </c>
      <c r="CZ11">
        <v>22</v>
      </c>
      <c r="DA11">
        <v>146</v>
      </c>
      <c r="DC11" t="s">
        <v>236</v>
      </c>
      <c r="DD11">
        <v>400</v>
      </c>
      <c r="DE11" t="s">
        <v>221</v>
      </c>
      <c r="DF11" t="s">
        <v>249</v>
      </c>
      <c r="DG11" t="s">
        <v>250</v>
      </c>
      <c r="DH11">
        <v>22</v>
      </c>
      <c r="DJ11" t="s">
        <v>236</v>
      </c>
      <c r="DK11" t="s">
        <v>251</v>
      </c>
      <c r="DM11" t="s">
        <v>252</v>
      </c>
      <c r="DN11" t="s">
        <v>253</v>
      </c>
      <c r="DO11" t="s">
        <v>252</v>
      </c>
      <c r="DP11" t="s">
        <v>254</v>
      </c>
      <c r="DQ11" t="s">
        <v>236</v>
      </c>
      <c r="DS11" t="s">
        <v>236</v>
      </c>
      <c r="DT11">
        <v>14</v>
      </c>
      <c r="DU11" t="s">
        <v>255</v>
      </c>
      <c r="DV11" t="s">
        <v>267</v>
      </c>
      <c r="DW11" t="s">
        <v>257</v>
      </c>
      <c r="DX11" s="69"/>
      <c r="DY11" s="69"/>
      <c r="DZ11" s="69" t="s">
        <v>221</v>
      </c>
      <c r="EA11" s="69" t="s">
        <v>221</v>
      </c>
      <c r="EB11" s="69" t="s">
        <v>221</v>
      </c>
      <c r="EC11" s="69" t="s">
        <v>258</v>
      </c>
      <c r="EF11" t="s">
        <v>221</v>
      </c>
      <c r="EG11" t="s">
        <v>221</v>
      </c>
      <c r="EH11" t="s">
        <v>221</v>
      </c>
      <c r="EI11" t="s">
        <v>259</v>
      </c>
      <c r="EJ11" t="s">
        <v>260</v>
      </c>
      <c r="EK11" t="s">
        <v>260</v>
      </c>
      <c r="EL11" s="71">
        <v>40</v>
      </c>
    </row>
    <row r="12" spans="1:142">
      <c r="A12" t="s">
        <v>49</v>
      </c>
      <c r="C12" t="s">
        <v>221</v>
      </c>
      <c r="D12" t="s">
        <v>221</v>
      </c>
      <c r="E12" s="69" t="s">
        <v>221</v>
      </c>
      <c r="F12" t="s">
        <v>221</v>
      </c>
      <c r="G12" t="s">
        <v>221</v>
      </c>
      <c r="H12" t="s">
        <v>221</v>
      </c>
      <c r="I12" t="s">
        <v>222</v>
      </c>
      <c r="K12">
        <v>50</v>
      </c>
      <c r="L12">
        <v>22</v>
      </c>
      <c r="M12" s="76">
        <v>420</v>
      </c>
      <c r="N12">
        <v>50</v>
      </c>
      <c r="O12" t="s">
        <v>263</v>
      </c>
      <c r="P12" t="s">
        <v>264</v>
      </c>
      <c r="R12">
        <v>150</v>
      </c>
      <c r="S12">
        <v>30</v>
      </c>
      <c r="T12">
        <v>50</v>
      </c>
      <c r="U12">
        <v>8</v>
      </c>
      <c r="W12" t="s">
        <v>221</v>
      </c>
      <c r="X12" t="s">
        <v>225</v>
      </c>
      <c r="Y12" t="s">
        <v>226</v>
      </c>
      <c r="Z12" t="s">
        <v>221</v>
      </c>
      <c r="AA12" t="s">
        <v>221</v>
      </c>
      <c r="AB12">
        <v>21</v>
      </c>
      <c r="AC12">
        <v>8</v>
      </c>
      <c r="AD12" t="s">
        <v>227</v>
      </c>
      <c r="AF12" t="s">
        <v>228</v>
      </c>
      <c r="AG12" t="s">
        <v>229</v>
      </c>
      <c r="AH12" t="s">
        <v>221</v>
      </c>
      <c r="AI12" t="s">
        <v>221</v>
      </c>
      <c r="AK12" t="s">
        <v>265</v>
      </c>
      <c r="AL12" t="s">
        <v>266</v>
      </c>
      <c r="AN12" t="s">
        <v>221</v>
      </c>
      <c r="AO12" t="s">
        <v>221</v>
      </c>
      <c r="AP12" t="s">
        <v>221</v>
      </c>
      <c r="AQ12" t="s">
        <v>232</v>
      </c>
      <c r="AR12" t="s">
        <v>233</v>
      </c>
      <c r="AS12" t="s">
        <v>234</v>
      </c>
      <c r="AT12" t="s">
        <v>235</v>
      </c>
      <c r="AV12" t="s">
        <v>221</v>
      </c>
      <c r="AW12" t="s">
        <v>221</v>
      </c>
      <c r="AX12" t="s">
        <v>221</v>
      </c>
      <c r="AY12" t="s">
        <v>232</v>
      </c>
      <c r="AZ12" t="s">
        <v>233</v>
      </c>
      <c r="BA12" t="s">
        <v>234</v>
      </c>
      <c r="BB12" t="s">
        <v>235</v>
      </c>
      <c r="BD12" t="s">
        <v>221</v>
      </c>
      <c r="BE12" t="s">
        <v>221</v>
      </c>
      <c r="BF12" t="s">
        <v>221</v>
      </c>
      <c r="BG12" t="s">
        <v>235</v>
      </c>
      <c r="BH12" t="s">
        <v>236</v>
      </c>
      <c r="BI12" t="s">
        <v>236</v>
      </c>
      <c r="BK12" t="s">
        <v>237</v>
      </c>
      <c r="BL12" s="84">
        <v>80500</v>
      </c>
      <c r="BM12" s="84">
        <v>17500</v>
      </c>
      <c r="BN12" s="77">
        <v>110</v>
      </c>
      <c r="BO12" s="77">
        <v>880</v>
      </c>
      <c r="BQ12" t="s">
        <v>238</v>
      </c>
      <c r="BR12" t="s">
        <v>239</v>
      </c>
      <c r="BT12" t="s">
        <v>240</v>
      </c>
      <c r="BV12" t="s">
        <v>221</v>
      </c>
      <c r="BW12" t="s">
        <v>221</v>
      </c>
      <c r="BY12" t="s">
        <v>221</v>
      </c>
      <c r="BZ12" t="s">
        <v>221</v>
      </c>
      <c r="CB12" t="s">
        <v>241</v>
      </c>
      <c r="CC12" t="s">
        <v>221</v>
      </c>
      <c r="CD12" t="s">
        <v>221</v>
      </c>
      <c r="CE12" t="s">
        <v>221</v>
      </c>
      <c r="CG12" t="s">
        <v>242</v>
      </c>
      <c r="CH12" t="s">
        <v>239</v>
      </c>
      <c r="CJ12" t="s">
        <v>243</v>
      </c>
      <c r="CK12" t="s">
        <v>244</v>
      </c>
      <c r="CL12" t="s">
        <v>244</v>
      </c>
      <c r="CM12" t="s">
        <v>245</v>
      </c>
      <c r="CN12" t="s">
        <v>221</v>
      </c>
      <c r="CO12">
        <f t="shared" si="0"/>
        <v>300</v>
      </c>
      <c r="CP12">
        <v>100</v>
      </c>
      <c r="CR12" t="s">
        <v>236</v>
      </c>
      <c r="CS12" t="s">
        <v>236</v>
      </c>
      <c r="CT12" t="s">
        <v>236</v>
      </c>
      <c r="CU12" t="s">
        <v>236</v>
      </c>
      <c r="CV12" t="s">
        <v>236</v>
      </c>
      <c r="CW12">
        <v>400</v>
      </c>
      <c r="CX12" t="s">
        <v>246</v>
      </c>
      <c r="CY12" t="s">
        <v>247</v>
      </c>
      <c r="CZ12">
        <v>22</v>
      </c>
      <c r="DA12">
        <v>146</v>
      </c>
      <c r="DC12" t="s">
        <v>236</v>
      </c>
      <c r="DD12">
        <v>400</v>
      </c>
      <c r="DE12" t="s">
        <v>221</v>
      </c>
      <c r="DF12" t="s">
        <v>249</v>
      </c>
      <c r="DG12" t="s">
        <v>250</v>
      </c>
      <c r="DH12">
        <v>22</v>
      </c>
      <c r="DJ12" t="s">
        <v>236</v>
      </c>
      <c r="DK12" t="s">
        <v>251</v>
      </c>
      <c r="DM12" t="s">
        <v>252</v>
      </c>
      <c r="DN12" t="s">
        <v>253</v>
      </c>
      <c r="DO12" t="s">
        <v>252</v>
      </c>
      <c r="DP12" t="s">
        <v>254</v>
      </c>
      <c r="DQ12" t="s">
        <v>236</v>
      </c>
      <c r="DS12" t="s">
        <v>236</v>
      </c>
      <c r="DT12">
        <v>14</v>
      </c>
      <c r="DU12" t="s">
        <v>255</v>
      </c>
      <c r="DV12" t="s">
        <v>268</v>
      </c>
      <c r="DW12" t="s">
        <v>257</v>
      </c>
      <c r="DX12" s="69"/>
      <c r="DY12" s="69"/>
      <c r="DZ12" s="69" t="s">
        <v>221</v>
      </c>
      <c r="EA12" s="69" t="s">
        <v>221</v>
      </c>
      <c r="EB12" s="69" t="s">
        <v>221</v>
      </c>
      <c r="EC12" s="69" t="s">
        <v>258</v>
      </c>
      <c r="EF12" t="s">
        <v>221</v>
      </c>
      <c r="EG12" t="s">
        <v>221</v>
      </c>
      <c r="EH12" t="s">
        <v>221</v>
      </c>
      <c r="EI12" t="s">
        <v>259</v>
      </c>
      <c r="EJ12" t="s">
        <v>260</v>
      </c>
      <c r="EK12" t="s">
        <v>260</v>
      </c>
      <c r="EL12" s="71">
        <v>40</v>
      </c>
    </row>
    <row r="13" spans="1:142">
      <c r="A13" t="s">
        <v>52</v>
      </c>
      <c r="C13" t="s">
        <v>221</v>
      </c>
      <c r="D13" t="s">
        <v>221</v>
      </c>
      <c r="E13" s="69" t="s">
        <v>221</v>
      </c>
      <c r="F13" t="s">
        <v>221</v>
      </c>
      <c r="G13" t="s">
        <v>221</v>
      </c>
      <c r="H13" t="s">
        <v>221</v>
      </c>
      <c r="I13" t="s">
        <v>222</v>
      </c>
      <c r="K13">
        <v>50</v>
      </c>
      <c r="L13">
        <v>33</v>
      </c>
      <c r="M13" s="76">
        <v>420</v>
      </c>
      <c r="N13">
        <v>50</v>
      </c>
      <c r="O13" t="s">
        <v>263</v>
      </c>
      <c r="P13" t="s">
        <v>264</v>
      </c>
      <c r="R13">
        <v>200</v>
      </c>
      <c r="S13">
        <v>30</v>
      </c>
      <c r="T13">
        <v>70</v>
      </c>
      <c r="U13">
        <v>8</v>
      </c>
      <c r="W13" t="s">
        <v>221</v>
      </c>
      <c r="X13" t="s">
        <v>225</v>
      </c>
      <c r="Y13" t="s">
        <v>226</v>
      </c>
      <c r="Z13" t="s">
        <v>221</v>
      </c>
      <c r="AA13" t="s">
        <v>221</v>
      </c>
      <c r="AB13">
        <v>21</v>
      </c>
      <c r="AC13">
        <v>8</v>
      </c>
      <c r="AD13" t="s">
        <v>227</v>
      </c>
      <c r="AF13" t="s">
        <v>228</v>
      </c>
      <c r="AG13" t="s">
        <v>229</v>
      </c>
      <c r="AH13" t="s">
        <v>221</v>
      </c>
      <c r="AI13" t="s">
        <v>221</v>
      </c>
      <c r="AK13" t="s">
        <v>265</v>
      </c>
      <c r="AL13" t="s">
        <v>266</v>
      </c>
      <c r="AN13" t="s">
        <v>221</v>
      </c>
      <c r="AO13" t="s">
        <v>221</v>
      </c>
      <c r="AP13" t="s">
        <v>221</v>
      </c>
      <c r="AQ13" t="s">
        <v>232</v>
      </c>
      <c r="AR13" t="s">
        <v>233</v>
      </c>
      <c r="AS13" t="s">
        <v>234</v>
      </c>
      <c r="AT13" t="s">
        <v>235</v>
      </c>
      <c r="AV13" t="s">
        <v>221</v>
      </c>
      <c r="AW13" t="s">
        <v>221</v>
      </c>
      <c r="AX13" t="s">
        <v>221</v>
      </c>
      <c r="AY13" t="s">
        <v>232</v>
      </c>
      <c r="AZ13" t="s">
        <v>233</v>
      </c>
      <c r="BA13" t="s">
        <v>234</v>
      </c>
      <c r="BB13" t="s">
        <v>235</v>
      </c>
      <c r="BD13" t="s">
        <v>221</v>
      </c>
      <c r="BE13" t="s">
        <v>221</v>
      </c>
      <c r="BF13" t="s">
        <v>221</v>
      </c>
      <c r="BG13" t="s">
        <v>235</v>
      </c>
      <c r="BH13" t="s">
        <v>236</v>
      </c>
      <c r="BI13" t="s">
        <v>236</v>
      </c>
      <c r="BK13" t="s">
        <v>237</v>
      </c>
      <c r="BL13" s="84">
        <v>80500</v>
      </c>
      <c r="BM13" s="84">
        <v>17500</v>
      </c>
      <c r="BN13" s="77">
        <v>110</v>
      </c>
      <c r="BO13" s="77">
        <v>880</v>
      </c>
      <c r="BQ13" t="s">
        <v>238</v>
      </c>
      <c r="BR13" t="s">
        <v>239</v>
      </c>
      <c r="BT13" t="s">
        <v>240</v>
      </c>
      <c r="BV13" t="s">
        <v>221</v>
      </c>
      <c r="BW13" t="s">
        <v>221</v>
      </c>
      <c r="BY13" t="s">
        <v>221</v>
      </c>
      <c r="BZ13" t="s">
        <v>221</v>
      </c>
      <c r="CB13" t="s">
        <v>241</v>
      </c>
      <c r="CC13" t="s">
        <v>221</v>
      </c>
      <c r="CD13" t="s">
        <v>221</v>
      </c>
      <c r="CE13" t="s">
        <v>221</v>
      </c>
      <c r="CG13" t="s">
        <v>242</v>
      </c>
      <c r="CH13" t="s">
        <v>239</v>
      </c>
      <c r="CJ13" t="s">
        <v>243</v>
      </c>
      <c r="CK13" t="s">
        <v>244</v>
      </c>
      <c r="CL13" t="s">
        <v>244</v>
      </c>
      <c r="CM13" t="s">
        <v>245</v>
      </c>
      <c r="CN13" t="s">
        <v>221</v>
      </c>
      <c r="CO13">
        <f t="shared" si="0"/>
        <v>400</v>
      </c>
      <c r="CP13">
        <v>100</v>
      </c>
      <c r="CR13" t="s">
        <v>236</v>
      </c>
      <c r="CS13" t="s">
        <v>236</v>
      </c>
      <c r="CT13" t="s">
        <v>236</v>
      </c>
      <c r="CU13" t="s">
        <v>236</v>
      </c>
      <c r="CV13" t="s">
        <v>236</v>
      </c>
      <c r="CW13">
        <v>400</v>
      </c>
      <c r="CX13" t="s">
        <v>246</v>
      </c>
      <c r="CY13" t="s">
        <v>247</v>
      </c>
      <c r="CZ13">
        <v>22</v>
      </c>
      <c r="DA13">
        <v>146</v>
      </c>
      <c r="DC13" t="s">
        <v>236</v>
      </c>
      <c r="DD13">
        <v>400</v>
      </c>
      <c r="DE13" t="s">
        <v>221</v>
      </c>
      <c r="DF13" t="s">
        <v>249</v>
      </c>
      <c r="DG13" t="s">
        <v>250</v>
      </c>
      <c r="DH13">
        <v>22</v>
      </c>
      <c r="DJ13" t="s">
        <v>236</v>
      </c>
      <c r="DK13" t="s">
        <v>251</v>
      </c>
      <c r="DM13" t="s">
        <v>252</v>
      </c>
      <c r="DN13" t="s">
        <v>253</v>
      </c>
      <c r="DO13" t="s">
        <v>252</v>
      </c>
      <c r="DP13" t="s">
        <v>254</v>
      </c>
      <c r="DQ13" t="s">
        <v>236</v>
      </c>
      <c r="DS13" t="s">
        <v>236</v>
      </c>
      <c r="DT13">
        <v>14</v>
      </c>
      <c r="DU13" t="s">
        <v>255</v>
      </c>
      <c r="DV13" t="s">
        <v>262</v>
      </c>
      <c r="DW13" t="s">
        <v>257</v>
      </c>
      <c r="DX13" s="69"/>
      <c r="DY13" s="69"/>
      <c r="DZ13" s="69" t="s">
        <v>221</v>
      </c>
      <c r="EA13" s="69" t="s">
        <v>221</v>
      </c>
      <c r="EB13" s="69" t="s">
        <v>221</v>
      </c>
      <c r="EC13" s="69" t="s">
        <v>258</v>
      </c>
      <c r="EF13" t="s">
        <v>221</v>
      </c>
      <c r="EG13" t="s">
        <v>221</v>
      </c>
      <c r="EH13" t="s">
        <v>221</v>
      </c>
      <c r="EI13" t="s">
        <v>259</v>
      </c>
      <c r="EJ13" t="s">
        <v>260</v>
      </c>
      <c r="EK13" t="s">
        <v>260</v>
      </c>
      <c r="EL13" s="71">
        <v>40</v>
      </c>
    </row>
    <row r="14" spans="1:142">
      <c r="A14" t="s">
        <v>55</v>
      </c>
      <c r="C14" t="s">
        <v>221</v>
      </c>
      <c r="D14" t="s">
        <v>221</v>
      </c>
      <c r="E14" s="69" t="s">
        <v>221</v>
      </c>
      <c r="F14" t="s">
        <v>221</v>
      </c>
      <c r="G14" t="s">
        <v>221</v>
      </c>
      <c r="H14" t="s">
        <v>221</v>
      </c>
      <c r="I14" t="s">
        <v>222</v>
      </c>
      <c r="K14">
        <v>64</v>
      </c>
      <c r="L14">
        <v>11</v>
      </c>
      <c r="M14" s="76" t="s">
        <v>269</v>
      </c>
      <c r="N14">
        <v>50</v>
      </c>
      <c r="O14" t="s">
        <v>270</v>
      </c>
      <c r="P14" t="s">
        <v>224</v>
      </c>
      <c r="R14">
        <v>95</v>
      </c>
      <c r="S14">
        <v>30</v>
      </c>
      <c r="T14">
        <v>28</v>
      </c>
      <c r="U14">
        <v>8</v>
      </c>
      <c r="W14" t="s">
        <v>221</v>
      </c>
      <c r="X14" t="s">
        <v>225</v>
      </c>
      <c r="Y14" t="s">
        <v>226</v>
      </c>
      <c r="Z14" t="s">
        <v>221</v>
      </c>
      <c r="AA14" t="s">
        <v>221</v>
      </c>
      <c r="AB14">
        <v>21</v>
      </c>
      <c r="AC14">
        <v>8</v>
      </c>
      <c r="AD14" t="s">
        <v>227</v>
      </c>
      <c r="AF14" t="s">
        <v>228</v>
      </c>
      <c r="AG14" t="s">
        <v>229</v>
      </c>
      <c r="AH14" t="s">
        <v>221</v>
      </c>
      <c r="AI14" t="s">
        <v>221</v>
      </c>
      <c r="AK14" t="s">
        <v>265</v>
      </c>
      <c r="AL14" t="s">
        <v>266</v>
      </c>
      <c r="AN14" t="s">
        <v>221</v>
      </c>
      <c r="AO14" t="s">
        <v>221</v>
      </c>
      <c r="AP14" t="s">
        <v>221</v>
      </c>
      <c r="AQ14" t="s">
        <v>232</v>
      </c>
      <c r="AR14" t="s">
        <v>233</v>
      </c>
      <c r="AS14" t="s">
        <v>234</v>
      </c>
      <c r="AT14" t="s">
        <v>235</v>
      </c>
      <c r="AV14" t="s">
        <v>221</v>
      </c>
      <c r="AW14" t="s">
        <v>221</v>
      </c>
      <c r="AX14" t="s">
        <v>221</v>
      </c>
      <c r="AY14" t="s">
        <v>232</v>
      </c>
      <c r="AZ14" t="s">
        <v>233</v>
      </c>
      <c r="BA14" t="s">
        <v>234</v>
      </c>
      <c r="BB14" t="s">
        <v>235</v>
      </c>
      <c r="BD14" t="s">
        <v>221</v>
      </c>
      <c r="BE14" t="s">
        <v>221</v>
      </c>
      <c r="BF14" t="s">
        <v>221</v>
      </c>
      <c r="BG14" t="s">
        <v>235</v>
      </c>
      <c r="BH14" t="s">
        <v>236</v>
      </c>
      <c r="BI14" t="s">
        <v>236</v>
      </c>
      <c r="BK14" t="s">
        <v>237</v>
      </c>
      <c r="BL14" s="84">
        <v>80500</v>
      </c>
      <c r="BM14" s="84">
        <v>17500</v>
      </c>
      <c r="BN14" s="77">
        <v>119</v>
      </c>
      <c r="BO14" s="77">
        <v>910</v>
      </c>
      <c r="BQ14" t="s">
        <v>238</v>
      </c>
      <c r="BR14" t="s">
        <v>239</v>
      </c>
      <c r="BT14" t="s">
        <v>240</v>
      </c>
      <c r="BV14" t="s">
        <v>221</v>
      </c>
      <c r="BW14" t="s">
        <v>221</v>
      </c>
      <c r="BY14" t="s">
        <v>221</v>
      </c>
      <c r="BZ14" t="s">
        <v>221</v>
      </c>
      <c r="CB14" t="s">
        <v>241</v>
      </c>
      <c r="CC14" t="s">
        <v>221</v>
      </c>
      <c r="CD14" t="s">
        <v>221</v>
      </c>
      <c r="CE14" t="s">
        <v>221</v>
      </c>
      <c r="CG14" t="s">
        <v>242</v>
      </c>
      <c r="CH14" t="s">
        <v>239</v>
      </c>
      <c r="CJ14" t="s">
        <v>243</v>
      </c>
      <c r="CK14" t="s">
        <v>244</v>
      </c>
      <c r="CL14" t="s">
        <v>244</v>
      </c>
      <c r="CM14" t="s">
        <v>245</v>
      </c>
      <c r="CN14" t="s">
        <v>221</v>
      </c>
      <c r="CO14">
        <f t="shared" si="0"/>
        <v>190</v>
      </c>
      <c r="CP14">
        <v>100</v>
      </c>
      <c r="CR14" t="s">
        <v>236</v>
      </c>
      <c r="CS14" t="s">
        <v>236</v>
      </c>
      <c r="CT14" t="s">
        <v>236</v>
      </c>
      <c r="CU14" t="s">
        <v>236</v>
      </c>
      <c r="CV14" t="s">
        <v>236</v>
      </c>
      <c r="CW14">
        <v>400</v>
      </c>
      <c r="CX14" t="s">
        <v>246</v>
      </c>
      <c r="CY14" t="s">
        <v>247</v>
      </c>
      <c r="CZ14">
        <v>22</v>
      </c>
      <c r="DA14">
        <v>146</v>
      </c>
      <c r="DC14" t="s">
        <v>248</v>
      </c>
      <c r="DD14">
        <v>400</v>
      </c>
      <c r="DE14" t="s">
        <v>221</v>
      </c>
      <c r="DF14" t="s">
        <v>249</v>
      </c>
      <c r="DG14" t="s">
        <v>250</v>
      </c>
      <c r="DH14">
        <v>22</v>
      </c>
      <c r="DJ14" t="s">
        <v>236</v>
      </c>
      <c r="DK14" t="s">
        <v>251</v>
      </c>
      <c r="DM14" t="s">
        <v>252</v>
      </c>
      <c r="DN14" t="s">
        <v>253</v>
      </c>
      <c r="DO14" t="s">
        <v>252</v>
      </c>
      <c r="DP14" t="s">
        <v>254</v>
      </c>
      <c r="DQ14" t="s">
        <v>236</v>
      </c>
      <c r="DS14" t="s">
        <v>236</v>
      </c>
      <c r="DT14">
        <v>14</v>
      </c>
      <c r="DU14" t="s">
        <v>255</v>
      </c>
      <c r="DV14" t="s">
        <v>267</v>
      </c>
      <c r="DW14" t="s">
        <v>257</v>
      </c>
      <c r="DX14" s="69"/>
      <c r="DY14" s="69"/>
      <c r="DZ14" s="69" t="s">
        <v>221</v>
      </c>
      <c r="EA14" s="69" t="s">
        <v>221</v>
      </c>
      <c r="EB14" s="69" t="s">
        <v>221</v>
      </c>
      <c r="EC14" s="69" t="s">
        <v>258</v>
      </c>
      <c r="EF14" t="s">
        <v>221</v>
      </c>
      <c r="EG14" t="s">
        <v>221</v>
      </c>
      <c r="EH14" t="s">
        <v>221</v>
      </c>
      <c r="EI14" t="s">
        <v>259</v>
      </c>
      <c r="EJ14" t="s">
        <v>260</v>
      </c>
      <c r="EK14" t="s">
        <v>260</v>
      </c>
      <c r="EL14" s="71">
        <v>57</v>
      </c>
    </row>
    <row r="15" spans="1:142">
      <c r="A15" t="s">
        <v>58</v>
      </c>
      <c r="C15" t="s">
        <v>221</v>
      </c>
      <c r="D15" t="s">
        <v>221</v>
      </c>
      <c r="E15" s="69" t="s">
        <v>221</v>
      </c>
      <c r="F15" t="s">
        <v>221</v>
      </c>
      <c r="G15" t="s">
        <v>221</v>
      </c>
      <c r="H15" t="s">
        <v>221</v>
      </c>
      <c r="I15" t="s">
        <v>222</v>
      </c>
      <c r="K15">
        <v>64</v>
      </c>
      <c r="L15">
        <v>22</v>
      </c>
      <c r="M15" s="76" t="s">
        <v>269</v>
      </c>
      <c r="N15">
        <v>50</v>
      </c>
      <c r="O15" t="s">
        <v>270</v>
      </c>
      <c r="P15" t="s">
        <v>224</v>
      </c>
      <c r="R15">
        <v>150</v>
      </c>
      <c r="S15">
        <v>30</v>
      </c>
      <c r="T15">
        <v>50</v>
      </c>
      <c r="U15">
        <v>8</v>
      </c>
      <c r="W15" t="s">
        <v>221</v>
      </c>
      <c r="X15" t="s">
        <v>225</v>
      </c>
      <c r="Y15" t="s">
        <v>226</v>
      </c>
      <c r="Z15" t="s">
        <v>221</v>
      </c>
      <c r="AA15" t="s">
        <v>221</v>
      </c>
      <c r="AB15">
        <v>21</v>
      </c>
      <c r="AC15">
        <v>8</v>
      </c>
      <c r="AD15" t="s">
        <v>227</v>
      </c>
      <c r="AF15" t="s">
        <v>228</v>
      </c>
      <c r="AG15" t="s">
        <v>229</v>
      </c>
      <c r="AH15" t="s">
        <v>221</v>
      </c>
      <c r="AI15" t="s">
        <v>221</v>
      </c>
      <c r="AK15" t="s">
        <v>265</v>
      </c>
      <c r="AL15" t="s">
        <v>266</v>
      </c>
      <c r="AN15" t="s">
        <v>221</v>
      </c>
      <c r="AO15" t="s">
        <v>221</v>
      </c>
      <c r="AP15" t="s">
        <v>221</v>
      </c>
      <c r="AQ15" t="s">
        <v>232</v>
      </c>
      <c r="AR15" t="s">
        <v>233</v>
      </c>
      <c r="AS15" t="s">
        <v>234</v>
      </c>
      <c r="AT15" t="s">
        <v>235</v>
      </c>
      <c r="AV15" t="s">
        <v>221</v>
      </c>
      <c r="AW15" t="s">
        <v>221</v>
      </c>
      <c r="AX15" t="s">
        <v>221</v>
      </c>
      <c r="AY15" t="s">
        <v>232</v>
      </c>
      <c r="AZ15" t="s">
        <v>233</v>
      </c>
      <c r="BA15" t="s">
        <v>234</v>
      </c>
      <c r="BB15" t="s">
        <v>235</v>
      </c>
      <c r="BD15" t="s">
        <v>221</v>
      </c>
      <c r="BE15" t="s">
        <v>221</v>
      </c>
      <c r="BF15" t="s">
        <v>221</v>
      </c>
      <c r="BG15" t="s">
        <v>235</v>
      </c>
      <c r="BH15" t="s">
        <v>236</v>
      </c>
      <c r="BI15" t="s">
        <v>236</v>
      </c>
      <c r="BK15" t="s">
        <v>237</v>
      </c>
      <c r="BL15" s="84">
        <v>80500</v>
      </c>
      <c r="BM15" s="84">
        <v>17500</v>
      </c>
      <c r="BN15" s="77">
        <v>119</v>
      </c>
      <c r="BO15" s="77">
        <v>910</v>
      </c>
      <c r="BQ15" t="s">
        <v>238</v>
      </c>
      <c r="BR15" t="s">
        <v>239</v>
      </c>
      <c r="BT15" t="s">
        <v>240</v>
      </c>
      <c r="BV15" t="s">
        <v>221</v>
      </c>
      <c r="BW15" t="s">
        <v>221</v>
      </c>
      <c r="BY15" t="s">
        <v>221</v>
      </c>
      <c r="BZ15" t="s">
        <v>221</v>
      </c>
      <c r="CB15" t="s">
        <v>241</v>
      </c>
      <c r="CC15" t="s">
        <v>221</v>
      </c>
      <c r="CD15" t="s">
        <v>221</v>
      </c>
      <c r="CE15" t="s">
        <v>221</v>
      </c>
      <c r="CG15" t="s">
        <v>242</v>
      </c>
      <c r="CH15" t="s">
        <v>239</v>
      </c>
      <c r="CJ15" t="s">
        <v>243</v>
      </c>
      <c r="CK15" t="s">
        <v>244</v>
      </c>
      <c r="CL15" t="s">
        <v>244</v>
      </c>
      <c r="CM15" t="s">
        <v>245</v>
      </c>
      <c r="CN15" t="s">
        <v>221</v>
      </c>
      <c r="CO15">
        <f t="shared" si="0"/>
        <v>300</v>
      </c>
      <c r="CP15">
        <v>100</v>
      </c>
      <c r="CR15" t="s">
        <v>236</v>
      </c>
      <c r="CS15" t="s">
        <v>236</v>
      </c>
      <c r="CT15" t="s">
        <v>236</v>
      </c>
      <c r="CU15" t="s">
        <v>236</v>
      </c>
      <c r="CV15" t="s">
        <v>236</v>
      </c>
      <c r="CW15">
        <v>400</v>
      </c>
      <c r="CX15" t="s">
        <v>246</v>
      </c>
      <c r="CY15" t="s">
        <v>247</v>
      </c>
      <c r="CZ15">
        <v>22</v>
      </c>
      <c r="DA15">
        <v>146</v>
      </c>
      <c r="DC15" t="s">
        <v>248</v>
      </c>
      <c r="DD15">
        <v>400</v>
      </c>
      <c r="DE15" t="s">
        <v>221</v>
      </c>
      <c r="DF15" t="s">
        <v>249</v>
      </c>
      <c r="DG15" t="s">
        <v>250</v>
      </c>
      <c r="DH15">
        <v>22</v>
      </c>
      <c r="DJ15" t="s">
        <v>236</v>
      </c>
      <c r="DK15" t="s">
        <v>251</v>
      </c>
      <c r="DM15" t="s">
        <v>252</v>
      </c>
      <c r="DN15" t="s">
        <v>253</v>
      </c>
      <c r="DO15" t="s">
        <v>252</v>
      </c>
      <c r="DP15" t="s">
        <v>254</v>
      </c>
      <c r="DQ15" t="s">
        <v>236</v>
      </c>
      <c r="DS15" t="s">
        <v>236</v>
      </c>
      <c r="DT15">
        <v>14</v>
      </c>
      <c r="DU15" t="s">
        <v>255</v>
      </c>
      <c r="DV15" t="s">
        <v>268</v>
      </c>
      <c r="DW15" t="s">
        <v>257</v>
      </c>
      <c r="DX15" s="69"/>
      <c r="DY15" s="69"/>
      <c r="DZ15" s="69" t="s">
        <v>221</v>
      </c>
      <c r="EA15" s="69" t="s">
        <v>221</v>
      </c>
      <c r="EB15" s="69" t="s">
        <v>221</v>
      </c>
      <c r="EC15" s="69" t="s">
        <v>258</v>
      </c>
      <c r="EF15" t="s">
        <v>221</v>
      </c>
      <c r="EG15" t="s">
        <v>221</v>
      </c>
      <c r="EH15" t="s">
        <v>221</v>
      </c>
      <c r="EI15" t="s">
        <v>259</v>
      </c>
      <c r="EJ15" t="s">
        <v>260</v>
      </c>
      <c r="EK15" t="s">
        <v>260</v>
      </c>
      <c r="EL15" s="71">
        <v>57</v>
      </c>
    </row>
    <row r="16" spans="1:142">
      <c r="A16" t="s">
        <v>61</v>
      </c>
      <c r="C16" t="s">
        <v>221</v>
      </c>
      <c r="D16" t="s">
        <v>221</v>
      </c>
      <c r="E16" s="69" t="s">
        <v>221</v>
      </c>
      <c r="F16" t="s">
        <v>221</v>
      </c>
      <c r="G16" t="s">
        <v>221</v>
      </c>
      <c r="H16" t="s">
        <v>221</v>
      </c>
      <c r="I16" t="s">
        <v>222</v>
      </c>
      <c r="K16">
        <v>64</v>
      </c>
      <c r="L16">
        <v>33</v>
      </c>
      <c r="M16" s="76" t="s">
        <v>269</v>
      </c>
      <c r="N16">
        <v>50</v>
      </c>
      <c r="O16" t="s">
        <v>270</v>
      </c>
      <c r="P16" t="s">
        <v>224</v>
      </c>
      <c r="R16">
        <v>200</v>
      </c>
      <c r="S16">
        <v>30</v>
      </c>
      <c r="T16">
        <v>70</v>
      </c>
      <c r="U16">
        <v>8</v>
      </c>
      <c r="W16" t="s">
        <v>221</v>
      </c>
      <c r="X16" t="s">
        <v>225</v>
      </c>
      <c r="Y16" t="s">
        <v>226</v>
      </c>
      <c r="Z16" t="s">
        <v>221</v>
      </c>
      <c r="AA16" t="s">
        <v>221</v>
      </c>
      <c r="AB16">
        <v>21</v>
      </c>
      <c r="AC16">
        <v>8</v>
      </c>
      <c r="AD16" t="s">
        <v>227</v>
      </c>
      <c r="AF16" t="s">
        <v>228</v>
      </c>
      <c r="AG16" t="s">
        <v>229</v>
      </c>
      <c r="AH16" t="s">
        <v>221</v>
      </c>
      <c r="AI16" t="s">
        <v>221</v>
      </c>
      <c r="AK16" t="s">
        <v>265</v>
      </c>
      <c r="AL16" t="s">
        <v>266</v>
      </c>
      <c r="AN16" t="s">
        <v>221</v>
      </c>
      <c r="AO16" t="s">
        <v>221</v>
      </c>
      <c r="AP16" t="s">
        <v>221</v>
      </c>
      <c r="AQ16" t="s">
        <v>232</v>
      </c>
      <c r="AR16" t="s">
        <v>233</v>
      </c>
      <c r="AS16" t="s">
        <v>234</v>
      </c>
      <c r="AT16" t="s">
        <v>235</v>
      </c>
      <c r="AV16" t="s">
        <v>221</v>
      </c>
      <c r="AW16" t="s">
        <v>221</v>
      </c>
      <c r="AX16" t="s">
        <v>221</v>
      </c>
      <c r="AY16" t="s">
        <v>232</v>
      </c>
      <c r="AZ16" t="s">
        <v>233</v>
      </c>
      <c r="BA16" t="s">
        <v>234</v>
      </c>
      <c r="BB16" t="s">
        <v>235</v>
      </c>
      <c r="BD16" t="s">
        <v>221</v>
      </c>
      <c r="BE16" t="s">
        <v>221</v>
      </c>
      <c r="BF16" t="s">
        <v>221</v>
      </c>
      <c r="BG16" t="s">
        <v>235</v>
      </c>
      <c r="BH16" t="s">
        <v>236</v>
      </c>
      <c r="BI16" t="s">
        <v>236</v>
      </c>
      <c r="BK16" t="s">
        <v>237</v>
      </c>
      <c r="BL16" s="84">
        <v>80500</v>
      </c>
      <c r="BM16" s="84">
        <v>17500</v>
      </c>
      <c r="BN16" s="77">
        <v>290</v>
      </c>
      <c r="BO16" s="77">
        <v>1200</v>
      </c>
      <c r="BQ16" t="s">
        <v>238</v>
      </c>
      <c r="BR16" t="s">
        <v>239</v>
      </c>
      <c r="BT16" t="s">
        <v>240</v>
      </c>
      <c r="BV16" t="s">
        <v>221</v>
      </c>
      <c r="BW16" t="s">
        <v>221</v>
      </c>
      <c r="BY16" t="s">
        <v>221</v>
      </c>
      <c r="BZ16" t="s">
        <v>221</v>
      </c>
      <c r="CB16" t="s">
        <v>241</v>
      </c>
      <c r="CC16" t="s">
        <v>221</v>
      </c>
      <c r="CD16" t="s">
        <v>221</v>
      </c>
      <c r="CE16" t="s">
        <v>221</v>
      </c>
      <c r="CG16" t="s">
        <v>242</v>
      </c>
      <c r="CH16" t="s">
        <v>239</v>
      </c>
      <c r="CJ16" t="s">
        <v>243</v>
      </c>
      <c r="CK16" t="s">
        <v>244</v>
      </c>
      <c r="CL16" t="s">
        <v>244</v>
      </c>
      <c r="CM16" t="s">
        <v>245</v>
      </c>
      <c r="CN16" t="s">
        <v>221</v>
      </c>
      <c r="CO16">
        <f t="shared" si="0"/>
        <v>400</v>
      </c>
      <c r="CP16">
        <v>100</v>
      </c>
      <c r="CR16" t="s">
        <v>236</v>
      </c>
      <c r="CS16" t="s">
        <v>236</v>
      </c>
      <c r="CT16" t="s">
        <v>236</v>
      </c>
      <c r="CU16" t="s">
        <v>236</v>
      </c>
      <c r="CV16" t="s">
        <v>236</v>
      </c>
      <c r="CW16">
        <v>400</v>
      </c>
      <c r="CX16" t="s">
        <v>246</v>
      </c>
      <c r="CY16" t="s">
        <v>247</v>
      </c>
      <c r="CZ16">
        <v>22</v>
      </c>
      <c r="DA16">
        <v>146</v>
      </c>
      <c r="DC16" t="s">
        <v>248</v>
      </c>
      <c r="DD16">
        <v>400</v>
      </c>
      <c r="DE16" t="s">
        <v>221</v>
      </c>
      <c r="DF16" t="s">
        <v>249</v>
      </c>
      <c r="DG16" t="s">
        <v>250</v>
      </c>
      <c r="DH16">
        <v>22</v>
      </c>
      <c r="DJ16" t="s">
        <v>236</v>
      </c>
      <c r="DK16" t="s">
        <v>251</v>
      </c>
      <c r="DM16" t="s">
        <v>252</v>
      </c>
      <c r="DN16" t="s">
        <v>253</v>
      </c>
      <c r="DO16" t="s">
        <v>252</v>
      </c>
      <c r="DP16" t="s">
        <v>254</v>
      </c>
      <c r="DQ16" t="s">
        <v>236</v>
      </c>
      <c r="DS16" t="s">
        <v>236</v>
      </c>
      <c r="DT16">
        <v>14</v>
      </c>
      <c r="DU16" t="s">
        <v>255</v>
      </c>
      <c r="DV16" t="s">
        <v>262</v>
      </c>
      <c r="DW16" t="s">
        <v>257</v>
      </c>
      <c r="DX16" s="69"/>
      <c r="DY16" s="69"/>
      <c r="DZ16" s="69" t="s">
        <v>221</v>
      </c>
      <c r="EA16" s="69" t="s">
        <v>221</v>
      </c>
      <c r="EB16" s="69" t="s">
        <v>221</v>
      </c>
      <c r="EC16" s="69" t="s">
        <v>258</v>
      </c>
      <c r="EF16" t="s">
        <v>221</v>
      </c>
      <c r="EG16" t="s">
        <v>221</v>
      </c>
      <c r="EH16" t="s">
        <v>221</v>
      </c>
      <c r="EI16" t="s">
        <v>259</v>
      </c>
      <c r="EJ16" t="s">
        <v>260</v>
      </c>
      <c r="EK16" t="s">
        <v>260</v>
      </c>
      <c r="EL16" s="71">
        <v>57</v>
      </c>
    </row>
    <row r="17" spans="1:142">
      <c r="A17" t="s">
        <v>64</v>
      </c>
      <c r="C17" t="s">
        <v>221</v>
      </c>
      <c r="D17" t="s">
        <v>221</v>
      </c>
      <c r="E17" s="69" t="s">
        <v>221</v>
      </c>
      <c r="F17" t="s">
        <v>221</v>
      </c>
      <c r="G17" t="s">
        <v>221</v>
      </c>
      <c r="H17" t="s">
        <v>221</v>
      </c>
      <c r="I17" t="s">
        <v>222</v>
      </c>
      <c r="K17">
        <v>100</v>
      </c>
      <c r="L17">
        <v>11</v>
      </c>
      <c r="M17" s="76">
        <v>420</v>
      </c>
      <c r="N17">
        <v>50</v>
      </c>
      <c r="O17" t="s">
        <v>263</v>
      </c>
      <c r="P17" t="s">
        <v>264</v>
      </c>
      <c r="R17">
        <v>95</v>
      </c>
      <c r="S17">
        <v>30</v>
      </c>
      <c r="T17">
        <v>28</v>
      </c>
      <c r="U17">
        <v>8</v>
      </c>
      <c r="W17" t="s">
        <v>221</v>
      </c>
      <c r="X17" t="s">
        <v>225</v>
      </c>
      <c r="Y17" t="s">
        <v>226</v>
      </c>
      <c r="Z17" t="s">
        <v>221</v>
      </c>
      <c r="AA17" t="s">
        <v>221</v>
      </c>
      <c r="AB17">
        <v>21</v>
      </c>
      <c r="AC17">
        <v>8</v>
      </c>
      <c r="AD17" t="s">
        <v>227</v>
      </c>
      <c r="AF17" t="s">
        <v>228</v>
      </c>
      <c r="AG17" t="s">
        <v>229</v>
      </c>
      <c r="AH17" t="s">
        <v>221</v>
      </c>
      <c r="AI17" t="s">
        <v>221</v>
      </c>
      <c r="AK17" t="s">
        <v>265</v>
      </c>
      <c r="AL17" t="s">
        <v>266</v>
      </c>
      <c r="AN17" t="s">
        <v>221</v>
      </c>
      <c r="AO17" t="s">
        <v>221</v>
      </c>
      <c r="AP17" t="s">
        <v>221</v>
      </c>
      <c r="AQ17" t="s">
        <v>232</v>
      </c>
      <c r="AR17" t="s">
        <v>233</v>
      </c>
      <c r="AS17" t="s">
        <v>234</v>
      </c>
      <c r="AT17" t="s">
        <v>235</v>
      </c>
      <c r="AV17" t="s">
        <v>221</v>
      </c>
      <c r="AW17" t="s">
        <v>221</v>
      </c>
      <c r="AX17" t="s">
        <v>221</v>
      </c>
      <c r="AY17" t="s">
        <v>232</v>
      </c>
      <c r="AZ17" t="s">
        <v>233</v>
      </c>
      <c r="BA17" t="s">
        <v>234</v>
      </c>
      <c r="BB17" t="s">
        <v>235</v>
      </c>
      <c r="BD17" t="s">
        <v>221</v>
      </c>
      <c r="BE17" t="s">
        <v>221</v>
      </c>
      <c r="BF17" t="s">
        <v>221</v>
      </c>
      <c r="BG17" t="s">
        <v>235</v>
      </c>
      <c r="BH17" t="s">
        <v>236</v>
      </c>
      <c r="BI17" t="s">
        <v>236</v>
      </c>
      <c r="BK17" t="s">
        <v>237</v>
      </c>
      <c r="BL17" s="84">
        <v>80500</v>
      </c>
      <c r="BM17" s="84">
        <v>17500</v>
      </c>
      <c r="BN17" s="77">
        <v>190</v>
      </c>
      <c r="BO17" s="77">
        <v>1500</v>
      </c>
      <c r="BQ17" t="s">
        <v>238</v>
      </c>
      <c r="BR17" t="s">
        <v>239</v>
      </c>
      <c r="BT17" t="s">
        <v>240</v>
      </c>
      <c r="BV17" t="s">
        <v>221</v>
      </c>
      <c r="BW17" t="s">
        <v>221</v>
      </c>
      <c r="BY17" t="s">
        <v>221</v>
      </c>
      <c r="BZ17" t="s">
        <v>221</v>
      </c>
      <c r="CB17" t="s">
        <v>241</v>
      </c>
      <c r="CC17" t="s">
        <v>221</v>
      </c>
      <c r="CD17" t="s">
        <v>221</v>
      </c>
      <c r="CE17" t="s">
        <v>221</v>
      </c>
      <c r="CG17" t="s">
        <v>242</v>
      </c>
      <c r="CH17" t="s">
        <v>239</v>
      </c>
      <c r="CJ17" t="s">
        <v>243</v>
      </c>
      <c r="CK17" t="s">
        <v>244</v>
      </c>
      <c r="CL17" t="s">
        <v>244</v>
      </c>
      <c r="CM17" t="s">
        <v>245</v>
      </c>
      <c r="CN17" t="s">
        <v>221</v>
      </c>
      <c r="CO17">
        <f t="shared" si="0"/>
        <v>190</v>
      </c>
      <c r="CP17">
        <v>100</v>
      </c>
      <c r="CR17" t="s">
        <v>236</v>
      </c>
      <c r="CS17" t="s">
        <v>236</v>
      </c>
      <c r="CT17" t="s">
        <v>236</v>
      </c>
      <c r="CU17" t="s">
        <v>236</v>
      </c>
      <c r="CV17" t="s">
        <v>236</v>
      </c>
      <c r="CW17">
        <v>400</v>
      </c>
      <c r="CX17" t="s">
        <v>246</v>
      </c>
      <c r="CY17" t="s">
        <v>247</v>
      </c>
      <c r="CZ17">
        <v>22</v>
      </c>
      <c r="DA17">
        <v>146</v>
      </c>
      <c r="DC17" t="s">
        <v>236</v>
      </c>
      <c r="DD17">
        <v>400</v>
      </c>
      <c r="DE17" t="s">
        <v>221</v>
      </c>
      <c r="DF17" t="s">
        <v>249</v>
      </c>
      <c r="DG17" t="s">
        <v>250</v>
      </c>
      <c r="DH17">
        <v>22</v>
      </c>
      <c r="DJ17" t="s">
        <v>236</v>
      </c>
      <c r="DK17" t="s">
        <v>251</v>
      </c>
      <c r="DM17" t="s">
        <v>252</v>
      </c>
      <c r="DN17" t="s">
        <v>253</v>
      </c>
      <c r="DO17" t="s">
        <v>252</v>
      </c>
      <c r="DP17" t="s">
        <v>254</v>
      </c>
      <c r="DQ17" t="s">
        <v>236</v>
      </c>
      <c r="DS17" t="s">
        <v>236</v>
      </c>
      <c r="DT17">
        <v>14</v>
      </c>
      <c r="DU17" t="s">
        <v>255</v>
      </c>
      <c r="DV17" t="s">
        <v>267</v>
      </c>
      <c r="DW17" t="s">
        <v>257</v>
      </c>
      <c r="DX17" s="69"/>
      <c r="DY17" s="69"/>
      <c r="DZ17" s="69" t="s">
        <v>221</v>
      </c>
      <c r="EA17" s="69" t="s">
        <v>221</v>
      </c>
      <c r="EB17" s="69" t="s">
        <v>221</v>
      </c>
      <c r="EC17" s="69" t="s">
        <v>258</v>
      </c>
      <c r="EF17" t="s">
        <v>221</v>
      </c>
      <c r="EG17" t="s">
        <v>221</v>
      </c>
      <c r="EH17" t="s">
        <v>221</v>
      </c>
      <c r="EI17" t="s">
        <v>259</v>
      </c>
      <c r="EJ17" t="s">
        <v>260</v>
      </c>
      <c r="EK17" t="s">
        <v>260</v>
      </c>
      <c r="EL17" s="71">
        <v>70</v>
      </c>
    </row>
    <row r="18" spans="1:142">
      <c r="A18" t="s">
        <v>67</v>
      </c>
      <c r="C18" t="s">
        <v>221</v>
      </c>
      <c r="D18" t="s">
        <v>221</v>
      </c>
      <c r="E18" s="69" t="s">
        <v>221</v>
      </c>
      <c r="F18" t="s">
        <v>221</v>
      </c>
      <c r="G18" t="s">
        <v>221</v>
      </c>
      <c r="H18" t="s">
        <v>221</v>
      </c>
      <c r="I18" t="s">
        <v>222</v>
      </c>
      <c r="K18">
        <v>100</v>
      </c>
      <c r="L18">
        <v>22</v>
      </c>
      <c r="M18" s="76">
        <v>420</v>
      </c>
      <c r="N18">
        <v>50</v>
      </c>
      <c r="O18" t="s">
        <v>263</v>
      </c>
      <c r="P18" t="s">
        <v>264</v>
      </c>
      <c r="R18">
        <v>150</v>
      </c>
      <c r="S18">
        <v>30</v>
      </c>
      <c r="T18">
        <v>50</v>
      </c>
      <c r="U18">
        <v>8</v>
      </c>
      <c r="W18" t="s">
        <v>221</v>
      </c>
      <c r="X18" t="s">
        <v>225</v>
      </c>
      <c r="Y18" t="s">
        <v>226</v>
      </c>
      <c r="Z18" t="s">
        <v>221</v>
      </c>
      <c r="AA18" t="s">
        <v>221</v>
      </c>
      <c r="AB18">
        <v>21</v>
      </c>
      <c r="AC18">
        <v>8</v>
      </c>
      <c r="AD18" t="s">
        <v>227</v>
      </c>
      <c r="AF18" t="s">
        <v>228</v>
      </c>
      <c r="AG18" t="s">
        <v>229</v>
      </c>
      <c r="AH18" t="s">
        <v>221</v>
      </c>
      <c r="AI18" t="s">
        <v>221</v>
      </c>
      <c r="AK18" t="s">
        <v>265</v>
      </c>
      <c r="AL18" t="s">
        <v>266</v>
      </c>
      <c r="AN18" t="s">
        <v>221</v>
      </c>
      <c r="AO18" t="s">
        <v>221</v>
      </c>
      <c r="AP18" t="s">
        <v>221</v>
      </c>
      <c r="AQ18" t="s">
        <v>232</v>
      </c>
      <c r="AR18" t="s">
        <v>233</v>
      </c>
      <c r="AS18" t="s">
        <v>234</v>
      </c>
      <c r="AT18" t="s">
        <v>235</v>
      </c>
      <c r="AV18" t="s">
        <v>221</v>
      </c>
      <c r="AW18" t="s">
        <v>221</v>
      </c>
      <c r="AX18" t="s">
        <v>221</v>
      </c>
      <c r="AY18" t="s">
        <v>232</v>
      </c>
      <c r="AZ18" t="s">
        <v>233</v>
      </c>
      <c r="BA18" t="s">
        <v>234</v>
      </c>
      <c r="BB18" t="s">
        <v>235</v>
      </c>
      <c r="BD18" t="s">
        <v>221</v>
      </c>
      <c r="BE18" t="s">
        <v>221</v>
      </c>
      <c r="BF18" t="s">
        <v>221</v>
      </c>
      <c r="BG18" t="s">
        <v>235</v>
      </c>
      <c r="BH18" t="s">
        <v>236</v>
      </c>
      <c r="BI18" t="s">
        <v>236</v>
      </c>
      <c r="BK18" t="s">
        <v>237</v>
      </c>
      <c r="BL18" s="84">
        <v>80500</v>
      </c>
      <c r="BM18" s="84">
        <v>17500</v>
      </c>
      <c r="BN18" s="77">
        <v>190</v>
      </c>
      <c r="BO18" s="77">
        <v>1500</v>
      </c>
      <c r="BQ18" t="s">
        <v>238</v>
      </c>
      <c r="BR18" t="s">
        <v>239</v>
      </c>
      <c r="BT18" t="s">
        <v>240</v>
      </c>
      <c r="BV18" t="s">
        <v>221</v>
      </c>
      <c r="BW18" t="s">
        <v>221</v>
      </c>
      <c r="BY18" t="s">
        <v>221</v>
      </c>
      <c r="BZ18" t="s">
        <v>221</v>
      </c>
      <c r="CB18" t="s">
        <v>241</v>
      </c>
      <c r="CC18" t="s">
        <v>221</v>
      </c>
      <c r="CD18" t="s">
        <v>221</v>
      </c>
      <c r="CE18" t="s">
        <v>221</v>
      </c>
      <c r="CG18" t="s">
        <v>242</v>
      </c>
      <c r="CH18" t="s">
        <v>239</v>
      </c>
      <c r="CJ18" t="s">
        <v>243</v>
      </c>
      <c r="CK18" t="s">
        <v>244</v>
      </c>
      <c r="CL18" t="s">
        <v>244</v>
      </c>
      <c r="CM18" t="s">
        <v>245</v>
      </c>
      <c r="CN18" t="s">
        <v>221</v>
      </c>
      <c r="CO18">
        <f t="shared" si="0"/>
        <v>300</v>
      </c>
      <c r="CP18">
        <v>100</v>
      </c>
      <c r="CR18" t="s">
        <v>236</v>
      </c>
      <c r="CS18" t="s">
        <v>236</v>
      </c>
      <c r="CT18" t="s">
        <v>236</v>
      </c>
      <c r="CU18" t="s">
        <v>236</v>
      </c>
      <c r="CV18" t="s">
        <v>236</v>
      </c>
      <c r="CW18">
        <v>400</v>
      </c>
      <c r="CX18" t="s">
        <v>246</v>
      </c>
      <c r="CY18" t="s">
        <v>247</v>
      </c>
      <c r="CZ18">
        <v>22</v>
      </c>
      <c r="DA18">
        <v>146</v>
      </c>
      <c r="DC18" t="s">
        <v>236</v>
      </c>
      <c r="DD18">
        <v>400</v>
      </c>
      <c r="DE18" t="s">
        <v>221</v>
      </c>
      <c r="DF18" t="s">
        <v>249</v>
      </c>
      <c r="DG18" t="s">
        <v>250</v>
      </c>
      <c r="DH18">
        <v>22</v>
      </c>
      <c r="DJ18" t="s">
        <v>236</v>
      </c>
      <c r="DK18" t="s">
        <v>251</v>
      </c>
      <c r="DM18" t="s">
        <v>252</v>
      </c>
      <c r="DN18" t="s">
        <v>253</v>
      </c>
      <c r="DO18" t="s">
        <v>252</v>
      </c>
      <c r="DP18" t="s">
        <v>254</v>
      </c>
      <c r="DQ18" t="s">
        <v>236</v>
      </c>
      <c r="DS18" t="s">
        <v>236</v>
      </c>
      <c r="DT18">
        <v>14</v>
      </c>
      <c r="DU18" t="s">
        <v>255</v>
      </c>
      <c r="DV18" t="s">
        <v>268</v>
      </c>
      <c r="DW18" t="s">
        <v>257</v>
      </c>
      <c r="DX18" s="69"/>
      <c r="DY18" s="69"/>
      <c r="DZ18" s="69" t="s">
        <v>221</v>
      </c>
      <c r="EA18" s="69" t="s">
        <v>221</v>
      </c>
      <c r="EB18" s="69" t="s">
        <v>221</v>
      </c>
      <c r="EC18" s="69" t="s">
        <v>258</v>
      </c>
      <c r="EF18" t="s">
        <v>221</v>
      </c>
      <c r="EG18" t="s">
        <v>221</v>
      </c>
      <c r="EH18" t="s">
        <v>221</v>
      </c>
      <c r="EI18" t="s">
        <v>259</v>
      </c>
      <c r="EJ18" t="s">
        <v>260</v>
      </c>
      <c r="EK18" t="s">
        <v>260</v>
      </c>
      <c r="EL18" s="71">
        <v>70</v>
      </c>
    </row>
    <row r="19" spans="1:142">
      <c r="A19" t="s">
        <v>70</v>
      </c>
      <c r="C19" t="s">
        <v>221</v>
      </c>
      <c r="D19" t="s">
        <v>221</v>
      </c>
      <c r="E19" s="69" t="s">
        <v>221</v>
      </c>
      <c r="F19" t="s">
        <v>221</v>
      </c>
      <c r="G19" t="s">
        <v>221</v>
      </c>
      <c r="H19" t="s">
        <v>221</v>
      </c>
      <c r="I19" t="s">
        <v>222</v>
      </c>
      <c r="K19">
        <v>100</v>
      </c>
      <c r="L19">
        <v>33</v>
      </c>
      <c r="M19" s="76">
        <v>420</v>
      </c>
      <c r="N19">
        <v>50</v>
      </c>
      <c r="O19" t="s">
        <v>263</v>
      </c>
      <c r="P19" t="s">
        <v>264</v>
      </c>
      <c r="R19">
        <v>200</v>
      </c>
      <c r="S19">
        <v>30</v>
      </c>
      <c r="T19">
        <v>70</v>
      </c>
      <c r="U19">
        <v>8</v>
      </c>
      <c r="W19" t="s">
        <v>221</v>
      </c>
      <c r="X19" t="s">
        <v>225</v>
      </c>
      <c r="Y19" t="s">
        <v>226</v>
      </c>
      <c r="Z19" t="s">
        <v>221</v>
      </c>
      <c r="AA19" t="s">
        <v>221</v>
      </c>
      <c r="AB19">
        <v>21</v>
      </c>
      <c r="AC19">
        <v>8</v>
      </c>
      <c r="AD19" t="s">
        <v>227</v>
      </c>
      <c r="AF19" t="s">
        <v>228</v>
      </c>
      <c r="AG19" t="s">
        <v>229</v>
      </c>
      <c r="AH19" t="s">
        <v>221</v>
      </c>
      <c r="AI19" t="s">
        <v>221</v>
      </c>
      <c r="AK19" t="s">
        <v>265</v>
      </c>
      <c r="AL19" t="s">
        <v>266</v>
      </c>
      <c r="AN19" t="s">
        <v>221</v>
      </c>
      <c r="AO19" t="s">
        <v>221</v>
      </c>
      <c r="AP19" t="s">
        <v>221</v>
      </c>
      <c r="AQ19" t="s">
        <v>232</v>
      </c>
      <c r="AR19" t="s">
        <v>233</v>
      </c>
      <c r="AS19" t="s">
        <v>234</v>
      </c>
      <c r="AT19" t="s">
        <v>235</v>
      </c>
      <c r="AV19" t="s">
        <v>221</v>
      </c>
      <c r="AW19" t="s">
        <v>221</v>
      </c>
      <c r="AX19" t="s">
        <v>221</v>
      </c>
      <c r="AY19" t="s">
        <v>232</v>
      </c>
      <c r="AZ19" t="s">
        <v>233</v>
      </c>
      <c r="BA19" t="s">
        <v>234</v>
      </c>
      <c r="BB19" t="s">
        <v>235</v>
      </c>
      <c r="BD19" t="s">
        <v>221</v>
      </c>
      <c r="BE19" t="s">
        <v>221</v>
      </c>
      <c r="BF19" t="s">
        <v>221</v>
      </c>
      <c r="BG19" t="s">
        <v>235</v>
      </c>
      <c r="BH19" t="s">
        <v>236</v>
      </c>
      <c r="BI19" t="s">
        <v>236</v>
      </c>
      <c r="BK19" t="s">
        <v>237</v>
      </c>
      <c r="BL19" s="84">
        <v>80500</v>
      </c>
      <c r="BM19" s="84">
        <v>17500</v>
      </c>
      <c r="BN19" s="77">
        <v>190</v>
      </c>
      <c r="BO19" s="77">
        <v>1500</v>
      </c>
      <c r="BQ19" t="s">
        <v>238</v>
      </c>
      <c r="BR19" t="s">
        <v>239</v>
      </c>
      <c r="BT19" t="s">
        <v>240</v>
      </c>
      <c r="BV19" t="s">
        <v>221</v>
      </c>
      <c r="BW19" t="s">
        <v>221</v>
      </c>
      <c r="BY19" t="s">
        <v>221</v>
      </c>
      <c r="BZ19" t="s">
        <v>221</v>
      </c>
      <c r="CB19" t="s">
        <v>241</v>
      </c>
      <c r="CC19" t="s">
        <v>221</v>
      </c>
      <c r="CD19" t="s">
        <v>221</v>
      </c>
      <c r="CE19" t="s">
        <v>221</v>
      </c>
      <c r="CG19" t="s">
        <v>242</v>
      </c>
      <c r="CH19" t="s">
        <v>239</v>
      </c>
      <c r="CJ19" t="s">
        <v>243</v>
      </c>
      <c r="CK19" t="s">
        <v>244</v>
      </c>
      <c r="CL19" t="s">
        <v>244</v>
      </c>
      <c r="CM19" t="s">
        <v>245</v>
      </c>
      <c r="CN19" t="s">
        <v>221</v>
      </c>
      <c r="CO19">
        <f t="shared" si="0"/>
        <v>400</v>
      </c>
      <c r="CP19">
        <v>100</v>
      </c>
      <c r="CR19" t="s">
        <v>236</v>
      </c>
      <c r="CS19" t="s">
        <v>236</v>
      </c>
      <c r="CT19" t="s">
        <v>236</v>
      </c>
      <c r="CU19" t="s">
        <v>236</v>
      </c>
      <c r="CV19" t="s">
        <v>236</v>
      </c>
      <c r="CW19">
        <v>400</v>
      </c>
      <c r="CX19" t="s">
        <v>246</v>
      </c>
      <c r="CY19" t="s">
        <v>247</v>
      </c>
      <c r="CZ19">
        <v>22</v>
      </c>
      <c r="DA19">
        <v>146</v>
      </c>
      <c r="DC19" t="s">
        <v>236</v>
      </c>
      <c r="DD19">
        <v>400</v>
      </c>
      <c r="DE19" t="s">
        <v>221</v>
      </c>
      <c r="DF19" t="s">
        <v>249</v>
      </c>
      <c r="DG19" t="s">
        <v>250</v>
      </c>
      <c r="DH19">
        <v>22</v>
      </c>
      <c r="DJ19" t="s">
        <v>236</v>
      </c>
      <c r="DK19" t="s">
        <v>251</v>
      </c>
      <c r="DM19" t="s">
        <v>252</v>
      </c>
      <c r="DN19" t="s">
        <v>253</v>
      </c>
      <c r="DO19" t="s">
        <v>252</v>
      </c>
      <c r="DP19" t="s">
        <v>254</v>
      </c>
      <c r="DQ19" t="s">
        <v>236</v>
      </c>
      <c r="DS19" t="s">
        <v>236</v>
      </c>
      <c r="DT19">
        <v>14</v>
      </c>
      <c r="DU19" t="s">
        <v>255</v>
      </c>
      <c r="DV19" t="s">
        <v>262</v>
      </c>
      <c r="DW19" t="s">
        <v>257</v>
      </c>
      <c r="DX19" s="69"/>
      <c r="DY19" s="69"/>
      <c r="DZ19" s="69" t="s">
        <v>221</v>
      </c>
      <c r="EA19" s="69" t="s">
        <v>221</v>
      </c>
      <c r="EB19" s="69" t="s">
        <v>221</v>
      </c>
      <c r="EC19" s="69" t="s">
        <v>258</v>
      </c>
      <c r="EF19" t="s">
        <v>221</v>
      </c>
      <c r="EG19" t="s">
        <v>221</v>
      </c>
      <c r="EH19" t="s">
        <v>221</v>
      </c>
      <c r="EI19" t="s">
        <v>259</v>
      </c>
      <c r="EJ19" t="s">
        <v>260</v>
      </c>
      <c r="EK19" t="s">
        <v>260</v>
      </c>
      <c r="EL19" s="71">
        <v>70</v>
      </c>
    </row>
    <row r="20" spans="1:142">
      <c r="A20" t="s">
        <v>73</v>
      </c>
      <c r="C20" t="s">
        <v>221</v>
      </c>
      <c r="D20" t="s">
        <v>221</v>
      </c>
      <c r="E20" s="69" t="s">
        <v>221</v>
      </c>
      <c r="F20" t="s">
        <v>221</v>
      </c>
      <c r="G20" t="s">
        <v>221</v>
      </c>
      <c r="H20" t="s">
        <v>221</v>
      </c>
      <c r="I20" t="s">
        <v>222</v>
      </c>
      <c r="K20">
        <v>200</v>
      </c>
      <c r="L20">
        <v>11</v>
      </c>
      <c r="M20" s="76">
        <v>420</v>
      </c>
      <c r="N20">
        <v>50</v>
      </c>
      <c r="O20" t="s">
        <v>263</v>
      </c>
      <c r="P20" t="s">
        <v>264</v>
      </c>
      <c r="R20">
        <v>95</v>
      </c>
      <c r="S20">
        <v>30</v>
      </c>
      <c r="T20">
        <v>28</v>
      </c>
      <c r="U20">
        <v>8</v>
      </c>
      <c r="W20" t="s">
        <v>221</v>
      </c>
      <c r="X20" t="s">
        <v>225</v>
      </c>
      <c r="Y20" t="s">
        <v>226</v>
      </c>
      <c r="Z20" t="s">
        <v>221</v>
      </c>
      <c r="AA20" t="s">
        <v>221</v>
      </c>
      <c r="AB20">
        <v>21</v>
      </c>
      <c r="AC20">
        <v>8</v>
      </c>
      <c r="AD20" t="s">
        <v>227</v>
      </c>
      <c r="AF20" t="s">
        <v>228</v>
      </c>
      <c r="AG20" t="s">
        <v>229</v>
      </c>
      <c r="AH20" t="s">
        <v>221</v>
      </c>
      <c r="AI20" t="s">
        <v>221</v>
      </c>
      <c r="AK20" t="s">
        <v>265</v>
      </c>
      <c r="AL20" t="s">
        <v>266</v>
      </c>
      <c r="AN20" t="s">
        <v>221</v>
      </c>
      <c r="AO20" t="s">
        <v>221</v>
      </c>
      <c r="AP20" t="s">
        <v>221</v>
      </c>
      <c r="AQ20" t="s">
        <v>232</v>
      </c>
      <c r="AR20" t="s">
        <v>233</v>
      </c>
      <c r="AS20" t="s">
        <v>234</v>
      </c>
      <c r="AT20" t="s">
        <v>235</v>
      </c>
      <c r="AV20" t="s">
        <v>221</v>
      </c>
      <c r="AW20" t="s">
        <v>221</v>
      </c>
      <c r="AX20" t="s">
        <v>221</v>
      </c>
      <c r="AY20" t="s">
        <v>232</v>
      </c>
      <c r="AZ20" t="s">
        <v>233</v>
      </c>
      <c r="BA20" t="s">
        <v>234</v>
      </c>
      <c r="BB20" t="s">
        <v>235</v>
      </c>
      <c r="BD20" t="s">
        <v>221</v>
      </c>
      <c r="BE20" t="s">
        <v>221</v>
      </c>
      <c r="BF20" t="s">
        <v>221</v>
      </c>
      <c r="BG20" t="s">
        <v>235</v>
      </c>
      <c r="BH20" t="s">
        <v>236</v>
      </c>
      <c r="BI20" t="s">
        <v>236</v>
      </c>
      <c r="BK20" t="s">
        <v>237</v>
      </c>
      <c r="BL20" s="84">
        <v>80500</v>
      </c>
      <c r="BM20" s="84">
        <v>17500</v>
      </c>
      <c r="BN20" s="77">
        <v>320</v>
      </c>
      <c r="BO20" s="77">
        <v>2600</v>
      </c>
      <c r="BQ20" t="s">
        <v>271</v>
      </c>
      <c r="BR20" t="s">
        <v>239</v>
      </c>
      <c r="BT20" t="s">
        <v>240</v>
      </c>
      <c r="BV20" t="s">
        <v>221</v>
      </c>
      <c r="BW20" t="s">
        <v>221</v>
      </c>
      <c r="BY20" t="s">
        <v>221</v>
      </c>
      <c r="BZ20" t="s">
        <v>221</v>
      </c>
      <c r="CB20" t="s">
        <v>241</v>
      </c>
      <c r="CC20" t="s">
        <v>221</v>
      </c>
      <c r="CD20" t="s">
        <v>221</v>
      </c>
      <c r="CE20" t="s">
        <v>221</v>
      </c>
      <c r="CG20" t="s">
        <v>242</v>
      </c>
      <c r="CH20" t="s">
        <v>239</v>
      </c>
      <c r="CJ20" t="s">
        <v>221</v>
      </c>
      <c r="CK20" t="s">
        <v>272</v>
      </c>
      <c r="CL20" t="s">
        <v>273</v>
      </c>
      <c r="CM20" t="s">
        <v>274</v>
      </c>
      <c r="CN20" t="s">
        <v>221</v>
      </c>
      <c r="CO20">
        <f t="shared" si="0"/>
        <v>190</v>
      </c>
      <c r="CP20">
        <v>100</v>
      </c>
      <c r="CR20" t="s">
        <v>248</v>
      </c>
      <c r="CS20" t="s">
        <v>224</v>
      </c>
      <c r="CT20" t="s">
        <v>224</v>
      </c>
      <c r="CU20" t="s">
        <v>224</v>
      </c>
      <c r="CV20" t="s">
        <v>224</v>
      </c>
      <c r="CW20" t="s">
        <v>224</v>
      </c>
      <c r="CX20" t="s">
        <v>224</v>
      </c>
      <c r="CY20" t="s">
        <v>224</v>
      </c>
      <c r="CZ20" t="s">
        <v>224</v>
      </c>
      <c r="DA20" t="s">
        <v>224</v>
      </c>
      <c r="DC20" t="s">
        <v>236</v>
      </c>
      <c r="DD20">
        <v>400</v>
      </c>
      <c r="DE20" t="s">
        <v>221</v>
      </c>
      <c r="DF20" t="s">
        <v>249</v>
      </c>
      <c r="DG20" t="s">
        <v>250</v>
      </c>
      <c r="DH20">
        <v>22</v>
      </c>
      <c r="DJ20" t="s">
        <v>236</v>
      </c>
      <c r="DK20" t="s">
        <v>251</v>
      </c>
      <c r="DM20" t="s">
        <v>252</v>
      </c>
      <c r="DN20" t="s">
        <v>253</v>
      </c>
      <c r="DO20" t="s">
        <v>252</v>
      </c>
      <c r="DP20" t="s">
        <v>254</v>
      </c>
      <c r="DQ20" t="s">
        <v>236</v>
      </c>
      <c r="DS20" t="s">
        <v>236</v>
      </c>
      <c r="DT20">
        <v>14</v>
      </c>
      <c r="DU20" t="s">
        <v>255</v>
      </c>
      <c r="DV20" t="s">
        <v>267</v>
      </c>
      <c r="DW20" t="s">
        <v>257</v>
      </c>
      <c r="DX20" s="69"/>
      <c r="DY20" s="69"/>
      <c r="DZ20" s="69" t="s">
        <v>221</v>
      </c>
      <c r="EA20" s="69" t="s">
        <v>221</v>
      </c>
      <c r="EB20" s="69" t="s">
        <v>221</v>
      </c>
      <c r="EC20" s="69" t="s">
        <v>258</v>
      </c>
      <c r="EF20" t="s">
        <v>221</v>
      </c>
      <c r="EG20" t="s">
        <v>221</v>
      </c>
      <c r="EH20" t="s">
        <v>221</v>
      </c>
      <c r="EI20" t="s">
        <v>259</v>
      </c>
      <c r="EJ20" t="s">
        <v>260</v>
      </c>
      <c r="EK20" t="s">
        <v>260</v>
      </c>
      <c r="EL20" s="71">
        <v>120</v>
      </c>
    </row>
    <row r="21" spans="1:142">
      <c r="A21" t="s">
        <v>76</v>
      </c>
      <c r="C21" t="s">
        <v>221</v>
      </c>
      <c r="D21" t="s">
        <v>221</v>
      </c>
      <c r="E21" s="69" t="s">
        <v>221</v>
      </c>
      <c r="F21" t="s">
        <v>221</v>
      </c>
      <c r="G21" t="s">
        <v>221</v>
      </c>
      <c r="H21" t="s">
        <v>221</v>
      </c>
      <c r="I21" t="s">
        <v>222</v>
      </c>
      <c r="K21">
        <v>200</v>
      </c>
      <c r="L21">
        <v>22</v>
      </c>
      <c r="M21" s="76">
        <v>420</v>
      </c>
      <c r="N21">
        <v>50</v>
      </c>
      <c r="O21" t="s">
        <v>263</v>
      </c>
      <c r="P21" t="s">
        <v>264</v>
      </c>
      <c r="R21">
        <v>150</v>
      </c>
      <c r="S21">
        <v>30</v>
      </c>
      <c r="T21">
        <v>50</v>
      </c>
      <c r="U21">
        <v>8</v>
      </c>
      <c r="W21" t="s">
        <v>221</v>
      </c>
      <c r="X21" t="s">
        <v>225</v>
      </c>
      <c r="Y21" t="s">
        <v>226</v>
      </c>
      <c r="Z21" t="s">
        <v>221</v>
      </c>
      <c r="AA21" t="s">
        <v>221</v>
      </c>
      <c r="AB21">
        <v>21</v>
      </c>
      <c r="AC21">
        <v>8</v>
      </c>
      <c r="AD21" t="s">
        <v>227</v>
      </c>
      <c r="AF21" t="s">
        <v>228</v>
      </c>
      <c r="AG21" t="s">
        <v>229</v>
      </c>
      <c r="AH21" t="s">
        <v>221</v>
      </c>
      <c r="AI21" t="s">
        <v>221</v>
      </c>
      <c r="AK21" t="s">
        <v>265</v>
      </c>
      <c r="AL21" t="s">
        <v>266</v>
      </c>
      <c r="AN21" t="s">
        <v>221</v>
      </c>
      <c r="AO21" t="s">
        <v>221</v>
      </c>
      <c r="AP21" t="s">
        <v>221</v>
      </c>
      <c r="AQ21" t="s">
        <v>232</v>
      </c>
      <c r="AR21" t="s">
        <v>233</v>
      </c>
      <c r="AS21" t="s">
        <v>234</v>
      </c>
      <c r="AT21" t="s">
        <v>235</v>
      </c>
      <c r="AV21" t="s">
        <v>221</v>
      </c>
      <c r="AW21" t="s">
        <v>221</v>
      </c>
      <c r="AX21" t="s">
        <v>221</v>
      </c>
      <c r="AY21" t="s">
        <v>232</v>
      </c>
      <c r="AZ21" t="s">
        <v>233</v>
      </c>
      <c r="BA21" t="s">
        <v>234</v>
      </c>
      <c r="BB21" t="s">
        <v>235</v>
      </c>
      <c r="BD21" t="s">
        <v>221</v>
      </c>
      <c r="BE21" t="s">
        <v>221</v>
      </c>
      <c r="BF21" t="s">
        <v>221</v>
      </c>
      <c r="BG21" t="s">
        <v>235</v>
      </c>
      <c r="BH21" t="s">
        <v>236</v>
      </c>
      <c r="BI21" t="s">
        <v>236</v>
      </c>
      <c r="BK21" t="s">
        <v>237</v>
      </c>
      <c r="BL21" s="84">
        <v>80500</v>
      </c>
      <c r="BM21" s="84">
        <v>17500</v>
      </c>
      <c r="BN21" s="77">
        <v>320</v>
      </c>
      <c r="BO21" s="77">
        <v>2600</v>
      </c>
      <c r="BQ21" t="s">
        <v>271</v>
      </c>
      <c r="BR21" t="s">
        <v>239</v>
      </c>
      <c r="BT21" t="s">
        <v>240</v>
      </c>
      <c r="BV21" t="s">
        <v>221</v>
      </c>
      <c r="BW21" t="s">
        <v>221</v>
      </c>
      <c r="BY21" t="s">
        <v>221</v>
      </c>
      <c r="BZ21" t="s">
        <v>221</v>
      </c>
      <c r="CB21" t="s">
        <v>241</v>
      </c>
      <c r="CC21" t="s">
        <v>221</v>
      </c>
      <c r="CD21" t="s">
        <v>221</v>
      </c>
      <c r="CE21" t="s">
        <v>221</v>
      </c>
      <c r="CG21" t="s">
        <v>242</v>
      </c>
      <c r="CH21" t="s">
        <v>239</v>
      </c>
      <c r="CJ21" t="s">
        <v>221</v>
      </c>
      <c r="CK21" t="s">
        <v>244</v>
      </c>
      <c r="CL21" t="s">
        <v>275</v>
      </c>
      <c r="CM21" t="s">
        <v>276</v>
      </c>
      <c r="CN21" t="s">
        <v>221</v>
      </c>
      <c r="CO21">
        <f t="shared" si="0"/>
        <v>300</v>
      </c>
      <c r="CP21">
        <v>100</v>
      </c>
      <c r="CR21" t="s">
        <v>248</v>
      </c>
      <c r="CS21" t="s">
        <v>224</v>
      </c>
      <c r="CT21" t="s">
        <v>224</v>
      </c>
      <c r="CU21" t="s">
        <v>224</v>
      </c>
      <c r="CV21" t="s">
        <v>224</v>
      </c>
      <c r="CW21" t="s">
        <v>224</v>
      </c>
      <c r="CX21" t="s">
        <v>224</v>
      </c>
      <c r="CY21" t="s">
        <v>224</v>
      </c>
      <c r="CZ21" t="s">
        <v>224</v>
      </c>
      <c r="DA21" t="s">
        <v>224</v>
      </c>
      <c r="DC21" t="s">
        <v>236</v>
      </c>
      <c r="DD21">
        <v>400</v>
      </c>
      <c r="DE21" t="s">
        <v>221</v>
      </c>
      <c r="DF21" t="s">
        <v>249</v>
      </c>
      <c r="DG21" t="s">
        <v>250</v>
      </c>
      <c r="DH21">
        <v>22</v>
      </c>
      <c r="DJ21" t="s">
        <v>236</v>
      </c>
      <c r="DK21" t="s">
        <v>251</v>
      </c>
      <c r="DM21" t="s">
        <v>252</v>
      </c>
      <c r="DN21" t="s">
        <v>253</v>
      </c>
      <c r="DO21" t="s">
        <v>252</v>
      </c>
      <c r="DP21" t="s">
        <v>254</v>
      </c>
      <c r="DQ21" t="s">
        <v>236</v>
      </c>
      <c r="DS21" t="s">
        <v>236</v>
      </c>
      <c r="DT21">
        <v>14</v>
      </c>
      <c r="DU21" t="s">
        <v>255</v>
      </c>
      <c r="DV21" t="s">
        <v>268</v>
      </c>
      <c r="DW21" t="s">
        <v>257</v>
      </c>
      <c r="DX21" s="69"/>
      <c r="DY21" s="69"/>
      <c r="DZ21" s="69" t="s">
        <v>221</v>
      </c>
      <c r="EA21" s="69" t="s">
        <v>221</v>
      </c>
      <c r="EB21" s="69" t="s">
        <v>221</v>
      </c>
      <c r="EC21" s="69" t="s">
        <v>258</v>
      </c>
      <c r="EF21" t="s">
        <v>221</v>
      </c>
      <c r="EG21" t="s">
        <v>221</v>
      </c>
      <c r="EH21" t="s">
        <v>221</v>
      </c>
      <c r="EI21" t="s">
        <v>259</v>
      </c>
      <c r="EJ21" t="s">
        <v>260</v>
      </c>
      <c r="EK21" t="s">
        <v>260</v>
      </c>
      <c r="EL21" s="71">
        <v>120</v>
      </c>
    </row>
    <row r="22" spans="1:142">
      <c r="A22" t="s">
        <v>79</v>
      </c>
      <c r="C22" t="s">
        <v>221</v>
      </c>
      <c r="D22" t="s">
        <v>221</v>
      </c>
      <c r="E22" s="69" t="s">
        <v>221</v>
      </c>
      <c r="F22" t="s">
        <v>221</v>
      </c>
      <c r="G22" t="s">
        <v>221</v>
      </c>
      <c r="H22" t="s">
        <v>221</v>
      </c>
      <c r="I22" t="s">
        <v>222</v>
      </c>
      <c r="K22">
        <v>200</v>
      </c>
      <c r="L22">
        <v>33</v>
      </c>
      <c r="M22" s="76">
        <v>420</v>
      </c>
      <c r="N22">
        <v>50</v>
      </c>
      <c r="O22" t="s">
        <v>263</v>
      </c>
      <c r="P22" t="s">
        <v>264</v>
      </c>
      <c r="R22">
        <v>200</v>
      </c>
      <c r="S22">
        <v>30</v>
      </c>
      <c r="T22">
        <v>70</v>
      </c>
      <c r="U22">
        <v>8</v>
      </c>
      <c r="W22" t="s">
        <v>221</v>
      </c>
      <c r="X22" t="s">
        <v>225</v>
      </c>
      <c r="Y22" t="s">
        <v>226</v>
      </c>
      <c r="Z22" t="s">
        <v>221</v>
      </c>
      <c r="AA22" t="s">
        <v>221</v>
      </c>
      <c r="AB22">
        <v>21</v>
      </c>
      <c r="AC22">
        <v>8</v>
      </c>
      <c r="AD22" t="s">
        <v>227</v>
      </c>
      <c r="AF22" t="s">
        <v>228</v>
      </c>
      <c r="AG22" t="s">
        <v>229</v>
      </c>
      <c r="AH22" t="s">
        <v>221</v>
      </c>
      <c r="AI22" t="s">
        <v>221</v>
      </c>
      <c r="AK22" t="s">
        <v>265</v>
      </c>
      <c r="AL22" t="s">
        <v>266</v>
      </c>
      <c r="AN22" t="s">
        <v>221</v>
      </c>
      <c r="AO22" t="s">
        <v>221</v>
      </c>
      <c r="AP22" t="s">
        <v>221</v>
      </c>
      <c r="AQ22" t="s">
        <v>232</v>
      </c>
      <c r="AR22" t="s">
        <v>233</v>
      </c>
      <c r="AS22" t="s">
        <v>234</v>
      </c>
      <c r="AT22" t="s">
        <v>235</v>
      </c>
      <c r="AV22" t="s">
        <v>221</v>
      </c>
      <c r="AW22" t="s">
        <v>221</v>
      </c>
      <c r="AX22" t="s">
        <v>221</v>
      </c>
      <c r="AY22" t="s">
        <v>232</v>
      </c>
      <c r="AZ22" t="s">
        <v>233</v>
      </c>
      <c r="BA22" t="s">
        <v>234</v>
      </c>
      <c r="BB22" t="s">
        <v>235</v>
      </c>
      <c r="BD22" t="s">
        <v>221</v>
      </c>
      <c r="BE22" t="s">
        <v>221</v>
      </c>
      <c r="BF22" t="s">
        <v>221</v>
      </c>
      <c r="BG22" t="s">
        <v>235</v>
      </c>
      <c r="BH22" t="s">
        <v>236</v>
      </c>
      <c r="BI22" t="s">
        <v>236</v>
      </c>
      <c r="BK22" t="s">
        <v>237</v>
      </c>
      <c r="BL22" s="84">
        <v>80500</v>
      </c>
      <c r="BM22" s="84">
        <v>17500</v>
      </c>
      <c r="BN22" s="77">
        <v>320</v>
      </c>
      <c r="BO22" s="77">
        <v>2600</v>
      </c>
      <c r="BQ22" t="s">
        <v>271</v>
      </c>
      <c r="BR22" t="s">
        <v>239</v>
      </c>
      <c r="BT22" t="s">
        <v>240</v>
      </c>
      <c r="BV22" t="s">
        <v>221</v>
      </c>
      <c r="BW22" t="s">
        <v>221</v>
      </c>
      <c r="BY22" t="s">
        <v>221</v>
      </c>
      <c r="BZ22" t="s">
        <v>221</v>
      </c>
      <c r="CB22" t="s">
        <v>241</v>
      </c>
      <c r="CC22" t="s">
        <v>221</v>
      </c>
      <c r="CD22" t="s">
        <v>221</v>
      </c>
      <c r="CE22" t="s">
        <v>221</v>
      </c>
      <c r="CG22" t="s">
        <v>242</v>
      </c>
      <c r="CH22" t="s">
        <v>239</v>
      </c>
      <c r="CJ22" t="s">
        <v>221</v>
      </c>
      <c r="CK22" t="s">
        <v>244</v>
      </c>
      <c r="CL22" t="s">
        <v>275</v>
      </c>
      <c r="CM22" t="s">
        <v>276</v>
      </c>
      <c r="CN22" t="s">
        <v>221</v>
      </c>
      <c r="CO22">
        <f t="shared" si="0"/>
        <v>400</v>
      </c>
      <c r="CP22">
        <v>100</v>
      </c>
      <c r="CR22" t="s">
        <v>248</v>
      </c>
      <c r="CS22" t="s">
        <v>224</v>
      </c>
      <c r="CT22" t="s">
        <v>224</v>
      </c>
      <c r="CU22" t="s">
        <v>224</v>
      </c>
      <c r="CV22" t="s">
        <v>224</v>
      </c>
      <c r="CW22" t="s">
        <v>224</v>
      </c>
      <c r="CX22" t="s">
        <v>224</v>
      </c>
      <c r="CY22" t="s">
        <v>224</v>
      </c>
      <c r="CZ22" t="s">
        <v>224</v>
      </c>
      <c r="DA22" t="s">
        <v>224</v>
      </c>
      <c r="DC22" t="s">
        <v>236</v>
      </c>
      <c r="DD22">
        <v>400</v>
      </c>
      <c r="DE22" t="s">
        <v>221</v>
      </c>
      <c r="DF22" t="s">
        <v>249</v>
      </c>
      <c r="DG22" t="s">
        <v>250</v>
      </c>
      <c r="DH22">
        <v>22</v>
      </c>
      <c r="DJ22" t="s">
        <v>236</v>
      </c>
      <c r="DK22" t="s">
        <v>251</v>
      </c>
      <c r="DM22" t="s">
        <v>252</v>
      </c>
      <c r="DN22" t="s">
        <v>253</v>
      </c>
      <c r="DO22" t="s">
        <v>252</v>
      </c>
      <c r="DP22" t="s">
        <v>254</v>
      </c>
      <c r="DQ22" t="s">
        <v>236</v>
      </c>
      <c r="DS22" t="s">
        <v>236</v>
      </c>
      <c r="DT22">
        <v>14</v>
      </c>
      <c r="DU22" t="s">
        <v>255</v>
      </c>
      <c r="DV22" t="s">
        <v>262</v>
      </c>
      <c r="DW22" t="s">
        <v>257</v>
      </c>
      <c r="DX22" s="69"/>
      <c r="DY22" s="69"/>
      <c r="DZ22" s="69" t="s">
        <v>221</v>
      </c>
      <c r="EA22" s="69" t="s">
        <v>221</v>
      </c>
      <c r="EB22" s="69" t="s">
        <v>221</v>
      </c>
      <c r="EC22" s="69" t="s">
        <v>258</v>
      </c>
      <c r="EF22" t="s">
        <v>221</v>
      </c>
      <c r="EG22" t="s">
        <v>221</v>
      </c>
      <c r="EH22" t="s">
        <v>221</v>
      </c>
      <c r="EI22" t="s">
        <v>259</v>
      </c>
      <c r="EJ22" t="s">
        <v>260</v>
      </c>
      <c r="EK22" t="s">
        <v>260</v>
      </c>
      <c r="EL22" s="71">
        <v>120</v>
      </c>
    </row>
    <row r="23" spans="1:142">
      <c r="A23" t="s">
        <v>82</v>
      </c>
      <c r="C23" t="s">
        <v>221</v>
      </c>
      <c r="D23" t="s">
        <v>221</v>
      </c>
      <c r="E23" s="69" t="s">
        <v>221</v>
      </c>
      <c r="F23" t="s">
        <v>221</v>
      </c>
      <c r="G23" t="s">
        <v>221</v>
      </c>
      <c r="H23" t="s">
        <v>221</v>
      </c>
      <c r="I23" t="s">
        <v>222</v>
      </c>
      <c r="K23">
        <v>315</v>
      </c>
      <c r="L23">
        <v>11</v>
      </c>
      <c r="M23" s="76">
        <v>420</v>
      </c>
      <c r="N23">
        <v>50</v>
      </c>
      <c r="O23" t="s">
        <v>263</v>
      </c>
      <c r="P23" t="s">
        <v>264</v>
      </c>
      <c r="R23">
        <v>95</v>
      </c>
      <c r="S23">
        <v>30</v>
      </c>
      <c r="T23">
        <v>28</v>
      </c>
      <c r="U23">
        <v>8</v>
      </c>
      <c r="W23" t="s">
        <v>221</v>
      </c>
      <c r="X23" t="s">
        <v>225</v>
      </c>
      <c r="Y23" t="s">
        <v>226</v>
      </c>
      <c r="Z23" t="s">
        <v>221</v>
      </c>
      <c r="AA23" t="s">
        <v>221</v>
      </c>
      <c r="AB23">
        <v>21</v>
      </c>
      <c r="AC23">
        <v>8</v>
      </c>
      <c r="AD23" t="s">
        <v>227</v>
      </c>
      <c r="AF23" t="s">
        <v>228</v>
      </c>
      <c r="AG23" t="s">
        <v>229</v>
      </c>
      <c r="AH23" t="s">
        <v>221</v>
      </c>
      <c r="AI23" t="s">
        <v>221</v>
      </c>
      <c r="AK23" t="s">
        <v>265</v>
      </c>
      <c r="AL23" t="s">
        <v>266</v>
      </c>
      <c r="AN23" t="s">
        <v>221</v>
      </c>
      <c r="AO23" t="s">
        <v>221</v>
      </c>
      <c r="AP23" t="s">
        <v>221</v>
      </c>
      <c r="AQ23" t="s">
        <v>232</v>
      </c>
      <c r="AR23" t="s">
        <v>233</v>
      </c>
      <c r="AS23" t="s">
        <v>234</v>
      </c>
      <c r="AT23" t="s">
        <v>235</v>
      </c>
      <c r="AV23" t="s">
        <v>221</v>
      </c>
      <c r="AW23" t="s">
        <v>221</v>
      </c>
      <c r="AX23" t="s">
        <v>221</v>
      </c>
      <c r="AY23" t="s">
        <v>232</v>
      </c>
      <c r="AZ23" t="s">
        <v>233</v>
      </c>
      <c r="BA23" t="s">
        <v>234</v>
      </c>
      <c r="BB23" t="s">
        <v>235</v>
      </c>
      <c r="BD23" t="s">
        <v>221</v>
      </c>
      <c r="BE23" t="s">
        <v>221</v>
      </c>
      <c r="BF23" t="s">
        <v>221</v>
      </c>
      <c r="BG23" t="s">
        <v>235</v>
      </c>
      <c r="BH23" t="s">
        <v>236</v>
      </c>
      <c r="BI23" t="s">
        <v>236</v>
      </c>
      <c r="BK23" t="s">
        <v>237</v>
      </c>
      <c r="BL23" s="84">
        <v>80500</v>
      </c>
      <c r="BM23" s="84">
        <v>17500</v>
      </c>
      <c r="BN23" s="77">
        <v>450</v>
      </c>
      <c r="BO23" s="77">
        <v>3600</v>
      </c>
      <c r="BQ23" t="s">
        <v>271</v>
      </c>
      <c r="BR23" t="s">
        <v>239</v>
      </c>
      <c r="BT23" t="s">
        <v>277</v>
      </c>
      <c r="BV23" t="s">
        <v>221</v>
      </c>
      <c r="BW23" t="s">
        <v>221</v>
      </c>
      <c r="BY23" t="s">
        <v>221</v>
      </c>
      <c r="BZ23" t="s">
        <v>221</v>
      </c>
      <c r="CB23" t="s">
        <v>241</v>
      </c>
      <c r="CC23" t="s">
        <v>221</v>
      </c>
      <c r="CD23" t="s">
        <v>221</v>
      </c>
      <c r="CE23" t="s">
        <v>221</v>
      </c>
      <c r="CG23" t="s">
        <v>242</v>
      </c>
      <c r="CH23" t="s">
        <v>239</v>
      </c>
      <c r="CJ23" t="s">
        <v>278</v>
      </c>
      <c r="CK23" t="s">
        <v>244</v>
      </c>
      <c r="CL23" t="s">
        <v>275</v>
      </c>
      <c r="CM23" t="s">
        <v>279</v>
      </c>
      <c r="CN23" t="s">
        <v>221</v>
      </c>
      <c r="CO23">
        <f t="shared" si="0"/>
        <v>190</v>
      </c>
      <c r="CP23">
        <v>100</v>
      </c>
      <c r="CR23" t="s">
        <v>248</v>
      </c>
      <c r="CS23" t="s">
        <v>224</v>
      </c>
      <c r="CT23" t="s">
        <v>224</v>
      </c>
      <c r="CU23" t="s">
        <v>224</v>
      </c>
      <c r="CV23" t="s">
        <v>224</v>
      </c>
      <c r="CW23" t="s">
        <v>224</v>
      </c>
      <c r="CX23" t="s">
        <v>224</v>
      </c>
      <c r="CY23" t="s">
        <v>224</v>
      </c>
      <c r="CZ23" t="s">
        <v>224</v>
      </c>
      <c r="DA23" t="s">
        <v>224</v>
      </c>
      <c r="DC23" t="s">
        <v>236</v>
      </c>
      <c r="DD23">
        <v>400</v>
      </c>
      <c r="DE23" t="s">
        <v>221</v>
      </c>
      <c r="DF23" t="s">
        <v>249</v>
      </c>
      <c r="DG23" t="s">
        <v>250</v>
      </c>
      <c r="DH23">
        <v>22</v>
      </c>
      <c r="DJ23" t="s">
        <v>236</v>
      </c>
      <c r="DK23" t="s">
        <v>251</v>
      </c>
      <c r="DM23" t="s">
        <v>252</v>
      </c>
      <c r="DN23" t="s">
        <v>253</v>
      </c>
      <c r="DO23" t="s">
        <v>252</v>
      </c>
      <c r="DP23" t="s">
        <v>254</v>
      </c>
      <c r="DQ23" t="s">
        <v>236</v>
      </c>
      <c r="DS23" t="s">
        <v>236</v>
      </c>
      <c r="DT23">
        <v>14</v>
      </c>
      <c r="DU23" t="s">
        <v>255</v>
      </c>
      <c r="DV23" t="s">
        <v>267</v>
      </c>
      <c r="DW23" t="s">
        <v>257</v>
      </c>
      <c r="DX23" s="69"/>
      <c r="DY23" s="69"/>
      <c r="DZ23" s="69" t="s">
        <v>221</v>
      </c>
      <c r="EA23" s="69" t="s">
        <v>221</v>
      </c>
      <c r="EB23" s="69" t="s">
        <v>221</v>
      </c>
      <c r="EC23" s="69" t="s">
        <v>258</v>
      </c>
      <c r="EF23" t="s">
        <v>221</v>
      </c>
      <c r="EG23" t="s">
        <v>221</v>
      </c>
      <c r="EH23" t="s">
        <v>221</v>
      </c>
      <c r="EI23" t="s">
        <v>259</v>
      </c>
      <c r="EJ23" t="s">
        <v>260</v>
      </c>
      <c r="EK23" t="s">
        <v>260</v>
      </c>
      <c r="EL23" s="71">
        <v>170</v>
      </c>
    </row>
    <row r="24" spans="1:142">
      <c r="A24" t="s">
        <v>85</v>
      </c>
      <c r="C24" t="s">
        <v>221</v>
      </c>
      <c r="D24" t="s">
        <v>221</v>
      </c>
      <c r="E24" s="69" t="s">
        <v>221</v>
      </c>
      <c r="F24" t="s">
        <v>221</v>
      </c>
      <c r="G24" t="s">
        <v>221</v>
      </c>
      <c r="H24" t="s">
        <v>221</v>
      </c>
      <c r="I24" t="s">
        <v>222</v>
      </c>
      <c r="K24">
        <v>315</v>
      </c>
      <c r="L24">
        <v>22</v>
      </c>
      <c r="M24" s="76">
        <v>420</v>
      </c>
      <c r="N24">
        <v>50</v>
      </c>
      <c r="O24" t="s">
        <v>263</v>
      </c>
      <c r="P24" t="s">
        <v>264</v>
      </c>
      <c r="R24">
        <v>150</v>
      </c>
      <c r="S24">
        <v>30</v>
      </c>
      <c r="T24">
        <v>50</v>
      </c>
      <c r="U24">
        <v>8</v>
      </c>
      <c r="W24" t="s">
        <v>221</v>
      </c>
      <c r="X24" t="s">
        <v>225</v>
      </c>
      <c r="Y24" t="s">
        <v>226</v>
      </c>
      <c r="Z24" t="s">
        <v>221</v>
      </c>
      <c r="AA24" t="s">
        <v>221</v>
      </c>
      <c r="AB24">
        <v>21</v>
      </c>
      <c r="AC24">
        <v>8</v>
      </c>
      <c r="AD24" t="s">
        <v>227</v>
      </c>
      <c r="AF24" t="s">
        <v>228</v>
      </c>
      <c r="AG24" t="s">
        <v>229</v>
      </c>
      <c r="AH24" t="s">
        <v>221</v>
      </c>
      <c r="AI24" t="s">
        <v>221</v>
      </c>
      <c r="AK24" t="s">
        <v>265</v>
      </c>
      <c r="AL24" t="s">
        <v>266</v>
      </c>
      <c r="AN24" t="s">
        <v>221</v>
      </c>
      <c r="AO24" t="s">
        <v>221</v>
      </c>
      <c r="AP24" t="s">
        <v>221</v>
      </c>
      <c r="AQ24" t="s">
        <v>232</v>
      </c>
      <c r="AR24" t="s">
        <v>233</v>
      </c>
      <c r="AS24" t="s">
        <v>234</v>
      </c>
      <c r="AT24" t="s">
        <v>235</v>
      </c>
      <c r="AV24" t="s">
        <v>221</v>
      </c>
      <c r="AW24" t="s">
        <v>221</v>
      </c>
      <c r="AX24" t="s">
        <v>221</v>
      </c>
      <c r="AY24" t="s">
        <v>232</v>
      </c>
      <c r="AZ24" t="s">
        <v>233</v>
      </c>
      <c r="BA24" t="s">
        <v>234</v>
      </c>
      <c r="BB24" t="s">
        <v>235</v>
      </c>
      <c r="BD24" t="s">
        <v>221</v>
      </c>
      <c r="BE24" t="s">
        <v>221</v>
      </c>
      <c r="BF24" t="s">
        <v>221</v>
      </c>
      <c r="BG24" t="s">
        <v>235</v>
      </c>
      <c r="BH24" t="s">
        <v>236</v>
      </c>
      <c r="BI24" t="s">
        <v>236</v>
      </c>
      <c r="BK24" t="s">
        <v>237</v>
      </c>
      <c r="BL24" s="84">
        <v>80500</v>
      </c>
      <c r="BM24" s="84">
        <v>17500</v>
      </c>
      <c r="BN24" s="77">
        <v>450</v>
      </c>
      <c r="BO24" s="77">
        <v>3600</v>
      </c>
      <c r="BQ24" t="s">
        <v>271</v>
      </c>
      <c r="BR24" t="s">
        <v>239</v>
      </c>
      <c r="BT24" t="s">
        <v>277</v>
      </c>
      <c r="BV24" t="s">
        <v>221</v>
      </c>
      <c r="BW24" t="s">
        <v>221</v>
      </c>
      <c r="BY24" t="s">
        <v>221</v>
      </c>
      <c r="BZ24" t="s">
        <v>221</v>
      </c>
      <c r="CB24" t="s">
        <v>241</v>
      </c>
      <c r="CC24" t="s">
        <v>221</v>
      </c>
      <c r="CD24" t="s">
        <v>221</v>
      </c>
      <c r="CE24" t="s">
        <v>221</v>
      </c>
      <c r="CG24" t="s">
        <v>242</v>
      </c>
      <c r="CH24" t="s">
        <v>239</v>
      </c>
      <c r="CJ24" t="s">
        <v>278</v>
      </c>
      <c r="CK24" t="s">
        <v>244</v>
      </c>
      <c r="CL24" t="s">
        <v>275</v>
      </c>
      <c r="CM24" t="s">
        <v>279</v>
      </c>
      <c r="CN24" t="s">
        <v>221</v>
      </c>
      <c r="CO24">
        <f t="shared" si="0"/>
        <v>300</v>
      </c>
      <c r="CP24">
        <v>100</v>
      </c>
      <c r="CR24" t="s">
        <v>248</v>
      </c>
      <c r="CS24" t="s">
        <v>224</v>
      </c>
      <c r="CT24" t="s">
        <v>224</v>
      </c>
      <c r="CU24" t="s">
        <v>224</v>
      </c>
      <c r="CV24" t="s">
        <v>224</v>
      </c>
      <c r="CW24" t="s">
        <v>224</v>
      </c>
      <c r="CX24" t="s">
        <v>224</v>
      </c>
      <c r="CY24" t="s">
        <v>224</v>
      </c>
      <c r="CZ24" t="s">
        <v>224</v>
      </c>
      <c r="DA24" t="s">
        <v>224</v>
      </c>
      <c r="DC24" t="s">
        <v>236</v>
      </c>
      <c r="DD24">
        <v>400</v>
      </c>
      <c r="DE24" t="s">
        <v>221</v>
      </c>
      <c r="DF24" t="s">
        <v>249</v>
      </c>
      <c r="DG24" t="s">
        <v>250</v>
      </c>
      <c r="DH24">
        <v>22</v>
      </c>
      <c r="DJ24" t="s">
        <v>236</v>
      </c>
      <c r="DK24" t="s">
        <v>251</v>
      </c>
      <c r="DM24" t="s">
        <v>252</v>
      </c>
      <c r="DN24" t="s">
        <v>253</v>
      </c>
      <c r="DO24" t="s">
        <v>252</v>
      </c>
      <c r="DP24" t="s">
        <v>254</v>
      </c>
      <c r="DQ24" t="s">
        <v>236</v>
      </c>
      <c r="DS24" t="s">
        <v>236</v>
      </c>
      <c r="DT24">
        <v>14</v>
      </c>
      <c r="DU24" t="s">
        <v>255</v>
      </c>
      <c r="DV24" t="s">
        <v>268</v>
      </c>
      <c r="DW24" t="s">
        <v>257</v>
      </c>
      <c r="DX24" s="69"/>
      <c r="DY24" s="69"/>
      <c r="DZ24" s="69" t="s">
        <v>221</v>
      </c>
      <c r="EA24" s="69" t="s">
        <v>221</v>
      </c>
      <c r="EB24" s="69" t="s">
        <v>221</v>
      </c>
      <c r="EC24" s="69" t="s">
        <v>258</v>
      </c>
      <c r="EF24" t="s">
        <v>221</v>
      </c>
      <c r="EG24" t="s">
        <v>221</v>
      </c>
      <c r="EH24" t="s">
        <v>221</v>
      </c>
      <c r="EI24" t="s">
        <v>259</v>
      </c>
      <c r="EJ24" t="s">
        <v>260</v>
      </c>
      <c r="EK24" t="s">
        <v>260</v>
      </c>
      <c r="EL24" s="71">
        <v>170</v>
      </c>
    </row>
    <row r="25" spans="1:142">
      <c r="A25" t="s">
        <v>88</v>
      </c>
      <c r="C25" t="s">
        <v>221</v>
      </c>
      <c r="D25" t="s">
        <v>221</v>
      </c>
      <c r="E25" s="69" t="s">
        <v>221</v>
      </c>
      <c r="F25" t="s">
        <v>221</v>
      </c>
      <c r="G25" t="s">
        <v>221</v>
      </c>
      <c r="H25" t="s">
        <v>221</v>
      </c>
      <c r="I25" t="s">
        <v>222</v>
      </c>
      <c r="K25">
        <v>315</v>
      </c>
      <c r="L25">
        <v>33</v>
      </c>
      <c r="M25" s="76">
        <v>420</v>
      </c>
      <c r="N25">
        <v>50</v>
      </c>
      <c r="O25" t="s">
        <v>263</v>
      </c>
      <c r="P25" t="s">
        <v>264</v>
      </c>
      <c r="R25">
        <v>200</v>
      </c>
      <c r="S25">
        <v>30</v>
      </c>
      <c r="T25">
        <v>70</v>
      </c>
      <c r="U25">
        <v>8</v>
      </c>
      <c r="W25" t="s">
        <v>221</v>
      </c>
      <c r="X25" t="s">
        <v>225</v>
      </c>
      <c r="Y25" t="s">
        <v>226</v>
      </c>
      <c r="Z25" t="s">
        <v>221</v>
      </c>
      <c r="AA25" t="s">
        <v>221</v>
      </c>
      <c r="AB25">
        <v>21</v>
      </c>
      <c r="AC25">
        <v>8</v>
      </c>
      <c r="AD25" t="s">
        <v>227</v>
      </c>
      <c r="AF25" t="s">
        <v>228</v>
      </c>
      <c r="AG25" t="s">
        <v>229</v>
      </c>
      <c r="AH25" t="s">
        <v>221</v>
      </c>
      <c r="AI25" t="s">
        <v>221</v>
      </c>
      <c r="AK25" t="s">
        <v>265</v>
      </c>
      <c r="AL25" t="s">
        <v>266</v>
      </c>
      <c r="AN25" t="s">
        <v>221</v>
      </c>
      <c r="AO25" t="s">
        <v>221</v>
      </c>
      <c r="AP25" t="s">
        <v>221</v>
      </c>
      <c r="AQ25" t="s">
        <v>232</v>
      </c>
      <c r="AR25" t="s">
        <v>233</v>
      </c>
      <c r="AS25" t="s">
        <v>234</v>
      </c>
      <c r="AT25" t="s">
        <v>235</v>
      </c>
      <c r="AV25" t="s">
        <v>221</v>
      </c>
      <c r="AW25" t="s">
        <v>221</v>
      </c>
      <c r="AX25" t="s">
        <v>221</v>
      </c>
      <c r="AY25" t="s">
        <v>232</v>
      </c>
      <c r="AZ25" t="s">
        <v>233</v>
      </c>
      <c r="BA25" t="s">
        <v>234</v>
      </c>
      <c r="BB25" t="s">
        <v>235</v>
      </c>
      <c r="BD25" t="s">
        <v>221</v>
      </c>
      <c r="BE25" t="s">
        <v>221</v>
      </c>
      <c r="BF25" t="s">
        <v>221</v>
      </c>
      <c r="BG25" t="s">
        <v>235</v>
      </c>
      <c r="BH25" t="s">
        <v>236</v>
      </c>
      <c r="BI25" t="s">
        <v>236</v>
      </c>
      <c r="BK25" t="s">
        <v>237</v>
      </c>
      <c r="BL25" s="84">
        <v>80500</v>
      </c>
      <c r="BM25" s="84">
        <v>17500</v>
      </c>
      <c r="BN25" s="77">
        <v>450</v>
      </c>
      <c r="BO25" s="77">
        <v>3600</v>
      </c>
      <c r="BQ25" t="s">
        <v>271</v>
      </c>
      <c r="BR25" t="s">
        <v>239</v>
      </c>
      <c r="BT25" t="s">
        <v>277</v>
      </c>
      <c r="BV25" t="s">
        <v>221</v>
      </c>
      <c r="BW25" t="s">
        <v>221</v>
      </c>
      <c r="BY25" t="s">
        <v>221</v>
      </c>
      <c r="BZ25" t="s">
        <v>221</v>
      </c>
      <c r="CB25" t="s">
        <v>241</v>
      </c>
      <c r="CC25" t="s">
        <v>221</v>
      </c>
      <c r="CD25" t="s">
        <v>221</v>
      </c>
      <c r="CE25" t="s">
        <v>221</v>
      </c>
      <c r="CG25" t="s">
        <v>242</v>
      </c>
      <c r="CH25" t="s">
        <v>239</v>
      </c>
      <c r="CJ25" t="s">
        <v>278</v>
      </c>
      <c r="CK25" t="s">
        <v>244</v>
      </c>
      <c r="CL25" t="s">
        <v>275</v>
      </c>
      <c r="CM25" t="s">
        <v>279</v>
      </c>
      <c r="CN25" t="s">
        <v>221</v>
      </c>
      <c r="CO25">
        <f t="shared" si="0"/>
        <v>400</v>
      </c>
      <c r="CP25">
        <v>100</v>
      </c>
      <c r="CR25" t="s">
        <v>248</v>
      </c>
      <c r="CS25" t="s">
        <v>224</v>
      </c>
      <c r="CT25" t="s">
        <v>224</v>
      </c>
      <c r="CU25" t="s">
        <v>224</v>
      </c>
      <c r="CV25" t="s">
        <v>224</v>
      </c>
      <c r="CW25" t="s">
        <v>224</v>
      </c>
      <c r="CX25" t="s">
        <v>224</v>
      </c>
      <c r="CY25" t="s">
        <v>224</v>
      </c>
      <c r="CZ25" t="s">
        <v>224</v>
      </c>
      <c r="DA25" t="s">
        <v>224</v>
      </c>
      <c r="DC25" t="s">
        <v>236</v>
      </c>
      <c r="DD25">
        <v>400</v>
      </c>
      <c r="DE25" t="s">
        <v>221</v>
      </c>
      <c r="DF25" t="s">
        <v>249</v>
      </c>
      <c r="DG25" t="s">
        <v>250</v>
      </c>
      <c r="DH25">
        <v>22</v>
      </c>
      <c r="DJ25" t="s">
        <v>236</v>
      </c>
      <c r="DK25" t="s">
        <v>251</v>
      </c>
      <c r="DM25" t="s">
        <v>252</v>
      </c>
      <c r="DN25" t="s">
        <v>253</v>
      </c>
      <c r="DO25" t="s">
        <v>252</v>
      </c>
      <c r="DP25" t="s">
        <v>254</v>
      </c>
      <c r="DQ25" t="s">
        <v>236</v>
      </c>
      <c r="DS25" t="s">
        <v>236</v>
      </c>
      <c r="DT25">
        <v>14</v>
      </c>
      <c r="DU25" t="s">
        <v>255</v>
      </c>
      <c r="DV25" t="s">
        <v>262</v>
      </c>
      <c r="DW25" t="s">
        <v>257</v>
      </c>
      <c r="DX25" s="69"/>
      <c r="DY25" s="69"/>
      <c r="DZ25" s="69" t="s">
        <v>221</v>
      </c>
      <c r="EA25" s="69" t="s">
        <v>221</v>
      </c>
      <c r="EB25" s="69" t="s">
        <v>221</v>
      </c>
      <c r="EC25" s="69" t="s">
        <v>258</v>
      </c>
      <c r="EF25" t="s">
        <v>221</v>
      </c>
      <c r="EG25" t="s">
        <v>221</v>
      </c>
      <c r="EH25" t="s">
        <v>221</v>
      </c>
      <c r="EI25" t="s">
        <v>259</v>
      </c>
      <c r="EJ25" t="s">
        <v>260</v>
      </c>
      <c r="EK25" t="s">
        <v>260</v>
      </c>
      <c r="EL25" s="71">
        <v>170</v>
      </c>
    </row>
    <row r="26" spans="1:142">
      <c r="A26" t="s">
        <v>91</v>
      </c>
      <c r="C26" t="s">
        <v>221</v>
      </c>
      <c r="D26" t="s">
        <v>221</v>
      </c>
      <c r="E26" s="69" t="s">
        <v>221</v>
      </c>
      <c r="F26" t="s">
        <v>221</v>
      </c>
      <c r="G26" t="s">
        <v>221</v>
      </c>
      <c r="H26" t="s">
        <v>221</v>
      </c>
      <c r="I26" t="s">
        <v>222</v>
      </c>
      <c r="K26">
        <v>500</v>
      </c>
      <c r="L26">
        <v>11</v>
      </c>
      <c r="M26" s="76">
        <v>420</v>
      </c>
      <c r="N26">
        <v>50</v>
      </c>
      <c r="O26" t="s">
        <v>263</v>
      </c>
      <c r="P26" t="s">
        <v>264</v>
      </c>
      <c r="R26">
        <v>95</v>
      </c>
      <c r="S26">
        <v>30</v>
      </c>
      <c r="T26">
        <v>28</v>
      </c>
      <c r="U26">
        <v>8</v>
      </c>
      <c r="W26" t="s">
        <v>221</v>
      </c>
      <c r="X26" t="s">
        <v>225</v>
      </c>
      <c r="Y26" t="s">
        <v>226</v>
      </c>
      <c r="Z26" t="s">
        <v>221</v>
      </c>
      <c r="AA26" t="s">
        <v>221</v>
      </c>
      <c r="AB26">
        <v>21</v>
      </c>
      <c r="AC26">
        <v>8</v>
      </c>
      <c r="AD26" t="s">
        <v>227</v>
      </c>
      <c r="AF26" t="s">
        <v>228</v>
      </c>
      <c r="AG26" t="s">
        <v>229</v>
      </c>
      <c r="AH26" t="s">
        <v>221</v>
      </c>
      <c r="AI26" t="s">
        <v>221</v>
      </c>
      <c r="AK26" t="s">
        <v>265</v>
      </c>
      <c r="AL26" t="s">
        <v>266</v>
      </c>
      <c r="AN26" t="s">
        <v>221</v>
      </c>
      <c r="AO26" t="s">
        <v>221</v>
      </c>
      <c r="AP26" t="s">
        <v>221</v>
      </c>
      <c r="AQ26" t="s">
        <v>232</v>
      </c>
      <c r="AR26" t="s">
        <v>233</v>
      </c>
      <c r="AS26" t="s">
        <v>234</v>
      </c>
      <c r="AT26" t="s">
        <v>235</v>
      </c>
      <c r="AV26" t="s">
        <v>221</v>
      </c>
      <c r="AW26" t="s">
        <v>221</v>
      </c>
      <c r="AX26" t="s">
        <v>221</v>
      </c>
      <c r="AY26" t="s">
        <v>232</v>
      </c>
      <c r="AZ26" t="s">
        <v>233</v>
      </c>
      <c r="BA26" t="s">
        <v>234</v>
      </c>
      <c r="BB26" t="s">
        <v>235</v>
      </c>
      <c r="BD26" t="s">
        <v>221</v>
      </c>
      <c r="BE26" t="s">
        <v>221</v>
      </c>
      <c r="BF26" t="s">
        <v>221</v>
      </c>
      <c r="BG26" t="s">
        <v>235</v>
      </c>
      <c r="BH26" t="s">
        <v>236</v>
      </c>
      <c r="BI26" t="s">
        <v>236</v>
      </c>
      <c r="BK26" t="s">
        <v>237</v>
      </c>
      <c r="BL26" s="84">
        <v>80500</v>
      </c>
      <c r="BM26" s="84">
        <v>17500</v>
      </c>
      <c r="BN26" s="77">
        <v>630</v>
      </c>
      <c r="BO26" s="77">
        <v>5200</v>
      </c>
      <c r="BQ26" t="s">
        <v>271</v>
      </c>
      <c r="BR26" t="s">
        <v>239</v>
      </c>
      <c r="BT26" t="s">
        <v>280</v>
      </c>
      <c r="BV26" t="s">
        <v>221</v>
      </c>
      <c r="BW26" t="s">
        <v>221</v>
      </c>
      <c r="BY26" t="s">
        <v>221</v>
      </c>
      <c r="BZ26" t="s">
        <v>221</v>
      </c>
      <c r="CB26" t="s">
        <v>241</v>
      </c>
      <c r="CC26" t="s">
        <v>221</v>
      </c>
      <c r="CD26" t="s">
        <v>221</v>
      </c>
      <c r="CE26" t="s">
        <v>221</v>
      </c>
      <c r="CG26" t="s">
        <v>242</v>
      </c>
      <c r="CH26" t="s">
        <v>239</v>
      </c>
      <c r="CJ26" t="s">
        <v>278</v>
      </c>
      <c r="CK26" t="s">
        <v>244</v>
      </c>
      <c r="CL26" t="s">
        <v>275</v>
      </c>
      <c r="CM26" t="s">
        <v>279</v>
      </c>
      <c r="CN26" t="s">
        <v>221</v>
      </c>
      <c r="CO26">
        <f t="shared" si="0"/>
        <v>190</v>
      </c>
      <c r="CP26">
        <v>100</v>
      </c>
      <c r="CR26" t="s">
        <v>248</v>
      </c>
      <c r="CS26" t="s">
        <v>224</v>
      </c>
      <c r="CT26" t="s">
        <v>224</v>
      </c>
      <c r="CU26" t="s">
        <v>224</v>
      </c>
      <c r="CV26" t="s">
        <v>224</v>
      </c>
      <c r="CW26" t="s">
        <v>224</v>
      </c>
      <c r="CX26" t="s">
        <v>224</v>
      </c>
      <c r="CY26" t="s">
        <v>224</v>
      </c>
      <c r="CZ26" t="s">
        <v>224</v>
      </c>
      <c r="DA26" t="s">
        <v>224</v>
      </c>
      <c r="DC26" t="s">
        <v>236</v>
      </c>
      <c r="DD26">
        <v>400</v>
      </c>
      <c r="DE26" t="s">
        <v>221</v>
      </c>
      <c r="DF26" t="s">
        <v>249</v>
      </c>
      <c r="DG26" t="s">
        <v>250</v>
      </c>
      <c r="DH26">
        <v>22</v>
      </c>
      <c r="DJ26" t="s">
        <v>236</v>
      </c>
      <c r="DK26" t="s">
        <v>251</v>
      </c>
      <c r="DM26" t="s">
        <v>252</v>
      </c>
      <c r="DN26" t="s">
        <v>253</v>
      </c>
      <c r="DO26" t="s">
        <v>252</v>
      </c>
      <c r="DP26" t="s">
        <v>254</v>
      </c>
      <c r="DQ26" t="s">
        <v>236</v>
      </c>
      <c r="DS26" t="s">
        <v>236</v>
      </c>
      <c r="DT26">
        <v>14</v>
      </c>
      <c r="DU26" t="s">
        <v>255</v>
      </c>
      <c r="DV26" t="s">
        <v>267</v>
      </c>
      <c r="DW26" t="s">
        <v>257</v>
      </c>
      <c r="DX26" s="69"/>
      <c r="DY26" s="69"/>
      <c r="DZ26" s="69" t="s">
        <v>221</v>
      </c>
      <c r="EA26" s="69" t="s">
        <v>221</v>
      </c>
      <c r="EB26" s="69" t="s">
        <v>221</v>
      </c>
      <c r="EC26" s="69" t="s">
        <v>258</v>
      </c>
      <c r="EF26" t="s">
        <v>221</v>
      </c>
      <c r="EG26" t="s">
        <v>221</v>
      </c>
      <c r="EH26" t="s">
        <v>221</v>
      </c>
      <c r="EI26" t="s">
        <v>259</v>
      </c>
      <c r="EJ26" t="s">
        <v>260</v>
      </c>
      <c r="EK26" t="s">
        <v>260</v>
      </c>
      <c r="EL26" s="71">
        <v>230</v>
      </c>
    </row>
    <row r="27" spans="1:142">
      <c r="A27" t="s">
        <v>94</v>
      </c>
      <c r="C27" t="s">
        <v>221</v>
      </c>
      <c r="D27" t="s">
        <v>221</v>
      </c>
      <c r="E27" s="69" t="s">
        <v>221</v>
      </c>
      <c r="F27" t="s">
        <v>221</v>
      </c>
      <c r="G27" t="s">
        <v>221</v>
      </c>
      <c r="H27" t="s">
        <v>221</v>
      </c>
      <c r="I27" t="s">
        <v>222</v>
      </c>
      <c r="K27">
        <v>500</v>
      </c>
      <c r="L27">
        <v>22</v>
      </c>
      <c r="M27" s="76">
        <v>420</v>
      </c>
      <c r="N27">
        <v>50</v>
      </c>
      <c r="O27" t="s">
        <v>263</v>
      </c>
      <c r="P27" t="s">
        <v>264</v>
      </c>
      <c r="R27">
        <v>150</v>
      </c>
      <c r="S27">
        <v>30</v>
      </c>
      <c r="T27">
        <v>50</v>
      </c>
      <c r="U27">
        <v>8</v>
      </c>
      <c r="W27" t="s">
        <v>221</v>
      </c>
      <c r="X27" t="s">
        <v>225</v>
      </c>
      <c r="Y27" t="s">
        <v>226</v>
      </c>
      <c r="Z27" t="s">
        <v>221</v>
      </c>
      <c r="AA27" t="s">
        <v>221</v>
      </c>
      <c r="AB27">
        <v>21</v>
      </c>
      <c r="AC27">
        <v>8</v>
      </c>
      <c r="AD27" t="s">
        <v>227</v>
      </c>
      <c r="AF27" t="s">
        <v>228</v>
      </c>
      <c r="AG27" t="s">
        <v>229</v>
      </c>
      <c r="AH27" t="s">
        <v>221</v>
      </c>
      <c r="AI27" t="s">
        <v>221</v>
      </c>
      <c r="AK27" t="s">
        <v>265</v>
      </c>
      <c r="AL27" t="s">
        <v>266</v>
      </c>
      <c r="AN27" t="s">
        <v>221</v>
      </c>
      <c r="AO27" t="s">
        <v>221</v>
      </c>
      <c r="AP27" t="s">
        <v>221</v>
      </c>
      <c r="AQ27" t="s">
        <v>232</v>
      </c>
      <c r="AR27" t="s">
        <v>233</v>
      </c>
      <c r="AS27" t="s">
        <v>234</v>
      </c>
      <c r="AT27" t="s">
        <v>235</v>
      </c>
      <c r="AV27" t="s">
        <v>221</v>
      </c>
      <c r="AW27" t="s">
        <v>221</v>
      </c>
      <c r="AX27" t="s">
        <v>221</v>
      </c>
      <c r="AY27" t="s">
        <v>232</v>
      </c>
      <c r="AZ27" t="s">
        <v>233</v>
      </c>
      <c r="BA27" t="s">
        <v>234</v>
      </c>
      <c r="BB27" t="s">
        <v>235</v>
      </c>
      <c r="BD27" t="s">
        <v>221</v>
      </c>
      <c r="BE27" t="s">
        <v>221</v>
      </c>
      <c r="BF27" t="s">
        <v>221</v>
      </c>
      <c r="BG27" t="s">
        <v>235</v>
      </c>
      <c r="BH27" t="s">
        <v>236</v>
      </c>
      <c r="BI27" t="s">
        <v>236</v>
      </c>
      <c r="BK27" t="s">
        <v>237</v>
      </c>
      <c r="BL27" s="84">
        <v>80500</v>
      </c>
      <c r="BM27" s="84">
        <v>17500</v>
      </c>
      <c r="BN27" s="77">
        <v>630</v>
      </c>
      <c r="BO27" s="77">
        <v>5200</v>
      </c>
      <c r="BQ27" t="s">
        <v>271</v>
      </c>
      <c r="BR27" t="s">
        <v>239</v>
      </c>
      <c r="BT27" t="s">
        <v>280</v>
      </c>
      <c r="BV27" t="s">
        <v>221</v>
      </c>
      <c r="BW27" t="s">
        <v>221</v>
      </c>
      <c r="BY27" t="s">
        <v>221</v>
      </c>
      <c r="BZ27" t="s">
        <v>221</v>
      </c>
      <c r="CB27" t="s">
        <v>241</v>
      </c>
      <c r="CC27" t="s">
        <v>221</v>
      </c>
      <c r="CD27" t="s">
        <v>221</v>
      </c>
      <c r="CE27" t="s">
        <v>221</v>
      </c>
      <c r="CG27" t="s">
        <v>242</v>
      </c>
      <c r="CH27" t="s">
        <v>239</v>
      </c>
      <c r="CJ27" t="s">
        <v>278</v>
      </c>
      <c r="CK27" t="s">
        <v>244</v>
      </c>
      <c r="CL27" t="s">
        <v>275</v>
      </c>
      <c r="CM27" t="s">
        <v>279</v>
      </c>
      <c r="CN27" t="s">
        <v>221</v>
      </c>
      <c r="CO27">
        <f t="shared" si="0"/>
        <v>300</v>
      </c>
      <c r="CP27">
        <v>100</v>
      </c>
      <c r="CR27" t="s">
        <v>248</v>
      </c>
      <c r="CS27" t="s">
        <v>224</v>
      </c>
      <c r="CT27" t="s">
        <v>224</v>
      </c>
      <c r="CU27" t="s">
        <v>224</v>
      </c>
      <c r="CV27" t="s">
        <v>224</v>
      </c>
      <c r="CW27" t="s">
        <v>224</v>
      </c>
      <c r="CX27" t="s">
        <v>224</v>
      </c>
      <c r="CY27" t="s">
        <v>224</v>
      </c>
      <c r="CZ27" t="s">
        <v>224</v>
      </c>
      <c r="DA27" t="s">
        <v>224</v>
      </c>
      <c r="DC27" t="s">
        <v>236</v>
      </c>
      <c r="DD27">
        <v>400</v>
      </c>
      <c r="DE27" t="s">
        <v>221</v>
      </c>
      <c r="DF27" t="s">
        <v>249</v>
      </c>
      <c r="DG27" t="s">
        <v>250</v>
      </c>
      <c r="DH27">
        <v>22</v>
      </c>
      <c r="DJ27" t="s">
        <v>236</v>
      </c>
      <c r="DK27" t="s">
        <v>251</v>
      </c>
      <c r="DM27" t="s">
        <v>252</v>
      </c>
      <c r="DN27" t="s">
        <v>253</v>
      </c>
      <c r="DO27" t="s">
        <v>252</v>
      </c>
      <c r="DP27" t="s">
        <v>254</v>
      </c>
      <c r="DQ27" t="s">
        <v>236</v>
      </c>
      <c r="DS27" t="s">
        <v>236</v>
      </c>
      <c r="DT27">
        <v>14</v>
      </c>
      <c r="DU27" t="s">
        <v>255</v>
      </c>
      <c r="DV27" t="s">
        <v>268</v>
      </c>
      <c r="DW27" t="s">
        <v>257</v>
      </c>
      <c r="DX27" s="69"/>
      <c r="DY27" s="69"/>
      <c r="DZ27" s="69" t="s">
        <v>221</v>
      </c>
      <c r="EA27" s="69" t="s">
        <v>221</v>
      </c>
      <c r="EB27" s="69" t="s">
        <v>221</v>
      </c>
      <c r="EC27" s="69" t="s">
        <v>258</v>
      </c>
      <c r="EF27" t="s">
        <v>221</v>
      </c>
      <c r="EG27" t="s">
        <v>221</v>
      </c>
      <c r="EH27" t="s">
        <v>221</v>
      </c>
      <c r="EI27" t="s">
        <v>259</v>
      </c>
      <c r="EJ27" t="s">
        <v>260</v>
      </c>
      <c r="EK27" t="s">
        <v>260</v>
      </c>
      <c r="EL27" s="71">
        <v>230</v>
      </c>
    </row>
    <row r="28" spans="1:142">
      <c r="A28" t="s">
        <v>97</v>
      </c>
      <c r="C28" t="s">
        <v>221</v>
      </c>
      <c r="D28" t="s">
        <v>221</v>
      </c>
      <c r="E28" s="69" t="s">
        <v>221</v>
      </c>
      <c r="F28" t="s">
        <v>221</v>
      </c>
      <c r="G28" t="s">
        <v>221</v>
      </c>
      <c r="H28" t="s">
        <v>221</v>
      </c>
      <c r="I28" t="s">
        <v>222</v>
      </c>
      <c r="K28">
        <v>500</v>
      </c>
      <c r="L28">
        <v>33</v>
      </c>
      <c r="M28" s="76">
        <v>420</v>
      </c>
      <c r="N28">
        <v>50</v>
      </c>
      <c r="O28" t="s">
        <v>263</v>
      </c>
      <c r="P28" t="s">
        <v>264</v>
      </c>
      <c r="R28">
        <v>200</v>
      </c>
      <c r="S28">
        <v>30</v>
      </c>
      <c r="T28">
        <v>70</v>
      </c>
      <c r="U28">
        <v>8</v>
      </c>
      <c r="W28" t="s">
        <v>221</v>
      </c>
      <c r="X28" t="s">
        <v>225</v>
      </c>
      <c r="Y28" t="s">
        <v>226</v>
      </c>
      <c r="Z28" t="s">
        <v>221</v>
      </c>
      <c r="AA28" t="s">
        <v>221</v>
      </c>
      <c r="AB28">
        <v>21</v>
      </c>
      <c r="AC28">
        <v>8</v>
      </c>
      <c r="AD28" t="s">
        <v>227</v>
      </c>
      <c r="AF28" t="s">
        <v>228</v>
      </c>
      <c r="AG28" t="s">
        <v>229</v>
      </c>
      <c r="AH28" t="s">
        <v>221</v>
      </c>
      <c r="AI28" t="s">
        <v>221</v>
      </c>
      <c r="AK28" t="s">
        <v>265</v>
      </c>
      <c r="AL28" t="s">
        <v>266</v>
      </c>
      <c r="AN28" t="s">
        <v>221</v>
      </c>
      <c r="AO28" t="s">
        <v>221</v>
      </c>
      <c r="AP28" t="s">
        <v>221</v>
      </c>
      <c r="AQ28" t="s">
        <v>232</v>
      </c>
      <c r="AR28" t="s">
        <v>233</v>
      </c>
      <c r="AS28" t="s">
        <v>234</v>
      </c>
      <c r="AT28" t="s">
        <v>235</v>
      </c>
      <c r="AV28" t="s">
        <v>221</v>
      </c>
      <c r="AW28" t="s">
        <v>221</v>
      </c>
      <c r="AX28" t="s">
        <v>221</v>
      </c>
      <c r="AY28" t="s">
        <v>232</v>
      </c>
      <c r="AZ28" t="s">
        <v>233</v>
      </c>
      <c r="BA28" t="s">
        <v>234</v>
      </c>
      <c r="BB28" t="s">
        <v>235</v>
      </c>
      <c r="BD28" t="s">
        <v>221</v>
      </c>
      <c r="BE28" t="s">
        <v>221</v>
      </c>
      <c r="BF28" t="s">
        <v>221</v>
      </c>
      <c r="BG28" t="s">
        <v>235</v>
      </c>
      <c r="BH28" t="s">
        <v>236</v>
      </c>
      <c r="BI28" t="s">
        <v>236</v>
      </c>
      <c r="BK28" t="s">
        <v>237</v>
      </c>
      <c r="BL28" s="84">
        <v>80500</v>
      </c>
      <c r="BM28" s="84">
        <v>17500</v>
      </c>
      <c r="BN28" s="77">
        <v>630</v>
      </c>
      <c r="BO28" s="77">
        <v>5200</v>
      </c>
      <c r="BQ28" t="s">
        <v>271</v>
      </c>
      <c r="BR28" t="s">
        <v>239</v>
      </c>
      <c r="BT28" t="s">
        <v>280</v>
      </c>
      <c r="BV28" t="s">
        <v>221</v>
      </c>
      <c r="BW28" t="s">
        <v>221</v>
      </c>
      <c r="BY28" t="s">
        <v>221</v>
      </c>
      <c r="BZ28" t="s">
        <v>221</v>
      </c>
      <c r="CB28" t="s">
        <v>241</v>
      </c>
      <c r="CC28" t="s">
        <v>221</v>
      </c>
      <c r="CD28" t="s">
        <v>221</v>
      </c>
      <c r="CE28" t="s">
        <v>221</v>
      </c>
      <c r="CG28" t="s">
        <v>242</v>
      </c>
      <c r="CH28" t="s">
        <v>239</v>
      </c>
      <c r="CJ28" t="s">
        <v>278</v>
      </c>
      <c r="CK28" t="s">
        <v>244</v>
      </c>
      <c r="CL28" t="s">
        <v>275</v>
      </c>
      <c r="CM28" t="s">
        <v>279</v>
      </c>
      <c r="CN28" t="s">
        <v>221</v>
      </c>
      <c r="CO28">
        <f t="shared" si="0"/>
        <v>400</v>
      </c>
      <c r="CP28">
        <v>100</v>
      </c>
      <c r="CR28" t="s">
        <v>248</v>
      </c>
      <c r="CS28" t="s">
        <v>224</v>
      </c>
      <c r="CT28" t="s">
        <v>224</v>
      </c>
      <c r="CU28" t="s">
        <v>224</v>
      </c>
      <c r="CV28" t="s">
        <v>224</v>
      </c>
      <c r="CW28" t="s">
        <v>224</v>
      </c>
      <c r="CX28" t="s">
        <v>224</v>
      </c>
      <c r="CY28" t="s">
        <v>224</v>
      </c>
      <c r="CZ28" t="s">
        <v>224</v>
      </c>
      <c r="DA28" t="s">
        <v>224</v>
      </c>
      <c r="DC28" t="s">
        <v>236</v>
      </c>
      <c r="DD28">
        <v>400</v>
      </c>
      <c r="DE28" t="s">
        <v>221</v>
      </c>
      <c r="DF28" t="s">
        <v>249</v>
      </c>
      <c r="DG28" t="s">
        <v>250</v>
      </c>
      <c r="DH28">
        <v>22</v>
      </c>
      <c r="DJ28" t="s">
        <v>236</v>
      </c>
      <c r="DK28" t="s">
        <v>251</v>
      </c>
      <c r="DM28" t="s">
        <v>252</v>
      </c>
      <c r="DN28" t="s">
        <v>253</v>
      </c>
      <c r="DO28" t="s">
        <v>252</v>
      </c>
      <c r="DP28" t="s">
        <v>254</v>
      </c>
      <c r="DQ28" t="s">
        <v>236</v>
      </c>
      <c r="DS28" t="s">
        <v>236</v>
      </c>
      <c r="DT28">
        <v>14</v>
      </c>
      <c r="DU28" t="s">
        <v>255</v>
      </c>
      <c r="DV28" t="s">
        <v>262</v>
      </c>
      <c r="DW28" t="s">
        <v>257</v>
      </c>
      <c r="DX28" s="69"/>
      <c r="DY28" s="69"/>
      <c r="DZ28" s="69" t="s">
        <v>221</v>
      </c>
      <c r="EA28" s="69" t="s">
        <v>221</v>
      </c>
      <c r="EB28" s="69" t="s">
        <v>221</v>
      </c>
      <c r="EC28" s="69" t="s">
        <v>258</v>
      </c>
      <c r="EF28" t="s">
        <v>221</v>
      </c>
      <c r="EG28" t="s">
        <v>221</v>
      </c>
      <c r="EH28" t="s">
        <v>221</v>
      </c>
      <c r="EI28" t="s">
        <v>259</v>
      </c>
      <c r="EJ28" t="s">
        <v>260</v>
      </c>
      <c r="EK28" t="s">
        <v>260</v>
      </c>
      <c r="EL28" s="71">
        <v>230</v>
      </c>
    </row>
    <row r="29" spans="1:142" s="73" customFormat="1">
      <c r="A29" s="73">
        <v>1</v>
      </c>
      <c r="B29" s="73">
        <v>2</v>
      </c>
      <c r="C29" s="73">
        <v>3</v>
      </c>
      <c r="D29" s="73">
        <v>4</v>
      </c>
      <c r="E29" s="73">
        <v>5</v>
      </c>
      <c r="F29" s="73">
        <v>6</v>
      </c>
      <c r="G29" s="73">
        <v>7</v>
      </c>
      <c r="H29" s="73">
        <v>8</v>
      </c>
      <c r="I29" s="73">
        <v>9</v>
      </c>
      <c r="J29" s="73">
        <v>10</v>
      </c>
      <c r="K29" s="73">
        <v>11</v>
      </c>
      <c r="L29" s="73">
        <v>12</v>
      </c>
      <c r="M29" s="73">
        <v>13</v>
      </c>
      <c r="N29" s="73">
        <v>14</v>
      </c>
      <c r="O29" s="73">
        <v>15</v>
      </c>
      <c r="P29" s="73">
        <v>16</v>
      </c>
      <c r="Q29" s="73">
        <v>17</v>
      </c>
      <c r="R29" s="73">
        <v>18</v>
      </c>
      <c r="S29" s="73">
        <v>19</v>
      </c>
      <c r="T29" s="73">
        <v>20</v>
      </c>
      <c r="U29" s="73">
        <v>21</v>
      </c>
      <c r="V29" s="73">
        <v>22</v>
      </c>
      <c r="W29" s="73">
        <v>23</v>
      </c>
      <c r="X29" s="73">
        <v>24</v>
      </c>
      <c r="Y29" s="73">
        <v>25</v>
      </c>
      <c r="Z29" s="73">
        <v>26</v>
      </c>
      <c r="AA29" s="73">
        <v>27</v>
      </c>
      <c r="AB29" s="73">
        <v>28</v>
      </c>
      <c r="AC29" s="73">
        <v>29</v>
      </c>
      <c r="AD29" s="73">
        <v>30</v>
      </c>
      <c r="AE29" s="73">
        <v>31</v>
      </c>
      <c r="AF29" s="73">
        <v>32</v>
      </c>
      <c r="AG29" s="73">
        <v>33</v>
      </c>
      <c r="AH29" s="73">
        <v>34</v>
      </c>
      <c r="AI29" s="73">
        <v>35</v>
      </c>
      <c r="AJ29" s="73">
        <v>36</v>
      </c>
      <c r="AK29" s="73">
        <v>37</v>
      </c>
      <c r="AL29" s="73">
        <v>38</v>
      </c>
      <c r="AM29" s="73">
        <v>39</v>
      </c>
      <c r="AN29" s="73">
        <v>40</v>
      </c>
      <c r="AO29" s="73">
        <v>41</v>
      </c>
      <c r="AP29" s="73">
        <v>42</v>
      </c>
      <c r="AQ29" s="73">
        <v>43</v>
      </c>
      <c r="AR29" s="73">
        <v>44</v>
      </c>
      <c r="AS29" s="73">
        <v>45</v>
      </c>
      <c r="AT29" s="73">
        <v>46</v>
      </c>
      <c r="AU29" s="73">
        <v>47</v>
      </c>
      <c r="AV29" s="73">
        <v>48</v>
      </c>
      <c r="AW29" s="73">
        <v>49</v>
      </c>
      <c r="AX29" s="73">
        <v>50</v>
      </c>
      <c r="AY29" s="73">
        <v>51</v>
      </c>
      <c r="AZ29" s="73">
        <v>52</v>
      </c>
      <c r="BA29" s="73">
        <v>53</v>
      </c>
      <c r="BB29" s="73">
        <v>54</v>
      </c>
      <c r="BC29" s="73">
        <v>55</v>
      </c>
      <c r="BD29" s="73">
        <v>56</v>
      </c>
      <c r="BE29" s="73">
        <v>57</v>
      </c>
      <c r="BF29" s="73">
        <v>58</v>
      </c>
      <c r="BG29" s="73">
        <v>59</v>
      </c>
      <c r="BH29" s="73">
        <v>60</v>
      </c>
      <c r="BI29" s="73">
        <v>61</v>
      </c>
      <c r="BJ29" s="73">
        <v>62</v>
      </c>
      <c r="BK29" s="73">
        <v>63</v>
      </c>
      <c r="BL29" s="73">
        <v>64</v>
      </c>
      <c r="BM29" s="73">
        <v>65</v>
      </c>
      <c r="BN29" s="73">
        <v>66</v>
      </c>
      <c r="BO29" s="73">
        <v>67</v>
      </c>
      <c r="BP29" s="73">
        <v>68</v>
      </c>
      <c r="BQ29" s="73">
        <v>69</v>
      </c>
      <c r="BR29" s="73">
        <v>70</v>
      </c>
      <c r="BS29" s="73">
        <v>71</v>
      </c>
      <c r="BT29" s="73">
        <v>72</v>
      </c>
      <c r="BU29" s="73">
        <v>73</v>
      </c>
      <c r="BV29" s="73">
        <v>74</v>
      </c>
      <c r="BW29" s="73">
        <v>75</v>
      </c>
      <c r="BX29" s="73">
        <v>76</v>
      </c>
      <c r="BY29" s="73">
        <v>77</v>
      </c>
      <c r="BZ29" s="73">
        <v>78</v>
      </c>
      <c r="CA29" s="73">
        <v>79</v>
      </c>
      <c r="CB29" s="73">
        <v>80</v>
      </c>
      <c r="CC29" s="73">
        <v>81</v>
      </c>
      <c r="CD29" s="73">
        <v>82</v>
      </c>
      <c r="CE29" s="73">
        <v>83</v>
      </c>
      <c r="CF29" s="73">
        <v>84</v>
      </c>
      <c r="CG29" s="73">
        <v>85</v>
      </c>
      <c r="CH29" s="73">
        <v>86</v>
      </c>
      <c r="CI29" s="73">
        <v>87</v>
      </c>
      <c r="CJ29" s="73">
        <v>88</v>
      </c>
      <c r="CK29" s="73">
        <v>89</v>
      </c>
      <c r="CL29" s="73">
        <v>90</v>
      </c>
      <c r="CM29" s="73">
        <v>91</v>
      </c>
      <c r="CN29" s="73">
        <v>92</v>
      </c>
      <c r="CO29" s="73">
        <v>93</v>
      </c>
      <c r="CP29" s="73">
        <v>94</v>
      </c>
      <c r="CQ29" s="73">
        <v>95</v>
      </c>
      <c r="CR29" s="73">
        <v>96</v>
      </c>
      <c r="CS29" s="73">
        <v>97</v>
      </c>
      <c r="CT29" s="73">
        <v>98</v>
      </c>
      <c r="CU29" s="73">
        <v>99</v>
      </c>
      <c r="CV29" s="73">
        <v>100</v>
      </c>
      <c r="CW29" s="73">
        <v>101</v>
      </c>
      <c r="CX29" s="73">
        <v>102</v>
      </c>
      <c r="CY29" s="73">
        <v>103</v>
      </c>
      <c r="CZ29" s="73">
        <v>104</v>
      </c>
      <c r="DA29" s="73">
        <v>105</v>
      </c>
      <c r="DB29" s="73">
        <v>106</v>
      </c>
      <c r="DC29" s="73">
        <v>107</v>
      </c>
      <c r="DD29" s="73">
        <v>108</v>
      </c>
      <c r="DE29" s="73">
        <v>109</v>
      </c>
      <c r="DF29" s="73">
        <v>110</v>
      </c>
      <c r="DG29" s="73">
        <v>111</v>
      </c>
      <c r="DH29" s="73">
        <v>112</v>
      </c>
      <c r="DI29" s="73">
        <v>113</v>
      </c>
      <c r="DJ29" s="73">
        <v>114</v>
      </c>
      <c r="DK29" s="73">
        <v>115</v>
      </c>
      <c r="DL29" s="73">
        <v>116</v>
      </c>
      <c r="DM29" s="73">
        <v>117</v>
      </c>
      <c r="DN29" s="73">
        <v>118</v>
      </c>
      <c r="DO29" s="73">
        <v>119</v>
      </c>
      <c r="DP29" s="73">
        <v>120</v>
      </c>
      <c r="DQ29" s="73">
        <v>121</v>
      </c>
      <c r="DR29" s="73">
        <v>122</v>
      </c>
      <c r="DS29" s="73">
        <v>123</v>
      </c>
      <c r="DT29" s="73">
        <v>124</v>
      </c>
      <c r="DU29" s="73">
        <v>125</v>
      </c>
      <c r="DV29" s="73">
        <v>126</v>
      </c>
      <c r="DW29" s="73">
        <v>127</v>
      </c>
      <c r="DX29" s="73">
        <v>128</v>
      </c>
      <c r="DY29" s="73">
        <v>129</v>
      </c>
      <c r="DZ29" s="73">
        <v>130</v>
      </c>
      <c r="EA29" s="73">
        <v>131</v>
      </c>
      <c r="EB29" s="73">
        <v>132</v>
      </c>
      <c r="EC29" s="73">
        <v>133</v>
      </c>
      <c r="ED29" s="73">
        <v>134</v>
      </c>
      <c r="EE29" s="73">
        <v>135</v>
      </c>
      <c r="EF29" s="73">
        <v>136</v>
      </c>
      <c r="EG29" s="73">
        <v>137</v>
      </c>
      <c r="EH29" s="73">
        <v>138</v>
      </c>
      <c r="EI29" s="73">
        <v>139</v>
      </c>
      <c r="EJ29" s="73">
        <v>140</v>
      </c>
      <c r="EK29" s="73">
        <v>141</v>
      </c>
      <c r="EL29" s="73">
        <v>142</v>
      </c>
    </row>
  </sheetData>
  <customSheetViews>
    <customSheetView guid="{DFD10E9B-2E32-4A05-89FC-03F713864978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"/>
    </customSheetView>
    <customSheetView guid="{92196F57-6D64-4CC3-B851-AC99F65472C8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"/>
    </customSheetView>
    <customSheetView guid="{17EE5DBF-0FE4-4A5B-BD66-2BA19DB4059D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3"/>
    </customSheetView>
    <customSheetView guid="{29FDB895-FDFF-4EC3-B5AF-C214E465DEEB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4"/>
    </customSheetView>
    <customSheetView guid="{169CE84D-4086-40BF-A0E4-FFFF3CE5EB7D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5"/>
    </customSheetView>
    <customSheetView guid="{4A294F5F-16F1-48B2-A8A8-1EB33557755F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6"/>
    </customSheetView>
    <customSheetView guid="{C55A1F6B-D702-4F78-8482-FD76CDDC8509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7"/>
    </customSheetView>
    <customSheetView guid="{97BDCDFB-5104-40FA-8A01-FF18139CF050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8"/>
    </customSheetView>
    <customSheetView guid="{D5714A68-473C-45CE-921C-00C34EEB4C96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9"/>
    </customSheetView>
    <customSheetView guid="{D9A4A332-3651-4408-844B-7E7ECC5E5ADD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0"/>
    </customSheetView>
    <customSheetView guid="{3943ECC5-6242-44C8-BEFD-1B91BF0593A8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1"/>
    </customSheetView>
    <customSheetView guid="{A9B6A78F-3E2F-46B3-9BF3-AEAAB67001EB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2"/>
    </customSheetView>
    <customSheetView guid="{D3E2A94B-1604-4517-A060-716B5EF4D6E1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3"/>
    </customSheetView>
    <customSheetView guid="{CC25ED77-8561-4118-865C-02CCBBD6F7E5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4"/>
    </customSheetView>
    <customSheetView guid="{9E68D5A3-77A7-4D2D-A381-B42253733A21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5"/>
    </customSheetView>
    <customSheetView guid="{A03AB8D3-A4F1-4FA2-8AC8-4059659716EC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6"/>
    </customSheetView>
    <customSheetView guid="{90E79D85-6386-49B5-B347-A4ADD5B6BB70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7"/>
    </customSheetView>
    <customSheetView guid="{661F14B0-7E60-4C52-A9F7-FCFD0F09BA1F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8"/>
    </customSheetView>
    <customSheetView guid="{0E947597-B9FB-408F-B47C-A2D788D00D7C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19"/>
    </customSheetView>
    <customSheetView guid="{B9063A62-D29B-48F4-A3B3-6CAFA6D6D8EA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0"/>
    </customSheetView>
    <customSheetView guid="{7FA323DB-86D3-48A8-9453-C28D721B35AA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1"/>
    </customSheetView>
    <customSheetView guid="{117BB064-59A1-4952-B02A-C3693ED5C297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2"/>
    </customSheetView>
    <customSheetView guid="{1D4E1FAD-3456-499A-A82D-FB40CF1A8068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3"/>
    </customSheetView>
    <customSheetView guid="{63B0D61F-848C-494A-B934-73A922F5C779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4"/>
    </customSheetView>
    <customSheetView guid="{1A1D99E6-5E8C-41DD-96E1-A214C10404CE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5"/>
    </customSheetView>
    <customSheetView guid="{06C7796F-60FE-4B15-9D17-353082FC47C0}">
      <pane xSplit="1" ySplit="1" topLeftCell="W2" activePane="bottomRight" state="frozen"/>
      <selection pane="bottomRight" activeCell="A13" sqref="A13"/>
      <pageMargins left="0" right="0" top="0" bottom="0" header="0" footer="0"/>
      <pageSetup orientation="portrait" r:id="rId26"/>
    </customSheetView>
  </customSheetViews>
  <phoneticPr fontId="19" type="noConversion"/>
  <pageMargins left="0.7" right="0.7" top="0.75" bottom="0.75" header="0.3" footer="0.3"/>
  <pageSetup scale="10" orientation="portrait" r:id="rId2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23">
    <tabColor rgb="FF92D050"/>
    <pageSetUpPr fitToPage="1"/>
  </sheetPr>
  <dimension ref="B1:G145"/>
  <sheetViews>
    <sheetView zoomScale="70" zoomScaleNormal="70" zoomScaleSheetLayoutView="70" zoomScalePageLayoutView="40" workbookViewId="0">
      <selection activeCell="D7" sqref="D7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98</v>
      </c>
      <c r="E7" s="47"/>
      <c r="F7" s="1"/>
      <c r="G7" s="7"/>
    </row>
    <row r="8" spans="2:7">
      <c r="B8" s="6"/>
      <c r="C8" s="1"/>
      <c r="D8" s="1"/>
      <c r="E8" s="47"/>
      <c r="F8" s="1"/>
      <c r="G8" s="7"/>
    </row>
    <row r="9" spans="2:7">
      <c r="B9" s="13" t="s">
        <v>283</v>
      </c>
      <c r="C9" s="2"/>
      <c r="D9" s="2"/>
      <c r="E9" s="49"/>
      <c r="F9" s="90"/>
      <c r="G9" s="91"/>
    </row>
    <row r="10" spans="2:7" ht="15" thickBot="1">
      <c r="B10" s="92" t="s">
        <v>284</v>
      </c>
      <c r="C10" s="93"/>
      <c r="D10" s="93"/>
      <c r="E10" s="93"/>
      <c r="F10" s="93"/>
      <c r="G10" s="94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3.5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3.5" customHeight="1">
      <c r="B13" s="23">
        <v>1.1000000000000001</v>
      </c>
      <c r="C13" s="24"/>
      <c r="D13" s="25" t="s">
        <v>100</v>
      </c>
      <c r="E13" s="51"/>
      <c r="F13" s="24" t="e">
        <f>VLOOKUP($D$7,'Source Data'!$A$2:$EK$28,3,FALSE)</f>
        <v>#N/A</v>
      </c>
      <c r="G13" s="33"/>
    </row>
    <row r="14" spans="2:7" ht="43.5" customHeight="1">
      <c r="B14" s="23">
        <v>1.2000000000000002</v>
      </c>
      <c r="C14" s="24"/>
      <c r="D14" s="25" t="s">
        <v>101</v>
      </c>
      <c r="E14" s="51"/>
      <c r="F14" s="24" t="e">
        <f>VLOOKUP($D$7,'Source Data'!$A$2:$EK$28,4,FALSE)</f>
        <v>#N/A</v>
      </c>
      <c r="G14" s="33"/>
    </row>
    <row r="15" spans="2:7" ht="43.5" customHeight="1">
      <c r="B15" s="23">
        <v>1.3</v>
      </c>
      <c r="C15" s="24"/>
      <c r="D15" s="25" t="s">
        <v>103</v>
      </c>
      <c r="E15" s="51"/>
      <c r="F15" s="24" t="e">
        <f>VLOOKUP($D$7,'Source Data'!$A$2:$EK$28,6,FALSE)</f>
        <v>#N/A</v>
      </c>
      <c r="G15" s="33"/>
    </row>
    <row r="16" spans="2:7" ht="43.5" customHeight="1">
      <c r="B16" s="23">
        <v>1.4</v>
      </c>
      <c r="C16" s="24"/>
      <c r="D16" s="25" t="s">
        <v>289</v>
      </c>
      <c r="E16" s="51"/>
      <c r="F16" s="24" t="e">
        <f>VLOOKUP($D$7,'Source Data'!$A$2:$EK$28,7,FALSE)</f>
        <v>#N/A</v>
      </c>
      <c r="G16" s="33"/>
    </row>
    <row r="17" spans="2:7" ht="43.5" customHeight="1">
      <c r="B17" s="23">
        <v>1.5</v>
      </c>
      <c r="C17" s="24"/>
      <c r="D17" s="25" t="s">
        <v>290</v>
      </c>
      <c r="E17" s="51"/>
      <c r="F17" s="24" t="e">
        <f>VLOOKUP($D$7,'Source Data'!$A$2:$EK$28,8,FALSE)</f>
        <v>#N/A</v>
      </c>
      <c r="G17" s="33"/>
    </row>
    <row r="18" spans="2:7" ht="43.5" customHeight="1">
      <c r="B18" s="23">
        <v>1.6</v>
      </c>
      <c r="C18" s="24"/>
      <c r="D18" s="25" t="s">
        <v>106</v>
      </c>
      <c r="E18" s="51"/>
      <c r="F18" s="24" t="e">
        <f>VLOOKUP($D$7,'Source Data'!$A$2:$EK$28,9,FALSE)</f>
        <v>#N/A</v>
      </c>
      <c r="G18" s="33"/>
    </row>
    <row r="19" spans="2:7" ht="43.5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3.5" customHeight="1">
      <c r="B20" s="23">
        <v>2.1</v>
      </c>
      <c r="C20" s="24"/>
      <c r="D20" s="25" t="s">
        <v>108</v>
      </c>
      <c r="E20" s="51" t="s">
        <v>291</v>
      </c>
      <c r="F20" s="24" t="e">
        <f>VLOOKUP($D$7,'Source Data'!$A$2:$EK$28,11,FALSE)</f>
        <v>#N/A</v>
      </c>
      <c r="G20" s="33"/>
    </row>
    <row r="21" spans="2:7" ht="43.5" customHeight="1">
      <c r="B21" s="23">
        <v>2.2000000000000002</v>
      </c>
      <c r="C21" s="24"/>
      <c r="D21" s="25" t="s">
        <v>109</v>
      </c>
      <c r="E21" s="51" t="s">
        <v>292</v>
      </c>
      <c r="F21" s="24" t="e">
        <f>VLOOKUP($D$7,'Source Data'!$A$2:$EK$28,12,FALSE)</f>
        <v>#N/A</v>
      </c>
      <c r="G21" s="33"/>
    </row>
    <row r="22" spans="2:7" ht="43.5" customHeight="1">
      <c r="B22" s="23">
        <v>2.3000000000000003</v>
      </c>
      <c r="C22" s="24"/>
      <c r="D22" s="25" t="s">
        <v>110</v>
      </c>
      <c r="E22" s="51" t="s">
        <v>293</v>
      </c>
      <c r="F22" s="24" t="e">
        <f>VLOOKUP($D$7,'Source Data'!$A$2:$EK$28,13,FALSE)</f>
        <v>#N/A</v>
      </c>
      <c r="G22" s="33"/>
    </row>
    <row r="23" spans="2:7" ht="43.5" customHeight="1">
      <c r="B23" s="23">
        <v>2.4000000000000004</v>
      </c>
      <c r="C23" s="24"/>
      <c r="D23" s="25" t="s">
        <v>111</v>
      </c>
      <c r="E23" s="51" t="s">
        <v>294</v>
      </c>
      <c r="F23" s="24" t="e">
        <f>VLOOKUP($D$7,'Source Data'!$A$2:$EK$28,14,FALSE)</f>
        <v>#N/A</v>
      </c>
      <c r="G23" s="33"/>
    </row>
    <row r="24" spans="2:7" ht="43.5" customHeight="1">
      <c r="B24" s="23">
        <v>2.5</v>
      </c>
      <c r="C24" s="24"/>
      <c r="D24" s="25" t="s">
        <v>112</v>
      </c>
      <c r="E24" s="51"/>
      <c r="F24" s="24" t="e">
        <f>VLOOKUP($D$7,'Source Data'!$A$2:$EK$28,15,FALSE)</f>
        <v>#N/A</v>
      </c>
      <c r="G24" s="33"/>
    </row>
    <row r="25" spans="2:7" ht="43.5" customHeight="1">
      <c r="B25" s="23">
        <v>2.6</v>
      </c>
      <c r="C25" s="24"/>
      <c r="D25" s="25" t="s">
        <v>113</v>
      </c>
      <c r="E25" s="51"/>
      <c r="F25" s="24" t="e">
        <f>VLOOKUP($D$7,'Source Data'!$A$2:$EK$28,16,FALSE)</f>
        <v>#N/A</v>
      </c>
      <c r="G25" s="33" t="s">
        <v>221</v>
      </c>
    </row>
    <row r="26" spans="2:7" ht="43.5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3.5" customHeight="1">
      <c r="B27" s="23">
        <v>3.1</v>
      </c>
      <c r="C27" s="24"/>
      <c r="D27" s="25" t="s">
        <v>115</v>
      </c>
      <c r="E27" s="51" t="s">
        <v>292</v>
      </c>
      <c r="F27" s="24" t="e">
        <f>VLOOKUP($D$7,'Source Data'!$A$2:$EK$28,18,FALSE)</f>
        <v>#N/A</v>
      </c>
      <c r="G27" s="33"/>
    </row>
    <row r="28" spans="2:7" ht="43.5" customHeight="1">
      <c r="B28" s="23">
        <v>3.2</v>
      </c>
      <c r="C28" s="24"/>
      <c r="D28" s="25" t="s">
        <v>116</v>
      </c>
      <c r="E28" s="51" t="s">
        <v>292</v>
      </c>
      <c r="F28" s="24" t="e">
        <f>VLOOKUP($D$7,'Source Data'!$A$2:$EK$28,19,FALSE)</f>
        <v>#N/A</v>
      </c>
      <c r="G28" s="33"/>
    </row>
    <row r="29" spans="2:7" ht="43.5" customHeight="1">
      <c r="B29" s="23">
        <v>3.3000000000000003</v>
      </c>
      <c r="C29" s="24"/>
      <c r="D29" s="25" t="s">
        <v>117</v>
      </c>
      <c r="E29" s="51" t="s">
        <v>292</v>
      </c>
      <c r="F29" s="24" t="e">
        <f>VLOOKUP($D$7,'Source Data'!$A$2:$EK$28,20,FALSE)</f>
        <v>#N/A</v>
      </c>
      <c r="G29" s="33"/>
    </row>
    <row r="30" spans="2:7" ht="43.5" customHeight="1">
      <c r="B30" s="23">
        <v>3.4000000000000004</v>
      </c>
      <c r="C30" s="24"/>
      <c r="D30" s="25" t="s">
        <v>118</v>
      </c>
      <c r="E30" s="51" t="s">
        <v>292</v>
      </c>
      <c r="F30" s="24" t="e">
        <f>VLOOKUP($D$7,'Source Data'!$A$2:$EK$28,21,FALSE)</f>
        <v>#N/A</v>
      </c>
      <c r="G30" s="33"/>
    </row>
    <row r="31" spans="2:7" ht="43.5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3.5" customHeight="1">
      <c r="B32" s="23">
        <v>4.0999999999999996</v>
      </c>
      <c r="C32" s="24"/>
      <c r="D32" s="25" t="s">
        <v>120</v>
      </c>
      <c r="E32" s="51"/>
      <c r="F32" s="24" t="e">
        <f>VLOOKUP($D$7,'Source Data'!$A$2:$EK$28,23,FALSE)</f>
        <v>#N/A</v>
      </c>
      <c r="G32" s="33"/>
    </row>
    <row r="33" spans="2:7" ht="43.5" customHeight="1">
      <c r="B33" s="23">
        <v>4.1999999999999993</v>
      </c>
      <c r="C33" s="24"/>
      <c r="D33" s="25" t="s">
        <v>121</v>
      </c>
      <c r="E33" s="51"/>
      <c r="F33" s="24" t="e">
        <f>VLOOKUP($D$7,'Source Data'!$A$2:$EK$28,24,FALSE)</f>
        <v>#N/A</v>
      </c>
      <c r="G33" s="33"/>
    </row>
    <row r="34" spans="2:7" ht="43.5" customHeight="1">
      <c r="B34" s="23">
        <v>4.3</v>
      </c>
      <c r="C34" s="24"/>
      <c r="D34" s="25" t="s">
        <v>122</v>
      </c>
      <c r="E34" s="51" t="s">
        <v>297</v>
      </c>
      <c r="F34" s="24" t="e">
        <f>VLOOKUP($D$7,'Source Data'!$A$2:$EK$28,25,FALSE)</f>
        <v>#N/A</v>
      </c>
      <c r="G34" s="33"/>
    </row>
    <row r="35" spans="2:7" ht="43.5" customHeight="1">
      <c r="B35" s="23">
        <v>4.3999999999999995</v>
      </c>
      <c r="C35" s="24"/>
      <c r="D35" s="25" t="s">
        <v>123</v>
      </c>
      <c r="E35" s="51"/>
      <c r="F35" s="24" t="e">
        <f>VLOOKUP($D$7,'Source Data'!$A$2:$EK$28,26,FALSE)</f>
        <v>#N/A</v>
      </c>
      <c r="G35" s="33"/>
    </row>
    <row r="36" spans="2:7" ht="43.5" customHeight="1">
      <c r="B36" s="23">
        <v>4.5</v>
      </c>
      <c r="C36" s="24"/>
      <c r="D36" s="25" t="s">
        <v>124</v>
      </c>
      <c r="E36" s="51"/>
      <c r="F36" s="24" t="e">
        <f>VLOOKUP($D$7,'Source Data'!$A$2:$EK$28,27,FALSE)</f>
        <v>#N/A</v>
      </c>
      <c r="G36" s="33"/>
    </row>
    <row r="37" spans="2:7" ht="43.5" customHeight="1">
      <c r="B37" s="23">
        <v>4.5999999999999996</v>
      </c>
      <c r="C37" s="24"/>
      <c r="D37" s="25" t="s">
        <v>125</v>
      </c>
      <c r="E37" s="51" t="s">
        <v>292</v>
      </c>
      <c r="F37" s="24" t="e">
        <f>VLOOKUP($D$7,'Source Data'!$A$2:$EK$28,28,FALSE)</f>
        <v>#N/A</v>
      </c>
      <c r="G37" s="33"/>
    </row>
    <row r="38" spans="2:7" ht="43.5" customHeight="1">
      <c r="B38" s="23">
        <v>4.7</v>
      </c>
      <c r="C38" s="24"/>
      <c r="D38" s="25" t="s">
        <v>126</v>
      </c>
      <c r="E38" s="51" t="s">
        <v>292</v>
      </c>
      <c r="F38" s="24" t="e">
        <f>VLOOKUP($D$7,'Source Data'!$A$2:$EK$28,29,FALSE)</f>
        <v>#N/A</v>
      </c>
      <c r="G38" s="33"/>
    </row>
    <row r="39" spans="2:7" ht="43.5" customHeight="1">
      <c r="B39" s="23">
        <v>4.8</v>
      </c>
      <c r="C39" s="24"/>
      <c r="D39" s="25" t="s">
        <v>298</v>
      </c>
      <c r="E39" s="51" t="s">
        <v>299</v>
      </c>
      <c r="F39" s="24" t="e">
        <f>VLOOKUP($D$7,'Source Data'!$A$2:$EK$28,30,FALSE)</f>
        <v>#N/A</v>
      </c>
      <c r="G39" s="33"/>
    </row>
    <row r="40" spans="2:7" ht="43.5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3.5" customHeight="1">
      <c r="B41" s="23">
        <v>5.0999999999999996</v>
      </c>
      <c r="C41" s="24"/>
      <c r="D41" s="25" t="s">
        <v>129</v>
      </c>
      <c r="E41" s="51" t="s">
        <v>299</v>
      </c>
      <c r="F41" s="24" t="e">
        <f>VLOOKUP($D$7,'Source Data'!$A$2:$EK$28,32,FALSE)</f>
        <v>#N/A</v>
      </c>
      <c r="G41" s="33"/>
    </row>
    <row r="42" spans="2:7" ht="43.5" customHeight="1">
      <c r="B42" s="23">
        <v>5.1999999999999993</v>
      </c>
      <c r="C42" s="24"/>
      <c r="D42" s="25" t="s">
        <v>130</v>
      </c>
      <c r="E42" s="51" t="s">
        <v>299</v>
      </c>
      <c r="F42" s="24" t="e">
        <f>VLOOKUP($D$7,'Source Data'!$A$2:$EK$28,33,FALSE)</f>
        <v>#N/A</v>
      </c>
      <c r="G42" s="33"/>
    </row>
    <row r="43" spans="2:7" ht="43.5" customHeight="1">
      <c r="B43" s="23">
        <v>5.3</v>
      </c>
      <c r="C43" s="24"/>
      <c r="D43" s="25" t="s">
        <v>131</v>
      </c>
      <c r="E43" s="51"/>
      <c r="F43" s="24" t="e">
        <f>VLOOKUP($D$7,'Source Data'!$A$2:$EK$28,34,FALSE)</f>
        <v>#N/A</v>
      </c>
      <c r="G43" s="33"/>
    </row>
    <row r="44" spans="2:7" ht="43.5" customHeight="1">
      <c r="B44" s="23">
        <v>5.3999999999999995</v>
      </c>
      <c r="C44" s="24"/>
      <c r="D44" s="25" t="s">
        <v>132</v>
      </c>
      <c r="E44" s="51"/>
      <c r="F44" s="24" t="e">
        <f>VLOOKUP($D$7,'Source Data'!$A$2:$EK$28,35,FALSE)</f>
        <v>#N/A</v>
      </c>
      <c r="G44" s="33"/>
    </row>
    <row r="45" spans="2:7" ht="43.5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3.5" customHeight="1">
      <c r="B46" s="23">
        <v>6.1</v>
      </c>
      <c r="C46" s="24"/>
      <c r="D46" s="25" t="s">
        <v>134</v>
      </c>
      <c r="E46" s="51"/>
      <c r="F46" s="24" t="e">
        <f>VLOOKUP($D$7,'Source Data'!$A$2:$EK$28,37,FALSE)</f>
        <v>#N/A</v>
      </c>
      <c r="G46" s="33"/>
    </row>
    <row r="47" spans="2:7" ht="43.5" customHeight="1">
      <c r="B47" s="23">
        <v>6.2</v>
      </c>
      <c r="C47" s="24"/>
      <c r="D47" s="25" t="s">
        <v>135</v>
      </c>
      <c r="E47" s="51" t="s">
        <v>302</v>
      </c>
      <c r="F47" s="24" t="e">
        <f>VLOOKUP($D$7,'Source Data'!$A$2:$EK$28,38,FALSE)</f>
        <v>#N/A</v>
      </c>
      <c r="G47" s="33"/>
    </row>
    <row r="48" spans="2:7" ht="43.5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3.5" customHeight="1">
      <c r="B49" s="23">
        <v>7.1</v>
      </c>
      <c r="C49" s="24"/>
      <c r="D49" s="25" t="s">
        <v>137</v>
      </c>
      <c r="E49" s="51"/>
      <c r="F49" s="24" t="e">
        <f>VLOOKUP($D$7,'Source Data'!$A$2:$EK$28,48,FALSE)</f>
        <v>#N/A</v>
      </c>
      <c r="G49" s="33"/>
    </row>
    <row r="50" spans="2:7" ht="43.5" customHeight="1">
      <c r="B50" s="23">
        <v>7.2</v>
      </c>
      <c r="C50" s="24"/>
      <c r="D50" s="25" t="s">
        <v>138</v>
      </c>
      <c r="E50" s="51"/>
      <c r="F50" s="24" t="e">
        <f>VLOOKUP($D$7,'Source Data'!$A$2:$EK$28,49,FALSE)</f>
        <v>#N/A</v>
      </c>
      <c r="G50" s="33"/>
    </row>
    <row r="51" spans="2:7" ht="43.5" customHeight="1">
      <c r="B51" s="23">
        <v>7.3</v>
      </c>
      <c r="C51" s="24"/>
      <c r="D51" s="25" t="s">
        <v>139</v>
      </c>
      <c r="E51" s="51"/>
      <c r="F51" s="24" t="e">
        <f>VLOOKUP($D$7,'Source Data'!$A$2:$EK$28,50,FALSE)</f>
        <v>#N/A</v>
      </c>
      <c r="G51" s="33"/>
    </row>
    <row r="52" spans="2:7" ht="43.5" customHeight="1">
      <c r="B52" s="23">
        <v>7.4</v>
      </c>
      <c r="C52" s="24"/>
      <c r="D52" s="25" t="s">
        <v>140</v>
      </c>
      <c r="E52" s="51" t="s">
        <v>304</v>
      </c>
      <c r="F52" s="24" t="e">
        <f>VLOOKUP($D$7,'Source Data'!$A$2:$EK$28,51,FALSE)</f>
        <v>#N/A</v>
      </c>
      <c r="G52" s="33"/>
    </row>
    <row r="53" spans="2:7" ht="43.5" customHeight="1">
      <c r="B53" s="23">
        <v>7.5</v>
      </c>
      <c r="C53" s="24"/>
      <c r="D53" s="25" t="s">
        <v>141</v>
      </c>
      <c r="E53" s="51"/>
      <c r="F53" s="24" t="e">
        <f>VLOOKUP($D$7,'Source Data'!$A$2:$EK$28,52,FALSE)</f>
        <v>#N/A</v>
      </c>
      <c r="G53" s="33"/>
    </row>
    <row r="54" spans="2:7" ht="43.5" customHeight="1">
      <c r="B54" s="23">
        <v>7.6</v>
      </c>
      <c r="C54" s="24"/>
      <c r="D54" s="25" t="s">
        <v>142</v>
      </c>
      <c r="E54" s="51"/>
      <c r="F54" s="24" t="e">
        <f>VLOOKUP($D$7,'Source Data'!$A$2:$EK$28,53,FALSE)</f>
        <v>#N/A</v>
      </c>
      <c r="G54" s="33"/>
    </row>
    <row r="55" spans="2:7" ht="43.5" customHeight="1">
      <c r="B55" s="23">
        <v>7.7</v>
      </c>
      <c r="C55" s="24"/>
      <c r="D55" s="25" t="s">
        <v>143</v>
      </c>
      <c r="E55" s="51"/>
      <c r="F55" s="24" t="e">
        <f>VLOOKUP($D$7,'Source Data'!$A$2:$EK$28,54,FALSE)</f>
        <v>#N/A</v>
      </c>
      <c r="G55" s="33"/>
    </row>
    <row r="56" spans="2:7" ht="43.5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3.5" customHeight="1">
      <c r="B57" s="23">
        <v>8.1</v>
      </c>
      <c r="C57" s="24"/>
      <c r="D57" s="25" t="s">
        <v>137</v>
      </c>
      <c r="E57" s="51"/>
      <c r="F57" s="24" t="e">
        <f>VLOOKUP($D$7,'Source Data'!$A$2:$EK$28,56,FALSE)</f>
        <v>#N/A</v>
      </c>
      <c r="G57" s="33"/>
    </row>
    <row r="58" spans="2:7" ht="43.5" customHeight="1">
      <c r="B58" s="23">
        <v>8.1999999999999993</v>
      </c>
      <c r="C58" s="24"/>
      <c r="D58" s="25" t="s">
        <v>138</v>
      </c>
      <c r="E58" s="51"/>
      <c r="F58" s="24" t="e">
        <f>VLOOKUP($D$7,'Source Data'!$A$2:$EK$28,57,FALSE)</f>
        <v>#N/A</v>
      </c>
      <c r="G58" s="33"/>
    </row>
    <row r="59" spans="2:7" ht="43.5" customHeight="1">
      <c r="B59" s="23">
        <v>8.3000000000000007</v>
      </c>
      <c r="C59" s="24"/>
      <c r="D59" s="25" t="s">
        <v>139</v>
      </c>
      <c r="E59" s="51"/>
      <c r="F59" s="24" t="e">
        <f>VLOOKUP($D$7,'Source Data'!$A$2:$EK$28,58,FALSE)</f>
        <v>#N/A</v>
      </c>
      <c r="G59" s="33"/>
    </row>
    <row r="60" spans="2:7" ht="43.5" customHeight="1">
      <c r="B60" s="23">
        <v>8.4</v>
      </c>
      <c r="C60" s="24"/>
      <c r="D60" s="25" t="s">
        <v>143</v>
      </c>
      <c r="E60" s="51"/>
      <c r="F60" s="24" t="e">
        <f>VLOOKUP($D$7,'Source Data'!$A$2:$EK$28,59,FALSE)</f>
        <v>#N/A</v>
      </c>
      <c r="G60" s="33"/>
    </row>
    <row r="61" spans="2:7" ht="43.5" customHeight="1">
      <c r="B61" s="23">
        <v>8.5</v>
      </c>
      <c r="C61" s="24"/>
      <c r="D61" s="25" t="s">
        <v>146</v>
      </c>
      <c r="E61" s="51"/>
      <c r="F61" s="24" t="e">
        <f>VLOOKUP($D$7,'Source Data'!$A$2:$EK$28,60,FALSE)</f>
        <v>#N/A</v>
      </c>
      <c r="G61" s="33"/>
    </row>
    <row r="62" spans="2:7" ht="43.5" customHeight="1">
      <c r="B62" s="23">
        <v>8.6</v>
      </c>
      <c r="C62" s="24"/>
      <c r="D62" s="79" t="s">
        <v>147</v>
      </c>
      <c r="E62" s="51"/>
      <c r="F62" s="24" t="e">
        <f>VLOOKUP($D$7,'Source Data'!$A$2:$EK$28,61,FALSE)</f>
        <v>#N/A</v>
      </c>
      <c r="G62" s="33"/>
    </row>
    <row r="63" spans="2:7" ht="43.5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3.5" customHeight="1">
      <c r="B64" s="23">
        <v>9.1</v>
      </c>
      <c r="C64" s="24"/>
      <c r="D64" s="25" t="s">
        <v>149</v>
      </c>
      <c r="E64" s="51"/>
      <c r="F64" s="24" t="e">
        <f>VLOOKUP($D$7,'Source Data'!$A$2:$EK$28,63,FALSE)</f>
        <v>#N/A</v>
      </c>
      <c r="G64" s="33" t="s">
        <v>221</v>
      </c>
    </row>
    <row r="65" spans="2:7" ht="43.5" customHeight="1">
      <c r="B65" s="23">
        <v>9.1999999999999993</v>
      </c>
      <c r="C65" s="24"/>
      <c r="D65" s="25" t="s">
        <v>150</v>
      </c>
      <c r="E65" s="51" t="s">
        <v>306</v>
      </c>
      <c r="F65" s="24" t="e">
        <f>VLOOKUP($D$7,'Source Data'!$A$2:$EK$28,64,FALSE)</f>
        <v>#N/A</v>
      </c>
      <c r="G65" s="33" t="s">
        <v>221</v>
      </c>
    </row>
    <row r="66" spans="2:7" ht="43.5" customHeight="1">
      <c r="B66" s="23">
        <v>9.3000000000000007</v>
      </c>
      <c r="C66" s="24"/>
      <c r="D66" s="25" t="s">
        <v>151</v>
      </c>
      <c r="E66" s="51" t="s">
        <v>306</v>
      </c>
      <c r="F66" s="24" t="e">
        <f>VLOOKUP($D$7,'Source Data'!$A$2:$EK$28,65,FALSE)</f>
        <v>#N/A</v>
      </c>
      <c r="G66" s="33" t="s">
        <v>221</v>
      </c>
    </row>
    <row r="67" spans="2:7" ht="43.5" customHeight="1">
      <c r="B67" s="23">
        <v>9.4</v>
      </c>
      <c r="C67" s="24"/>
      <c r="D67" s="25" t="s">
        <v>307</v>
      </c>
      <c r="E67" s="51" t="s">
        <v>308</v>
      </c>
      <c r="F67" s="24" t="e">
        <f>VLOOKUP($D$7,'Source Data'!$A$2:$EK$28,66,FALSE)</f>
        <v>#N/A</v>
      </c>
      <c r="G67" s="33"/>
    </row>
    <row r="68" spans="2:7" ht="43.5" customHeight="1">
      <c r="B68" s="23">
        <v>9.5</v>
      </c>
      <c r="C68" s="24"/>
      <c r="D68" s="25" t="s">
        <v>309</v>
      </c>
      <c r="E68" s="51" t="s">
        <v>308</v>
      </c>
      <c r="F68" s="24" t="e">
        <f>VLOOKUP($D$7,'Source Data'!$A$2:$EL$28,142,FALSE)</f>
        <v>#N/A</v>
      </c>
      <c r="G68" s="33"/>
    </row>
    <row r="69" spans="2:7" ht="43.5" customHeight="1">
      <c r="B69" s="23">
        <v>9.6</v>
      </c>
      <c r="C69" s="24"/>
      <c r="D69" s="25" t="s">
        <v>310</v>
      </c>
      <c r="E69" s="51" t="s">
        <v>308</v>
      </c>
      <c r="F69" s="24" t="e">
        <f>VLOOKUP($D$7,'Source Data'!$A$2:$EK$28,67,FALSE)</f>
        <v>#N/A</v>
      </c>
      <c r="G69" s="33"/>
    </row>
    <row r="70" spans="2:7" ht="43.5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3.5" customHeight="1">
      <c r="B71" s="23">
        <v>10.1</v>
      </c>
      <c r="C71" s="28"/>
      <c r="D71" s="31" t="s">
        <v>155</v>
      </c>
      <c r="E71" s="51" t="s">
        <v>302</v>
      </c>
      <c r="F71" s="29" t="e">
        <f>VLOOKUP($D$7,'Source Data'!$A$2:$EK$28,69,FALSE)</f>
        <v>#N/A</v>
      </c>
      <c r="G71" s="33"/>
    </row>
    <row r="72" spans="2:7" ht="43.5" customHeight="1">
      <c r="B72" s="23">
        <v>10.199999999999999</v>
      </c>
      <c r="C72" s="24"/>
      <c r="D72" s="31" t="s">
        <v>156</v>
      </c>
      <c r="E72" s="51"/>
      <c r="F72" s="29" t="e">
        <f>VLOOKUP($D$7,'Source Data'!$A$2:$EK$28,70,FALSE)</f>
        <v>#N/A</v>
      </c>
      <c r="G72" s="33"/>
    </row>
    <row r="73" spans="2:7" ht="43.5" customHeight="1">
      <c r="B73" s="26">
        <v>11</v>
      </c>
      <c r="C73" s="24"/>
      <c r="D73" s="27" t="s">
        <v>311</v>
      </c>
      <c r="E73" s="51"/>
      <c r="F73" s="24"/>
      <c r="G73" s="33"/>
    </row>
    <row r="74" spans="2:7" ht="43.5" customHeight="1">
      <c r="B74" s="23">
        <v>11.1</v>
      </c>
      <c r="C74" s="24"/>
      <c r="D74" s="25" t="s">
        <v>158</v>
      </c>
      <c r="E74" s="51" t="s">
        <v>312</v>
      </c>
      <c r="F74" s="29" t="e">
        <f>VLOOKUP($D$7,'Source Data'!$A$2:$EK$28,72,FALSE)</f>
        <v>#N/A</v>
      </c>
      <c r="G74" s="33"/>
    </row>
    <row r="75" spans="2:7" ht="43.5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3.5" customHeight="1">
      <c r="B76" s="23">
        <v>12.1</v>
      </c>
      <c r="C76" s="24"/>
      <c r="D76" s="25" t="s">
        <v>160</v>
      </c>
      <c r="E76" s="51"/>
      <c r="F76" s="29" t="e">
        <f>VLOOKUP($D$7,'Source Data'!$A$2:$EK$28,74,FALSE)</f>
        <v>#N/A</v>
      </c>
      <c r="G76" s="33"/>
    </row>
    <row r="77" spans="2:7" ht="43.5" customHeight="1">
      <c r="B77" s="23">
        <v>12.2</v>
      </c>
      <c r="C77" s="24"/>
      <c r="D77" s="25" t="s">
        <v>161</v>
      </c>
      <c r="E77" s="51"/>
      <c r="F77" s="29" t="e">
        <f>VLOOKUP($D$7,'Source Data'!$A$2:$EK$28,75,FALSE)</f>
        <v>#N/A</v>
      </c>
      <c r="G77" s="33"/>
    </row>
    <row r="78" spans="2:7" ht="43.5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3.5" customHeight="1">
      <c r="B79" s="23">
        <v>13.1</v>
      </c>
      <c r="C79" s="24"/>
      <c r="D79" s="25" t="s">
        <v>160</v>
      </c>
      <c r="E79" s="51"/>
      <c r="F79" s="29" t="e">
        <f>VLOOKUP($D$7,'Source Data'!$A$2:$EK$28,77,FALSE)</f>
        <v>#N/A</v>
      </c>
      <c r="G79" s="33"/>
    </row>
    <row r="80" spans="2:7" ht="43.5" customHeight="1">
      <c r="B80" s="23">
        <v>13.2</v>
      </c>
      <c r="C80" s="24"/>
      <c r="D80" s="25" t="s">
        <v>161</v>
      </c>
      <c r="E80" s="51"/>
      <c r="F80" s="29" t="e">
        <f>VLOOKUP($D$7,'Source Data'!$A$2:$EK$28,78,FALSE)</f>
        <v>#N/A</v>
      </c>
      <c r="G80" s="33"/>
    </row>
    <row r="81" spans="2:7" ht="43.5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3.5" customHeight="1">
      <c r="B82" s="23">
        <v>14.1</v>
      </c>
      <c r="C82" s="24"/>
      <c r="D82" s="25" t="s">
        <v>164</v>
      </c>
      <c r="E82" s="51"/>
      <c r="F82" s="29" t="e">
        <f>VLOOKUP($D$7,'Source Data'!$A$2:$EK$28,80,FALSE)</f>
        <v>#N/A</v>
      </c>
      <c r="G82" s="33"/>
    </row>
    <row r="83" spans="2:7" ht="43.5" customHeight="1">
      <c r="B83" s="23">
        <v>14.2</v>
      </c>
      <c r="C83" s="24"/>
      <c r="D83" s="25" t="s">
        <v>165</v>
      </c>
      <c r="E83" s="51"/>
      <c r="F83" s="29" t="e">
        <f>VLOOKUP($D$7,'Source Data'!$A$2:$EK$28,81,FALSE)</f>
        <v>#N/A</v>
      </c>
      <c r="G83" s="33"/>
    </row>
    <row r="84" spans="2:7" ht="43.5" customHeight="1">
      <c r="B84" s="23">
        <v>14.3</v>
      </c>
      <c r="C84" s="24"/>
      <c r="D84" s="25" t="s">
        <v>166</v>
      </c>
      <c r="E84" s="51"/>
      <c r="F84" s="29" t="e">
        <f>VLOOKUP($D$7,'Source Data'!$A$2:$EK$28,82,FALSE)</f>
        <v>#N/A</v>
      </c>
      <c r="G84" s="33"/>
    </row>
    <row r="85" spans="2:7" ht="43.5" customHeight="1">
      <c r="B85" s="23">
        <v>14.4</v>
      </c>
      <c r="C85" s="24"/>
      <c r="D85" s="25" t="s">
        <v>167</v>
      </c>
      <c r="E85" s="51"/>
      <c r="F85" s="29" t="e">
        <f>VLOOKUP($D$7,'Source Data'!$A$2:$EK$28,83,FALSE)</f>
        <v>#N/A</v>
      </c>
      <c r="G85" s="33"/>
    </row>
    <row r="86" spans="2:7" ht="43.5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3.5" customHeight="1">
      <c r="B87" s="23">
        <v>15.1</v>
      </c>
      <c r="C87" s="24"/>
      <c r="D87" s="25" t="s">
        <v>169</v>
      </c>
      <c r="E87" s="51"/>
      <c r="F87" s="29" t="e">
        <f>VLOOKUP($D$7,'Source Data'!$A$2:$EK$28,85,FALSE)</f>
        <v>#N/A</v>
      </c>
      <c r="G87" s="33"/>
    </row>
    <row r="88" spans="2:7" ht="43.5" customHeight="1">
      <c r="B88" s="23">
        <v>15.2</v>
      </c>
      <c r="C88" s="24"/>
      <c r="D88" s="25" t="s">
        <v>170</v>
      </c>
      <c r="E88" s="51"/>
      <c r="F88" s="29" t="e">
        <f>VLOOKUP($D$7,'Source Data'!$A$2:$EK$28,86,FALSE)</f>
        <v>#N/A</v>
      </c>
      <c r="G88" s="33"/>
    </row>
    <row r="89" spans="2:7" ht="43.5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3.5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e">
        <f>VLOOKUP($D$7,'Source Data'!$A$2:$EK$28,88,FALSE)</f>
        <v>#N/A</v>
      </c>
      <c r="G90" s="33"/>
    </row>
    <row r="91" spans="2:7" ht="43.5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e">
        <f>VLOOKUP($D$7,'Source Data'!$A$2:$EK$28,89,FALSE)</f>
        <v>#N/A</v>
      </c>
      <c r="G91" s="33"/>
    </row>
    <row r="92" spans="2:7" ht="43.5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e">
        <f>VLOOKUP($D$7,'Source Data'!$A$2:$EK$28,90,FALSE)</f>
        <v>#N/A</v>
      </c>
      <c r="G92" s="33"/>
    </row>
    <row r="93" spans="2:7" ht="43.5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e">
        <f>VLOOKUP($D$7,'Source Data'!$A$2:$EK$28,91,FALSE)</f>
        <v>#N/A</v>
      </c>
      <c r="G93" s="33"/>
    </row>
    <row r="94" spans="2:7" ht="43.5" customHeight="1">
      <c r="B94" s="23">
        <v>16.5</v>
      </c>
      <c r="C94" s="24"/>
      <c r="D94" s="25" t="s">
        <v>176</v>
      </c>
      <c r="E94" s="51" t="s">
        <v>317</v>
      </c>
      <c r="F94" s="24" t="e">
        <f>VLOOKUP($D$7,'Source Data'!$A$2:$EK$28,92,FALSE)</f>
        <v>#N/A</v>
      </c>
      <c r="G94" s="33"/>
    </row>
    <row r="95" spans="2:7" ht="43.5" customHeight="1">
      <c r="B95" s="23">
        <v>16.600000000000001</v>
      </c>
      <c r="C95" s="24"/>
      <c r="D95" s="25" t="s">
        <v>177</v>
      </c>
      <c r="E95" s="51" t="s">
        <v>297</v>
      </c>
      <c r="F95" s="24" t="e">
        <f>VLOOKUP($D$7,'Source Data'!$A$2:$EK$28,93,FALSE)</f>
        <v>#N/A</v>
      </c>
      <c r="G95" s="33"/>
    </row>
    <row r="96" spans="2:7" ht="43.5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 t="e">
        <f>VLOOKUP($D$7,'Source Data'!$A$2:$EK$28,94,FALSE)</f>
        <v>#N/A</v>
      </c>
      <c r="G96" s="33"/>
    </row>
    <row r="97" spans="2:7" ht="43.5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3.5" customHeight="1">
      <c r="B98" s="23">
        <v>17.100000000000001</v>
      </c>
      <c r="C98" s="24"/>
      <c r="D98" s="25" t="s">
        <v>180</v>
      </c>
      <c r="E98" s="51"/>
      <c r="F98" s="24" t="e">
        <f>VLOOKUP($D$7,'Source Data'!$A$2:$EK$28,96,FALSE)</f>
        <v>#N/A</v>
      </c>
      <c r="G98" s="33"/>
    </row>
    <row r="99" spans="2:7" ht="43.5" customHeight="1">
      <c r="B99" s="23" t="s">
        <v>319</v>
      </c>
      <c r="C99" s="32"/>
      <c r="D99" s="25" t="s">
        <v>181</v>
      </c>
      <c r="E99" s="51"/>
      <c r="F99" s="24" t="e">
        <f>VLOOKUP($D$7,'Source Data'!$A$2:$EK$28,97,FALSE)</f>
        <v>#N/A</v>
      </c>
      <c r="G99" s="33"/>
    </row>
    <row r="100" spans="2:7" ht="43.5" customHeight="1">
      <c r="B100" s="23" t="s">
        <v>320</v>
      </c>
      <c r="C100" s="32"/>
      <c r="D100" s="31" t="s">
        <v>182</v>
      </c>
      <c r="E100" s="51"/>
      <c r="F100" s="24" t="e">
        <f>VLOOKUP($D$7,'Source Data'!$A$2:$EK$28,98,FALSE)</f>
        <v>#N/A</v>
      </c>
      <c r="G100" s="33"/>
    </row>
    <row r="101" spans="2:7" ht="43.5" customHeight="1">
      <c r="B101" s="23" t="s">
        <v>321</v>
      </c>
      <c r="C101" s="32"/>
      <c r="D101" s="31" t="s">
        <v>183</v>
      </c>
      <c r="E101" s="51"/>
      <c r="F101" s="24" t="e">
        <f>VLOOKUP($D$7,'Source Data'!$A$2:$EK$28,99,FALSE)</f>
        <v>#N/A</v>
      </c>
      <c r="G101" s="33"/>
    </row>
    <row r="102" spans="2:7" ht="43.5" customHeight="1">
      <c r="B102" s="23" t="s">
        <v>322</v>
      </c>
      <c r="C102" s="32"/>
      <c r="D102" s="31" t="s">
        <v>184</v>
      </c>
      <c r="E102" s="51"/>
      <c r="F102" s="24" t="e">
        <f>VLOOKUP($D$7,'Source Data'!$A$2:$EK$28,100,FALSE)</f>
        <v>#N/A</v>
      </c>
      <c r="G102" s="33"/>
    </row>
    <row r="103" spans="2:7" ht="43.5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e">
        <f>VLOOKUP($D$7,'Source Data'!$A$2:$EK$28,101,FALSE)</f>
        <v>#N/A</v>
      </c>
      <c r="G103" s="33"/>
    </row>
    <row r="104" spans="2:7" ht="43.5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e">
        <f>VLOOKUP($D$7,'Source Data'!$A$2:$EK$28,102,FALSE)</f>
        <v>#N/A</v>
      </c>
      <c r="G104" s="33"/>
    </row>
    <row r="105" spans="2:7" ht="43.5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e">
        <f>VLOOKUP($D$7,'Source Data'!$A$2:$EK$28,103,FALSE)</f>
        <v>#N/A</v>
      </c>
      <c r="G105" s="33"/>
    </row>
    <row r="106" spans="2:7" ht="43.5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e">
        <f>VLOOKUP($D$7,'Source Data'!$A$2:$EK$28,104,FALSE)</f>
        <v>#N/A</v>
      </c>
      <c r="G106" s="33"/>
    </row>
    <row r="107" spans="2:7" ht="43.5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e">
        <f>VLOOKUP($D$7,'Source Data'!$A$2:$EK$28,105,FALSE)</f>
        <v>#N/A</v>
      </c>
      <c r="G107" s="33"/>
    </row>
    <row r="108" spans="2:7" ht="43.5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3.5" customHeight="1">
      <c r="B109" s="23">
        <v>18.100000000000001</v>
      </c>
      <c r="C109" s="24"/>
      <c r="D109" s="25" t="s">
        <v>191</v>
      </c>
      <c r="E109" s="51"/>
      <c r="F109" s="24" t="e">
        <f>VLOOKUP($D$7,'Source Data'!$A$2:$EK$28,107,FALSE)</f>
        <v>#N/A</v>
      </c>
      <c r="G109" s="33" t="s">
        <v>221</v>
      </c>
    </row>
    <row r="110" spans="2:7" ht="43.5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 t="e">
        <f>VLOOKUP($D$7,'Source Data'!$A$2:$EK$28,108,FALSE)</f>
        <v>#N/A</v>
      </c>
      <c r="G110" s="33" t="s">
        <v>224</v>
      </c>
    </row>
    <row r="111" spans="2:7" ht="43.5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e">
        <f>VLOOKUP($D$7,'Source Data'!$A$2:$EK$28,109,FALSE)</f>
        <v>#N/A</v>
      </c>
      <c r="G111" s="33" t="s">
        <v>224</v>
      </c>
    </row>
    <row r="112" spans="2:7" ht="43.5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e">
        <f>VLOOKUP($D$7,'Source Data'!$A$2:$EK$28,110,FALSE)</f>
        <v>#N/A</v>
      </c>
      <c r="G112" s="33" t="s">
        <v>224</v>
      </c>
    </row>
    <row r="113" spans="2:7" ht="43.5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e">
        <f>VLOOKUP($D$7,'Source Data'!$A$2:$EK$28,111,FALSE)</f>
        <v>#N/A</v>
      </c>
      <c r="G113" s="33" t="s">
        <v>224</v>
      </c>
    </row>
    <row r="114" spans="2:7" ht="43.5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 t="e">
        <f>VLOOKUP($D$7,'Source Data'!$A$2:$EK$28,112,FALSE)</f>
        <v>#N/A</v>
      </c>
      <c r="G114" s="33" t="s">
        <v>224</v>
      </c>
    </row>
    <row r="115" spans="2:7" ht="43.5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3.5" customHeight="1">
      <c r="B116" s="23">
        <v>19.100000000000001</v>
      </c>
      <c r="C116" s="24"/>
      <c r="D116" s="25" t="s">
        <v>197</v>
      </c>
      <c r="E116" s="51"/>
      <c r="F116" s="24" t="e">
        <f>VLOOKUP($D$7,'Source Data'!$A$2:$EK$28,114,FALSE)</f>
        <v>#N/A</v>
      </c>
      <c r="G116" s="33"/>
    </row>
    <row r="117" spans="2:7" ht="43.5" customHeight="1">
      <c r="B117" s="23">
        <v>19.2</v>
      </c>
      <c r="C117" s="24"/>
      <c r="D117" s="25" t="s">
        <v>198</v>
      </c>
      <c r="E117" s="51" t="s">
        <v>297</v>
      </c>
      <c r="F117" s="24" t="e">
        <f>VLOOKUP($D$7,'Source Data'!$A$2:$EK$28,115,FALSE)</f>
        <v>#N/A</v>
      </c>
      <c r="G117" s="33"/>
    </row>
    <row r="118" spans="2:7" ht="43.5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3.5" customHeight="1">
      <c r="B119" s="23">
        <v>20.100000000000001</v>
      </c>
      <c r="C119" s="24"/>
      <c r="D119" s="25" t="s">
        <v>200</v>
      </c>
      <c r="E119" s="51"/>
      <c r="F119" s="24" t="e">
        <f>VLOOKUP($D$7,'Source Data'!$A$2:$EK$28,117,FALSE)</f>
        <v>#N/A</v>
      </c>
      <c r="G119" s="33"/>
    </row>
    <row r="120" spans="2:7" ht="43.5" customHeight="1">
      <c r="B120" s="23">
        <v>20.2</v>
      </c>
      <c r="C120" s="24"/>
      <c r="D120" s="25" t="s">
        <v>201</v>
      </c>
      <c r="E120" s="51" t="s">
        <v>297</v>
      </c>
      <c r="F120" s="24" t="e">
        <f>VLOOKUP($D$7,'Source Data'!$A$2:$EK$28,118,FALSE)</f>
        <v>#N/A</v>
      </c>
      <c r="G120" s="33"/>
    </row>
    <row r="121" spans="2:7" ht="43.5" customHeight="1">
      <c r="B121" s="23">
        <v>20.3</v>
      </c>
      <c r="C121" s="24"/>
      <c r="D121" s="25" t="s">
        <v>202</v>
      </c>
      <c r="E121" s="51"/>
      <c r="F121" s="24" t="e">
        <f>VLOOKUP($D$7,'Source Data'!$A$2:$EK$28,119,FALSE)</f>
        <v>#N/A</v>
      </c>
      <c r="G121" s="33"/>
    </row>
    <row r="122" spans="2:7" ht="43.5" customHeight="1">
      <c r="B122" s="23">
        <v>20.399999999999999</v>
      </c>
      <c r="C122" s="24"/>
      <c r="D122" s="25" t="s">
        <v>203</v>
      </c>
      <c r="E122" s="51" t="s">
        <v>297</v>
      </c>
      <c r="F122" s="24" t="e">
        <f>VLOOKUP($D$7,'Source Data'!$A$2:$EK$28,120,FALSE)</f>
        <v>#N/A</v>
      </c>
      <c r="G122" s="33"/>
    </row>
    <row r="123" spans="2:7" ht="43.5" customHeight="1">
      <c r="B123" s="23">
        <v>20.5</v>
      </c>
      <c r="C123" s="24"/>
      <c r="D123" s="25" t="s">
        <v>204</v>
      </c>
      <c r="E123" s="51"/>
      <c r="F123" s="24" t="e">
        <f>VLOOKUP($D$7,'Source Data'!$A$2:$EK$28,121,FALSE)</f>
        <v>#N/A</v>
      </c>
      <c r="G123" s="33"/>
    </row>
    <row r="124" spans="2:7" ht="43.5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3.5" customHeight="1">
      <c r="B125" s="23">
        <v>21.1</v>
      </c>
      <c r="C125" s="24"/>
      <c r="D125" s="25" t="s">
        <v>206</v>
      </c>
      <c r="E125" s="51"/>
      <c r="F125" s="24" t="e">
        <f>VLOOKUP($D$7,'Source Data'!$A$2:$EK$28,123,FALSE)</f>
        <v>#N/A</v>
      </c>
      <c r="G125" s="33"/>
    </row>
    <row r="126" spans="2:7" ht="43.5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 t="e">
        <f>VLOOKUP($D$7,'Source Data'!$A$2:$EK$28,124,FALSE)</f>
        <v>#N/A</v>
      </c>
      <c r="G126" s="33"/>
    </row>
    <row r="127" spans="2:7" ht="43.5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e">
        <f>VLOOKUP($D$7,'Source Data'!$A$2:$EK$28,125,FALSE)</f>
        <v>#N/A</v>
      </c>
      <c r="G127" s="33"/>
    </row>
    <row r="128" spans="2:7" ht="43.5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e">
        <f>VLOOKUP($D$7,'Source Data'!$A$2:$EK$28,126,FALSE)</f>
        <v>#N/A</v>
      </c>
      <c r="G128" s="33"/>
    </row>
    <row r="129" spans="2:7" ht="43.5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e">
        <f>VLOOKUP($D$7,'Source Data'!$A$2:$EK$28,127,FALSE)</f>
        <v>#N/A</v>
      </c>
      <c r="G129" s="33"/>
    </row>
    <row r="130" spans="2:7" ht="43.5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3.5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3.5" customHeight="1">
      <c r="B132" s="23">
        <v>22.2</v>
      </c>
      <c r="C132" s="24"/>
      <c r="D132" s="34" t="s">
        <v>212</v>
      </c>
      <c r="E132" s="51"/>
      <c r="F132" s="24" t="e">
        <f>VLOOKUP($D$7,'Source Data'!$A$2:$EK$28,136,FALSE)</f>
        <v>#N/A</v>
      </c>
      <c r="G132" s="33"/>
    </row>
    <row r="133" spans="2:7" ht="43.5" customHeight="1">
      <c r="B133" s="23">
        <v>22.3</v>
      </c>
      <c r="C133" s="24"/>
      <c r="D133" s="34" t="s">
        <v>213</v>
      </c>
      <c r="E133" s="51"/>
      <c r="F133" s="24" t="e">
        <f>VLOOKUP($D$7,'Source Data'!$A$2:$EK$28,137,FALSE)</f>
        <v>#N/A</v>
      </c>
      <c r="G133" s="33"/>
    </row>
    <row r="134" spans="2:7" ht="43.5" customHeight="1">
      <c r="B134" s="23">
        <v>22.4</v>
      </c>
      <c r="C134" s="39"/>
      <c r="D134" s="34" t="s">
        <v>214</v>
      </c>
      <c r="E134" s="53"/>
      <c r="F134" s="24" t="e">
        <f>VLOOKUP($D$7,'Source Data'!$A$2:$EK$28,138,FALSE)</f>
        <v>#N/A</v>
      </c>
      <c r="G134" s="40"/>
    </row>
    <row r="135" spans="2:7" ht="43.5" customHeight="1">
      <c r="B135" s="23">
        <v>22.5</v>
      </c>
      <c r="C135" s="39"/>
      <c r="D135" s="34" t="s">
        <v>215</v>
      </c>
      <c r="E135" s="53"/>
      <c r="F135" s="24" t="e">
        <f>VLOOKUP($D$7,'Source Data'!$A$2:$EK$28,139,FALSE)</f>
        <v>#N/A</v>
      </c>
      <c r="G135" s="40"/>
    </row>
    <row r="136" spans="2:7" ht="43.5" customHeight="1">
      <c r="B136" s="38">
        <v>23</v>
      </c>
      <c r="C136" s="39">
        <v>4.2</v>
      </c>
      <c r="D136" s="36" t="s">
        <v>330</v>
      </c>
      <c r="E136" s="53"/>
      <c r="F136" s="24" t="e">
        <f>VLOOKUP($D$7,'Source Data'!$A$2:$EK$28,140,FALSE)</f>
        <v>#N/A</v>
      </c>
      <c r="G136" s="40"/>
    </row>
    <row r="137" spans="2:7" ht="43.5" customHeight="1" thickBot="1">
      <c r="B137" s="41">
        <v>24</v>
      </c>
      <c r="C137" s="42">
        <v>4.3</v>
      </c>
      <c r="D137" s="43" t="s">
        <v>331</v>
      </c>
      <c r="E137" s="54"/>
      <c r="F137" s="42" t="e">
        <f>VLOOKUP($D$7,'Source Data'!$A$2:$EK$28,141,FALSE)</f>
        <v>#N/A</v>
      </c>
      <c r="G137" s="44"/>
    </row>
    <row r="138" spans="2:7" ht="43.5" customHeight="1">
      <c r="B138" s="26">
        <v>24</v>
      </c>
      <c r="C138" s="35">
        <v>3.4</v>
      </c>
      <c r="D138" s="36" t="s">
        <v>216</v>
      </c>
      <c r="E138" s="52"/>
      <c r="F138" s="35"/>
      <c r="G138" s="37"/>
    </row>
    <row r="139" spans="2:7" ht="43.5" customHeight="1">
      <c r="B139" s="23">
        <v>24.1</v>
      </c>
      <c r="C139" s="24"/>
      <c r="D139" s="34" t="s">
        <v>332</v>
      </c>
      <c r="E139" s="51"/>
      <c r="F139" s="24"/>
      <c r="G139" s="33"/>
    </row>
    <row r="140" spans="2:7" ht="43.5" customHeight="1">
      <c r="B140" s="23">
        <v>24.2</v>
      </c>
      <c r="C140" s="24"/>
      <c r="D140" s="34" t="s">
        <v>212</v>
      </c>
      <c r="E140" s="51"/>
      <c r="F140" s="24" t="s">
        <v>221</v>
      </c>
      <c r="G140" s="33"/>
    </row>
    <row r="141" spans="2:7" ht="43.5" customHeight="1">
      <c r="B141" s="23">
        <v>24.3</v>
      </c>
      <c r="C141" s="24"/>
      <c r="D141" s="34" t="s">
        <v>213</v>
      </c>
      <c r="E141" s="51"/>
      <c r="F141" s="24" t="s">
        <v>221</v>
      </c>
      <c r="G141" s="33"/>
    </row>
    <row r="142" spans="2:7" ht="43.5" customHeight="1">
      <c r="B142" s="38">
        <v>24.4</v>
      </c>
      <c r="C142" s="39"/>
      <c r="D142" s="34" t="s">
        <v>214</v>
      </c>
      <c r="E142" s="53"/>
      <c r="F142" s="24" t="s">
        <v>221</v>
      </c>
      <c r="G142" s="40"/>
    </row>
    <row r="143" spans="2:7" ht="43.5" customHeight="1">
      <c r="B143" s="38">
        <v>24.5</v>
      </c>
      <c r="C143" s="39"/>
      <c r="D143" s="34" t="s">
        <v>215</v>
      </c>
      <c r="E143" s="53"/>
      <c r="F143" s="24" t="e">
        <f>VLOOKUP($D$7,'Source Data'!$A$2:$EK$28,133,FALSE)</f>
        <v>#N/A</v>
      </c>
      <c r="G143" s="40"/>
    </row>
    <row r="144" spans="2:7" ht="122.45">
      <c r="B144" s="38">
        <v>25</v>
      </c>
      <c r="C144" s="39"/>
      <c r="D144" s="36" t="s">
        <v>333</v>
      </c>
      <c r="E144" s="53"/>
      <c r="F144" s="24" t="s">
        <v>260</v>
      </c>
      <c r="G144" s="40"/>
    </row>
    <row r="145" spans="2:7" ht="213" thickBot="1">
      <c r="B145" s="41">
        <v>26</v>
      </c>
      <c r="C145" s="42"/>
      <c r="D145" s="43" t="s">
        <v>334</v>
      </c>
      <c r="E145" s="54"/>
      <c r="F145" s="42" t="s">
        <v>260</v>
      </c>
      <c r="G145" s="44"/>
    </row>
  </sheetData>
  <customSheetViews>
    <customSheetView guid="{DFD10E9B-2E32-4A05-89FC-03F713864978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"/>
    </customSheetView>
    <customSheetView guid="{92196F57-6D64-4CC3-B851-AC99F65472C8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"/>
    </customSheetView>
    <customSheetView guid="{17EE5DBF-0FE4-4A5B-BD66-2BA19DB4059D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3"/>
    </customSheetView>
    <customSheetView guid="{29FDB895-FDFF-4EC3-B5AF-C214E465DEEB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4"/>
    </customSheetView>
    <customSheetView guid="{169CE84D-4086-40BF-A0E4-FFFF3CE5EB7D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5"/>
    </customSheetView>
    <customSheetView guid="{4A294F5F-16F1-48B2-A8A8-1EB33557755F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6"/>
    </customSheetView>
    <customSheetView guid="{C55A1F6B-D702-4F78-8482-FD76CDDC8509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7"/>
    </customSheetView>
    <customSheetView guid="{97BDCDFB-5104-40FA-8A01-FF18139CF050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8"/>
    </customSheetView>
    <customSheetView guid="{D5714A68-473C-45CE-921C-00C34EEB4C96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9"/>
    </customSheetView>
    <customSheetView guid="{D9A4A332-3651-4408-844B-7E7ECC5E5ADD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0"/>
    </customSheetView>
    <customSheetView guid="{3943ECC5-6242-44C8-BEFD-1B91BF0593A8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1"/>
    </customSheetView>
    <customSheetView guid="{A9B6A78F-3E2F-46B3-9BF3-AEAAB67001EB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2"/>
    </customSheetView>
    <customSheetView guid="{D3E2A94B-1604-4517-A060-716B5EF4D6E1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3"/>
    </customSheetView>
    <customSheetView guid="{CC25ED77-8561-4118-865C-02CCBBD6F7E5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4"/>
    </customSheetView>
    <customSheetView guid="{9E68D5A3-77A7-4D2D-A381-B42253733A21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5"/>
    </customSheetView>
    <customSheetView guid="{A03AB8D3-A4F1-4FA2-8AC8-4059659716EC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6"/>
    </customSheetView>
    <customSheetView guid="{90E79D85-6386-49B5-B347-A4ADD5B6BB70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7"/>
    </customSheetView>
    <customSheetView guid="{661F14B0-7E60-4C52-A9F7-FCFD0F09BA1F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8"/>
    </customSheetView>
    <customSheetView guid="{0E947597-B9FB-408F-B47C-A2D788D00D7C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19"/>
    </customSheetView>
    <customSheetView guid="{B9063A62-D29B-48F4-A3B3-6CAFA6D6D8EA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0"/>
    </customSheetView>
    <customSheetView guid="{7FA323DB-86D3-48A8-9453-C28D721B35AA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1"/>
    </customSheetView>
    <customSheetView guid="{117BB064-59A1-4952-B02A-C3693ED5C297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2"/>
    </customSheetView>
    <customSheetView guid="{1D4E1FAD-3456-499A-A82D-FB40CF1A8068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3"/>
    </customSheetView>
    <customSheetView guid="{63B0D61F-848C-494A-B934-73A922F5C779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4"/>
    </customSheetView>
    <customSheetView guid="{1A1D99E6-5E8C-41DD-96E1-A214C10404CE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5"/>
    </customSheetView>
    <customSheetView guid="{06C7796F-60FE-4B15-9D17-353082FC47C0}" scale="70" showPageBreaks="1" fitToPage="1" printArea="1" state="hidden" view="pageBreakPreview">
      <rowBreaks count="4" manualBreakCount="4">
        <brk id="36" min="1" max="6" man="1"/>
        <brk id="67" min="1" max="6" man="1"/>
        <brk id="98" min="1" max="6" man="1"/>
        <brk id="125" min="1" max="6" man="1"/>
      </rowBreaks>
      <pageMargins left="0" right="0" top="0" bottom="0" header="0" footer="0"/>
      <pageSetup scale="56" fitToHeight="0" orientation="portrait" r:id="rId26"/>
    </customSheetView>
  </customSheetViews>
  <mergeCells count="4">
    <mergeCell ref="F3:G3"/>
    <mergeCell ref="F4:G4"/>
    <mergeCell ref="F9:G9"/>
    <mergeCell ref="B10:G10"/>
  </mergeCells>
  <pageMargins left="0.7" right="0.7" top="0.75" bottom="0.75" header="0.3" footer="0.3"/>
  <pageSetup scale="56" fitToHeight="0" orientation="portrait" r:id="rId27"/>
  <rowBreaks count="5" manualBreakCount="5">
    <brk id="34" min="1" max="6" man="1"/>
    <brk id="55" min="1" max="6" man="1"/>
    <brk id="77" min="1" max="6" man="1"/>
    <brk id="96" min="1" max="6" man="1"/>
    <brk id="123" min="1" max="6" man="1"/>
  </rowBreaks>
  <drawing r:id="rId28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1900-000000000000}">
          <x14:formula1>
            <xm:f>'Source Data'!$A$1:$A$28</xm:f>
          </x14:formula1>
          <xm:sqref>D7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44"/>
  <sheetViews>
    <sheetView zoomScaleNormal="100" zoomScaleSheetLayoutView="100" workbookViewId="0">
      <selection activeCell="A3" sqref="A3:G3"/>
    </sheetView>
  </sheetViews>
  <sheetFormatPr defaultColWidth="15.28515625" defaultRowHeight="14.45"/>
  <sheetData>
    <row r="1" spans="1:11" ht="16.899999999999999">
      <c r="A1" s="97" t="s">
        <v>335</v>
      </c>
      <c r="B1" s="97"/>
      <c r="C1" s="97"/>
      <c r="D1" s="97"/>
      <c r="E1" s="97"/>
      <c r="F1" s="97"/>
      <c r="G1" s="97"/>
    </row>
    <row r="2" spans="1:11" ht="17.45">
      <c r="A2" s="98" t="s">
        <v>336</v>
      </c>
      <c r="B2" s="98"/>
      <c r="C2" s="98"/>
      <c r="D2" s="98"/>
      <c r="E2" s="98"/>
      <c r="F2" s="98"/>
      <c r="G2" s="98"/>
    </row>
    <row r="3" spans="1:11" ht="18.600000000000001" thickBot="1">
      <c r="A3" s="99" t="s">
        <v>337</v>
      </c>
      <c r="B3" s="99"/>
      <c r="C3" s="99"/>
      <c r="D3" s="99"/>
      <c r="E3" s="99"/>
      <c r="F3" s="99"/>
      <c r="G3" s="99"/>
      <c r="I3" s="109" t="s">
        <v>338</v>
      </c>
      <c r="J3" s="109"/>
      <c r="K3" s="109"/>
    </row>
    <row r="4" spans="1:11" ht="15" thickBot="1">
      <c r="A4" s="100" t="s">
        <v>339</v>
      </c>
      <c r="B4" s="101"/>
      <c r="C4" s="101"/>
      <c r="D4" s="101"/>
      <c r="E4" s="101"/>
      <c r="F4" s="101"/>
      <c r="G4" s="102"/>
    </row>
    <row r="5" spans="1:11" ht="15" thickBot="1">
      <c r="A5" s="56" t="s">
        <v>285</v>
      </c>
      <c r="B5" s="56" t="s">
        <v>340</v>
      </c>
      <c r="C5" s="103" t="s">
        <v>341</v>
      </c>
      <c r="D5" s="104"/>
      <c r="E5" s="104"/>
      <c r="F5" s="104"/>
      <c r="G5" s="105"/>
    </row>
    <row r="6" spans="1:11">
      <c r="A6" s="57"/>
      <c r="B6" s="57"/>
      <c r="C6" s="95"/>
      <c r="D6" s="95"/>
      <c r="E6" s="95"/>
      <c r="F6" s="95"/>
      <c r="G6" s="96"/>
    </row>
    <row r="7" spans="1:11">
      <c r="A7" s="58"/>
      <c r="B7" s="58"/>
      <c r="C7" s="106"/>
      <c r="D7" s="106"/>
      <c r="E7" s="106"/>
      <c r="F7" s="106"/>
      <c r="G7" s="107"/>
    </row>
    <row r="8" spans="1:11">
      <c r="A8" s="58"/>
      <c r="B8" s="58"/>
      <c r="C8" s="106"/>
      <c r="D8" s="106"/>
      <c r="E8" s="106"/>
      <c r="F8" s="106"/>
      <c r="G8" s="107"/>
    </row>
    <row r="9" spans="1:11">
      <c r="A9" s="58"/>
      <c r="B9" s="58"/>
      <c r="C9" s="106"/>
      <c r="D9" s="106"/>
      <c r="E9" s="106"/>
      <c r="F9" s="106"/>
      <c r="G9" s="107"/>
    </row>
    <row r="10" spans="1:11">
      <c r="A10" s="58"/>
      <c r="B10" s="58"/>
      <c r="C10" s="106"/>
      <c r="D10" s="106"/>
      <c r="E10" s="106"/>
      <c r="F10" s="106"/>
      <c r="G10" s="107"/>
    </row>
    <row r="11" spans="1:11">
      <c r="A11" s="58"/>
      <c r="B11" s="58"/>
      <c r="C11" s="106"/>
      <c r="D11" s="106"/>
      <c r="E11" s="106"/>
      <c r="F11" s="106"/>
      <c r="G11" s="107"/>
    </row>
    <row r="12" spans="1:11">
      <c r="A12" s="58"/>
      <c r="B12" s="58"/>
      <c r="C12" s="106"/>
      <c r="D12" s="106"/>
      <c r="E12" s="106"/>
      <c r="F12" s="106"/>
      <c r="G12" s="107"/>
    </row>
    <row r="13" spans="1:11">
      <c r="A13" s="58"/>
      <c r="B13" s="58"/>
      <c r="C13" s="106"/>
      <c r="D13" s="106"/>
      <c r="E13" s="106"/>
      <c r="F13" s="106"/>
      <c r="G13" s="107"/>
    </row>
    <row r="14" spans="1:11">
      <c r="A14" s="58"/>
      <c r="B14" s="58"/>
      <c r="C14" s="106"/>
      <c r="D14" s="106"/>
      <c r="E14" s="106"/>
      <c r="F14" s="106"/>
      <c r="G14" s="107"/>
    </row>
    <row r="15" spans="1:11">
      <c r="A15" s="58"/>
      <c r="B15" s="58"/>
      <c r="C15" s="106"/>
      <c r="D15" s="106"/>
      <c r="E15" s="106"/>
      <c r="F15" s="106"/>
      <c r="G15" s="107"/>
    </row>
    <row r="16" spans="1:11">
      <c r="A16" s="58"/>
      <c r="B16" s="58"/>
      <c r="C16" s="106"/>
      <c r="D16" s="106"/>
      <c r="E16" s="106"/>
      <c r="F16" s="106"/>
      <c r="G16" s="107"/>
    </row>
    <row r="17" spans="1:7">
      <c r="A17" s="58"/>
      <c r="B17" s="58"/>
      <c r="C17" s="106"/>
      <c r="D17" s="106"/>
      <c r="E17" s="106"/>
      <c r="F17" s="106"/>
      <c r="G17" s="107"/>
    </row>
    <row r="18" spans="1:7">
      <c r="A18" s="58"/>
      <c r="B18" s="58"/>
      <c r="C18" s="106"/>
      <c r="D18" s="106"/>
      <c r="E18" s="106"/>
      <c r="F18" s="106"/>
      <c r="G18" s="107"/>
    </row>
    <row r="19" spans="1:7">
      <c r="A19" s="58"/>
      <c r="B19" s="58"/>
      <c r="C19" s="106"/>
      <c r="D19" s="106"/>
      <c r="E19" s="106"/>
      <c r="F19" s="106"/>
      <c r="G19" s="107"/>
    </row>
    <row r="20" spans="1:7">
      <c r="A20" s="58"/>
      <c r="B20" s="58"/>
      <c r="C20" s="106"/>
      <c r="D20" s="106"/>
      <c r="E20" s="106"/>
      <c r="F20" s="106"/>
      <c r="G20" s="107"/>
    </row>
    <row r="21" spans="1:7">
      <c r="A21" s="58"/>
      <c r="B21" s="58"/>
      <c r="C21" s="106"/>
      <c r="D21" s="106"/>
      <c r="E21" s="106"/>
      <c r="F21" s="106"/>
      <c r="G21" s="107"/>
    </row>
    <row r="22" spans="1:7">
      <c r="A22" s="58"/>
      <c r="B22" s="58"/>
      <c r="C22" s="106"/>
      <c r="D22" s="106"/>
      <c r="E22" s="106"/>
      <c r="F22" s="106"/>
      <c r="G22" s="107"/>
    </row>
    <row r="23" spans="1:7">
      <c r="A23" s="58"/>
      <c r="B23" s="58"/>
      <c r="C23" s="106"/>
      <c r="D23" s="106"/>
      <c r="E23" s="106"/>
      <c r="F23" s="106"/>
      <c r="G23" s="107"/>
    </row>
    <row r="24" spans="1:7">
      <c r="A24" s="58"/>
      <c r="B24" s="58"/>
      <c r="C24" s="106"/>
      <c r="D24" s="106"/>
      <c r="E24" s="106"/>
      <c r="F24" s="106"/>
      <c r="G24" s="107"/>
    </row>
    <row r="25" spans="1:7">
      <c r="A25" s="58"/>
      <c r="B25" s="58"/>
      <c r="C25" s="106"/>
      <c r="D25" s="106"/>
      <c r="E25" s="106"/>
      <c r="F25" s="106"/>
      <c r="G25" s="107"/>
    </row>
    <row r="26" spans="1:7">
      <c r="A26" s="58"/>
      <c r="B26" s="58"/>
      <c r="C26" s="106"/>
      <c r="D26" s="106"/>
      <c r="E26" s="106"/>
      <c r="F26" s="106"/>
      <c r="G26" s="107"/>
    </row>
    <row r="27" spans="1:7">
      <c r="A27" s="58"/>
      <c r="B27" s="58"/>
      <c r="C27" s="106"/>
      <c r="D27" s="106"/>
      <c r="E27" s="106"/>
      <c r="F27" s="106"/>
      <c r="G27" s="107"/>
    </row>
    <row r="28" spans="1:7">
      <c r="A28" s="58"/>
      <c r="B28" s="58"/>
      <c r="C28" s="106"/>
      <c r="D28" s="106"/>
      <c r="E28" s="106"/>
      <c r="F28" s="106"/>
      <c r="G28" s="107"/>
    </row>
    <row r="29" spans="1:7">
      <c r="A29" s="58"/>
      <c r="B29" s="58"/>
      <c r="C29" s="106"/>
      <c r="D29" s="106"/>
      <c r="E29" s="106"/>
      <c r="F29" s="106"/>
      <c r="G29" s="107"/>
    </row>
    <row r="30" spans="1:7">
      <c r="A30" s="58"/>
      <c r="B30" s="58"/>
      <c r="C30" s="106"/>
      <c r="D30" s="106"/>
      <c r="E30" s="106"/>
      <c r="F30" s="106"/>
      <c r="G30" s="107"/>
    </row>
    <row r="31" spans="1:7">
      <c r="A31" s="58"/>
      <c r="B31" s="58"/>
      <c r="C31" s="106"/>
      <c r="D31" s="106"/>
      <c r="E31" s="106"/>
      <c r="F31" s="106"/>
      <c r="G31" s="107"/>
    </row>
    <row r="32" spans="1:7">
      <c r="A32" s="58"/>
      <c r="B32" s="58"/>
      <c r="C32" s="106"/>
      <c r="D32" s="106"/>
      <c r="E32" s="106"/>
      <c r="F32" s="106"/>
      <c r="G32" s="107"/>
    </row>
    <row r="33" spans="1:7">
      <c r="A33" s="58"/>
      <c r="B33" s="58"/>
      <c r="C33" s="106"/>
      <c r="D33" s="106"/>
      <c r="E33" s="106"/>
      <c r="F33" s="106"/>
      <c r="G33" s="107"/>
    </row>
    <row r="34" spans="1:7">
      <c r="A34" s="58"/>
      <c r="B34" s="58"/>
      <c r="C34" s="106"/>
      <c r="D34" s="106"/>
      <c r="E34" s="106"/>
      <c r="F34" s="106"/>
      <c r="G34" s="107"/>
    </row>
    <row r="35" spans="1:7" ht="15" thickBot="1">
      <c r="A35" s="59"/>
      <c r="B35" s="59"/>
      <c r="C35" s="110"/>
      <c r="D35" s="110"/>
      <c r="E35" s="110"/>
      <c r="F35" s="110"/>
      <c r="G35" s="111"/>
    </row>
    <row r="36" spans="1:7" ht="15.6">
      <c r="A36" s="60"/>
      <c r="B36" s="60"/>
      <c r="C36" s="60"/>
      <c r="D36" s="61"/>
      <c r="E36" s="62"/>
      <c r="F36" s="62"/>
      <c r="G36" s="62"/>
    </row>
    <row r="37" spans="1:7" ht="15.6">
      <c r="A37" s="60"/>
      <c r="B37" s="112" t="s">
        <v>342</v>
      </c>
      <c r="C37" s="112"/>
      <c r="D37" s="112"/>
      <c r="E37" s="112"/>
      <c r="F37" s="112"/>
      <c r="G37" s="112"/>
    </row>
    <row r="38" spans="1:7">
      <c r="A38" s="63"/>
      <c r="B38" s="63"/>
      <c r="C38" s="64"/>
      <c r="D38" s="65"/>
      <c r="E38" s="65"/>
      <c r="F38" s="65"/>
    </row>
    <row r="39" spans="1:7" ht="15.6">
      <c r="A39" s="66"/>
      <c r="B39" s="63" t="s">
        <v>343</v>
      </c>
      <c r="C39" s="64"/>
      <c r="D39" s="67"/>
      <c r="E39" s="65"/>
    </row>
    <row r="40" spans="1:7">
      <c r="B40" s="108" t="s">
        <v>344</v>
      </c>
      <c r="C40" s="108"/>
      <c r="D40" s="108"/>
      <c r="E40" s="65"/>
      <c r="F40" s="108" t="s">
        <v>345</v>
      </c>
      <c r="G40" s="108"/>
    </row>
    <row r="41" spans="1:7">
      <c r="A41" s="68"/>
      <c r="B41" s="65"/>
      <c r="C41" s="64"/>
      <c r="D41" s="65"/>
      <c r="E41" s="65"/>
      <c r="F41" s="65"/>
    </row>
    <row r="42" spans="1:7">
      <c r="A42" s="68"/>
      <c r="B42" s="65"/>
      <c r="C42" s="64"/>
      <c r="D42" s="65"/>
      <c r="E42" s="65"/>
      <c r="F42" s="65"/>
    </row>
    <row r="43" spans="1:7">
      <c r="B43" s="65"/>
      <c r="D43" s="67"/>
      <c r="F43" s="65"/>
    </row>
    <row r="44" spans="1:7">
      <c r="B44" s="108" t="s">
        <v>346</v>
      </c>
      <c r="C44" s="108"/>
      <c r="D44" s="108"/>
      <c r="F44" s="108" t="s">
        <v>347</v>
      </c>
      <c r="G44" s="108"/>
    </row>
  </sheetData>
  <customSheetViews>
    <customSheetView guid="{DFD10E9B-2E32-4A05-89FC-03F713864978}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"/>
    </customSheetView>
    <customSheetView guid="{92196F57-6D64-4CC3-B851-AC99F65472C8}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"/>
    </customSheetView>
    <customSheetView guid="{17EE5DBF-0FE4-4A5B-BD66-2BA19DB4059D}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3"/>
    </customSheetView>
    <customSheetView guid="{29FDB895-FDFF-4EC3-B5AF-C214E465DEEB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4"/>
    </customSheetView>
    <customSheetView guid="{169CE84D-4086-40BF-A0E4-FFFF3CE5EB7D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5"/>
    </customSheetView>
    <customSheetView guid="{4A294F5F-16F1-48B2-A8A8-1EB33557755F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6"/>
    </customSheetView>
    <customSheetView guid="{C55A1F6B-D702-4F78-8482-FD76CDDC8509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7"/>
    </customSheetView>
    <customSheetView guid="{97BDCDFB-5104-40FA-8A01-FF18139CF050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8"/>
    </customSheetView>
    <customSheetView guid="{D5714A68-473C-45CE-921C-00C34EEB4C96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9"/>
    </customSheetView>
    <customSheetView guid="{D9A4A332-3651-4408-844B-7E7ECC5E5ADD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0"/>
    </customSheetView>
    <customSheetView guid="{3943ECC5-6242-44C8-BEFD-1B91BF0593A8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1"/>
    </customSheetView>
    <customSheetView guid="{A9B6A78F-3E2F-46B3-9BF3-AEAAB67001EB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2"/>
    </customSheetView>
    <customSheetView guid="{D3E2A94B-1604-4517-A060-716B5EF4D6E1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3"/>
    </customSheetView>
    <customSheetView guid="{CC25ED77-8561-4118-865C-02CCBBD6F7E5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4"/>
    </customSheetView>
    <customSheetView guid="{9E68D5A3-77A7-4D2D-A381-B42253733A21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5"/>
    </customSheetView>
    <customSheetView guid="{A03AB8D3-A4F1-4FA2-8AC8-4059659716EC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6"/>
    </customSheetView>
    <customSheetView guid="{90E79D85-6386-49B5-B347-A4ADD5B6BB70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7"/>
    </customSheetView>
    <customSheetView guid="{661F14B0-7E60-4C52-A9F7-FCFD0F09BA1F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8"/>
    </customSheetView>
    <customSheetView guid="{0E947597-B9FB-408F-B47C-A2D788D00D7C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19"/>
    </customSheetView>
    <customSheetView guid="{B9063A62-D29B-48F4-A3B3-6CAFA6D6D8EA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0"/>
    </customSheetView>
    <customSheetView guid="{7FA323DB-86D3-48A8-9453-C28D721B35AA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1"/>
    </customSheetView>
    <customSheetView guid="{117BB064-59A1-4952-B02A-C3693ED5C297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2"/>
    </customSheetView>
    <customSheetView guid="{1D4E1FAD-3456-499A-A82D-FB40CF1A8068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3"/>
    </customSheetView>
    <customSheetView guid="{63B0D61F-848C-494A-B934-73A922F5C779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4"/>
    </customSheetView>
    <customSheetView guid="{1A1D99E6-5E8C-41DD-96E1-A214C10404CE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5"/>
    </customSheetView>
    <customSheetView guid="{06C7796F-60FE-4B15-9D17-353082FC47C0}" showPageBreaks="1" printArea="1">
      <selection sqref="A1:G1"/>
      <colBreaks count="1" manualBreakCount="1">
        <brk id="7" max="1048575" man="1"/>
      </colBreaks>
      <pageMargins left="0" right="0" top="0" bottom="0" header="0" footer="0"/>
      <pageSetup scale="84" orientation="portrait" r:id="rId26"/>
    </customSheetView>
  </customSheetViews>
  <mergeCells count="41">
    <mergeCell ref="B40:D40"/>
    <mergeCell ref="F40:G40"/>
    <mergeCell ref="B44:D44"/>
    <mergeCell ref="F44:G44"/>
    <mergeCell ref="I3:K3"/>
    <mergeCell ref="C31:G31"/>
    <mergeCell ref="C32:G32"/>
    <mergeCell ref="C33:G33"/>
    <mergeCell ref="C34:G34"/>
    <mergeCell ref="C35:G35"/>
    <mergeCell ref="B37:G37"/>
    <mergeCell ref="C25:G25"/>
    <mergeCell ref="C26:G26"/>
    <mergeCell ref="C27:G27"/>
    <mergeCell ref="C28:G28"/>
    <mergeCell ref="C29:G29"/>
    <mergeCell ref="C30:G30"/>
    <mergeCell ref="C19:G19"/>
    <mergeCell ref="C20:G20"/>
    <mergeCell ref="C21:G21"/>
    <mergeCell ref="C22:G22"/>
    <mergeCell ref="C23:G23"/>
    <mergeCell ref="C24:G24"/>
    <mergeCell ref="C18:G18"/>
    <mergeCell ref="C7:G7"/>
    <mergeCell ref="C8:G8"/>
    <mergeCell ref="C9:G9"/>
    <mergeCell ref="C10:G10"/>
    <mergeCell ref="C11:G11"/>
    <mergeCell ref="C12:G12"/>
    <mergeCell ref="C13:G13"/>
    <mergeCell ref="C14:G14"/>
    <mergeCell ref="C15:G15"/>
    <mergeCell ref="C16:G16"/>
    <mergeCell ref="C17:G17"/>
    <mergeCell ref="C6:G6"/>
    <mergeCell ref="A1:G1"/>
    <mergeCell ref="A2:G2"/>
    <mergeCell ref="A3:G3"/>
    <mergeCell ref="A4:G4"/>
    <mergeCell ref="C5:G5"/>
  </mergeCells>
  <conditionalFormatting sqref="E36:F36">
    <cfRule type="cellIs" dxfId="3" priority="4" stopIfTrue="1" operator="equal">
      <formula>"??"</formula>
    </cfRule>
  </conditionalFormatting>
  <conditionalFormatting sqref="D41:E42 E39:E40 B43:B44">
    <cfRule type="cellIs" dxfId="2" priority="1" stopIfTrue="1" operator="equal">
      <formula>"?"</formula>
    </cfRule>
    <cfRule type="cellIs" dxfId="1" priority="2" stopIfTrue="1" operator="equal">
      <formula>"??"</formula>
    </cfRule>
  </conditionalFormatting>
  <conditionalFormatting sqref="D38:E38">
    <cfRule type="cellIs" dxfId="0" priority="3" stopIfTrue="1" operator="equal">
      <formula>"??"</formula>
    </cfRule>
  </conditionalFormatting>
  <pageMargins left="0.7" right="0.7" top="0.75" bottom="0.75" header="0.3" footer="0.3"/>
  <pageSetup scale="84" orientation="portrait" r:id="rId27"/>
  <colBreaks count="1" manualBreakCount="1">
    <brk id="7" max="1048575" man="1"/>
  </colBreaks>
  <drawing r:id="rId28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G137"/>
  <sheetViews>
    <sheetView topLeftCell="B70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.85546875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19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3.5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16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1 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External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+2.5 , +5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49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23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320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190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1"/>
      <headerFooter>
        <oddHeader>&amp;CNew Single-phase, 16 kVA, 11 kV/242V  (Coastal, Mineral Oil Only)</oddHeader>
      </headerFooter>
    </customSheetView>
    <customSheetView guid="{92196F57-6D64-4CC3-B851-AC99F65472C8}" scale="70" fitToPage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2"/>
      <headerFooter>
        <oddHeader>&amp;CNew Single-phase, 16 kVA, 11 kV/242V  (Coastal, Mineral Oil Only)</oddHeader>
      </headerFooter>
    </customSheetView>
    <customSheetView guid="{17EE5DBF-0FE4-4A5B-BD66-2BA19DB4059D}" scale="70" fitToPage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3"/>
      <headerFooter>
        <oddHeader>&amp;CNew Single-phase, 16 kVA, 11 kV/242V  (Coastal, Mineral Oil Only)</oddHeader>
      </headerFooter>
    </customSheetView>
    <customSheetView guid="{29FDB895-FDFF-4EC3-B5AF-C214E465DEEB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4"/>
      <headerFooter>
        <oddHeader>&amp;CNew Single-phase, 16 kVA, 11 kV/242V  (Coastal, Mineral Oil Only)</oddHeader>
      </headerFooter>
    </customSheetView>
    <customSheetView guid="{169CE84D-4086-40BF-A0E4-FFFF3CE5EB7D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5"/>
      <headerFooter>
        <oddHeader>&amp;CNew Single-phase, 16 kVA, 11 kV/242V  (Coastal, Mineral Oil Only)</oddHeader>
      </headerFooter>
    </customSheetView>
    <customSheetView guid="{4A294F5F-16F1-48B2-A8A8-1EB33557755F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6"/>
      <headerFooter>
        <oddHeader>&amp;CNew Single-phase, 16 kVA, 11 kV/242V  (Coastal, Mineral Oil Only)</oddHeader>
      </headerFooter>
    </customSheetView>
    <customSheetView guid="{C55A1F6B-D702-4F78-8482-FD76CDDC8509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7"/>
      <headerFooter>
        <oddHeader>&amp;CNew Single-phase, 16 kVA, 11 kV/242V  (Coastal, Mineral Oil Only)</oddHeader>
      </headerFooter>
    </customSheetView>
    <customSheetView guid="{97BDCDFB-5104-40FA-8A01-FF18139CF050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8"/>
      <headerFooter>
        <oddHeader>&amp;CNew Single-phase, 16 kVA, 11 kV/242V  (Coastal, Mineral Oil Only)</oddHeader>
      </headerFooter>
    </customSheetView>
    <customSheetView guid="{D5714A68-473C-45CE-921C-00C34EEB4C96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9"/>
      <headerFooter>
        <oddHeader>&amp;CNew Single-phase, 16 kVA, 11 kV/242V  (Coastal, Mineral Oil Only)</oddHeader>
      </headerFooter>
    </customSheetView>
    <customSheetView guid="{D9A4A332-3651-4408-844B-7E7ECC5E5ADD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10"/>
      <headerFooter>
        <oddHeader>&amp;CNew Single-phase, 16 kVA, 11 kV/242V  (Coastal, Mineral Oil Only)</oddHeader>
      </headerFooter>
    </customSheetView>
    <customSheetView guid="{3943ECC5-6242-44C8-BEFD-1B91BF0593A8}" scale="70" showPageBreaks="1" fitToPage="1" printArea="1">
      <selection activeCell="G2" sqref="B2:G13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11"/>
      <headerFooter>
        <oddHeader>&amp;CNew Single-phase, 16 kVA, 11 kV/242V  (Coastal, Mineral Oil Only)</oddHeader>
      </headerFooter>
    </customSheetView>
    <customSheetView guid="{A9B6A78F-3E2F-46B3-9BF3-AEAAB67001EB}" scale="55" showPageBreaks="1" fitToPage="1" printArea="1" view="pageBreakPreview" topLeftCell="A137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&amp;CNew Single-phase, 16 kVA, 11 kV/242V  (Coastal, Mineral Oil Only)</oddHeader>
      </headerFooter>
    </customSheetView>
    <customSheetView guid="{D3E2A94B-1604-4517-A060-716B5EF4D6E1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&amp;CNew Single-phase, 16 kVA, 11 kV/242V  (Coastal, Mineral Oil Only)</oddHeader>
      </headerFooter>
    </customSheetView>
    <customSheetView guid="{CC25ED77-8561-4118-865C-02CCBBD6F7E5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&amp;CNew Single-phase, 16 kVA, 11 kV/242V  (Coastal, Mineral Oil Only)</oddHeader>
      </headerFooter>
    </customSheetView>
    <customSheetView guid="{9E68D5A3-77A7-4D2D-A381-B42253733A21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&amp;CNew Single-phase, 16 kVA, 11 kV/242V  (Coastal, Mineral Oil Only)</oddHeader>
      </headerFooter>
    </customSheetView>
    <customSheetView guid="{A03AB8D3-A4F1-4FA2-8AC8-4059659716EC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&amp;CNew Single-phase, 16 kVA, 11 kV/242V  (Coastal, Mineral Oil Only)</oddHeader>
      </headerFooter>
    </customSheetView>
    <customSheetView guid="{90E79D85-6386-49B5-B347-A4ADD5B6BB70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&amp;CNew Single-phase, 16 kVA, 11 kV/242V  (Coastal, Mineral Oil Only)</oddHeader>
      </headerFooter>
    </customSheetView>
    <customSheetView guid="{661F14B0-7E60-4C52-A9F7-FCFD0F09BA1F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&amp;CNew Single-phase, 16 kVA, 11 kV/242V  (Coastal, Mineral Oil Only)</oddHeader>
      </headerFooter>
    </customSheetView>
    <customSheetView guid="{0E947597-B9FB-408F-B47C-A2D788D00D7C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&amp;CNew Single-phase, 16 kVA, 11 kV/242V  (Coastal, Mineral Oil Only)</oddHeader>
      </headerFooter>
    </customSheetView>
    <customSheetView guid="{B9063A62-D29B-48F4-A3B3-6CAFA6D6D8EA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&amp;CNew Single-phase, 16 kVA, 11 kV/242V  (Coastal, Mineral Oil Only)</oddHeader>
      </headerFooter>
    </customSheetView>
    <customSheetView guid="{7FA323DB-86D3-48A8-9453-C28D721B35AA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&amp;CNew Single-phase, 16 kVA, 11 kV/242V  (Coastal, Mineral Oil Only)</oddHeader>
      </headerFooter>
    </customSheetView>
    <customSheetView guid="{117BB064-59A1-4952-B02A-C3693ED5C297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&amp;CNew Single-phase, 16 kVA, 11 kV/242V  (Coastal, Mineral Oil Only)</oddHeader>
      </headerFooter>
    </customSheetView>
    <customSheetView guid="{1D4E1FAD-3456-499A-A82D-FB40CF1A8068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&amp;CNew Single-phase, 16 kVA, 11 kV/242V  (Coastal, Mineral Oil Only)</oddHeader>
      </headerFooter>
    </customSheetView>
    <customSheetView guid="{63B0D61F-848C-494A-B934-73A922F5C779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&amp;CNew Single-phase, 16 kVA, 11 kV/242V  (Coastal, Mineral Oil Only)</oddHeader>
      </headerFooter>
    </customSheetView>
    <customSheetView guid="{1A1D99E6-5E8C-41DD-96E1-A214C10404CE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&amp;CNew Single-phase, 16 kVA, 11 kV/242V  (Coastal, Mineral Oil Only)</oddHeader>
      </headerFooter>
    </customSheetView>
    <customSheetView guid="{06C7796F-60FE-4B15-9D17-353082FC47C0}" scale="70" showPageBreaks="1" fitToPage="1" printArea="1" topLeftCell="A2">
      <selection activeCell="G2" sqref="B2:G13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&amp;CNew Single-phase, 16 kVA, 11 kV/242V 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&amp;CNew Single-phase, 16 kVA, 11 kV/242V 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>
    <pageSetUpPr fitToPage="1"/>
  </sheetPr>
  <dimension ref="B1:G137"/>
  <sheetViews>
    <sheetView topLeftCell="A137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22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16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1 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External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+2.5 , +5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49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23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320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300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94" fitToPage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"/>
      <headerFooter>
        <oddHeader>&amp;CNew Single-phase, 16 kVA, 22 kV/242V  (Coastal, Mineral Oil Only)</oddHeader>
      </headerFooter>
    </customSheetView>
    <customSheetView guid="{92196F57-6D64-4CC3-B851-AC99F65472C8}" scale="94" fitToPage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"/>
      <headerFooter>
        <oddHeader>&amp;CNew Single-phase, 16 kVA, 22 kV/242V  (Coastal, Mineral Oil Only)</oddHeader>
      </headerFooter>
    </customSheetView>
    <customSheetView guid="{17EE5DBF-0FE4-4A5B-BD66-2BA19DB4059D}" scale="94" fitToPage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3"/>
      <headerFooter>
        <oddHeader>&amp;CNew Single-phase, 16 kVA, 22 kV/242V  (Coastal, Mineral Oil Only)</oddHeader>
      </headerFooter>
    </customSheetView>
    <customSheetView guid="{29FDB895-FDFF-4EC3-B5AF-C214E465DEEB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4"/>
      <headerFooter>
        <oddHeader>&amp;CNew Single-phase, 16 kVA, 22 kV/242V  (Coastal, Mineral Oil Only)</oddHeader>
      </headerFooter>
    </customSheetView>
    <customSheetView guid="{169CE84D-4086-40BF-A0E4-FFFF3CE5EB7D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5"/>
      <headerFooter>
        <oddHeader>&amp;CNew Single-phase, 16 kVA, 22 kV/242V  (Coastal, Mineral Oil Only)</oddHeader>
      </headerFooter>
    </customSheetView>
    <customSheetView guid="{4A294F5F-16F1-48B2-A8A8-1EB33557755F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6"/>
      <headerFooter>
        <oddHeader>&amp;CNew Single-phase, 16 kVA, 22 kV/242V  (Coastal, Mineral Oil Only)</oddHeader>
      </headerFooter>
    </customSheetView>
    <customSheetView guid="{C55A1F6B-D702-4F78-8482-FD76CDDC8509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7"/>
      <headerFooter>
        <oddHeader>&amp;CNew Single-phase, 16 kVA, 22 kV/242V  (Coastal, Mineral Oil Only)</oddHeader>
      </headerFooter>
    </customSheetView>
    <customSheetView guid="{97BDCDFB-5104-40FA-8A01-FF18139CF050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8"/>
      <headerFooter>
        <oddHeader>&amp;CNew Single-phase, 16 kVA, 22 kV/242V  (Coastal, Mineral Oil Only)</oddHeader>
      </headerFooter>
    </customSheetView>
    <customSheetView guid="{D5714A68-473C-45CE-921C-00C34EEB4C96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9"/>
      <headerFooter>
        <oddHeader>&amp;CNew Single-phase, 16 kVA, 22 kV/242V  (Coastal, Mineral Oil Only)</oddHeader>
      </headerFooter>
    </customSheetView>
    <customSheetView guid="{D9A4A332-3651-4408-844B-7E7ECC5E5ADD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0"/>
      <headerFooter>
        <oddHeader>&amp;CNew Single-phase, 16 kVA, 22 kV/242V  (Coastal, Mineral Oil Only)</oddHeader>
      </headerFooter>
    </customSheetView>
    <customSheetView guid="{3943ECC5-6242-44C8-BEFD-1B91BF0593A8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1"/>
      <headerFooter>
        <oddHeader>&amp;CNew Single-phase, 16 kVA, 22 kV/242V  (Coastal, Mineral Oil Only)</oddHeader>
      </headerFooter>
    </customSheetView>
    <customSheetView guid="{A9B6A78F-3E2F-46B3-9BF3-AEAAB67001EB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2"/>
      <headerFooter>
        <oddHeader>&amp;CNew Single-phase, 16 kVA, 22 kV/242V  (Coastal, Mineral Oil Only)</oddHeader>
      </headerFooter>
    </customSheetView>
    <customSheetView guid="{D3E2A94B-1604-4517-A060-716B5EF4D6E1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3"/>
      <headerFooter>
        <oddHeader>&amp;CNew Single-phase, 16 kVA, 22 kV/242V  (Coastal, Mineral Oil Only)</oddHeader>
      </headerFooter>
    </customSheetView>
    <customSheetView guid="{CC25ED77-8561-4118-865C-02CCBBD6F7E5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4"/>
      <headerFooter>
        <oddHeader>&amp;CNew Single-phase, 16 kVA, 22 kV/242V  (Coastal, Mineral Oil Only)</oddHeader>
      </headerFooter>
    </customSheetView>
    <customSheetView guid="{9E68D5A3-77A7-4D2D-A381-B42253733A21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5"/>
      <headerFooter>
        <oddHeader>&amp;CNew Single-phase, 16 kVA, 22 kV/242V  (Coastal, Mineral Oil Only)</oddHeader>
      </headerFooter>
    </customSheetView>
    <customSheetView guid="{A03AB8D3-A4F1-4FA2-8AC8-4059659716EC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6"/>
      <headerFooter>
        <oddHeader>&amp;CNew Single-phase, 16 kVA, 22 kV/242V  (Coastal, Mineral Oil Only)</oddHeader>
      </headerFooter>
    </customSheetView>
    <customSheetView guid="{90E79D85-6386-49B5-B347-A4ADD5B6BB70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7"/>
      <headerFooter>
        <oddHeader>&amp;CNew Single-phase, 16 kVA, 22 kV/242V  (Coastal, Mineral Oil Only)</oddHeader>
      </headerFooter>
    </customSheetView>
    <customSheetView guid="{661F14B0-7E60-4C52-A9F7-FCFD0F09BA1F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8"/>
      <headerFooter>
        <oddHeader>&amp;CNew Single-phase, 16 kVA, 22 kV/242V  (Coastal, Mineral Oil Only)</oddHeader>
      </headerFooter>
    </customSheetView>
    <customSheetView guid="{0E947597-B9FB-408F-B47C-A2D788D00D7C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9"/>
      <headerFooter>
        <oddHeader>&amp;CNew Single-phase, 16 kVA, 22 kV/242V  (Coastal, Mineral Oil Only)</oddHeader>
      </headerFooter>
    </customSheetView>
    <customSheetView guid="{B9063A62-D29B-48F4-A3B3-6CAFA6D6D8EA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0"/>
      <headerFooter>
        <oddHeader>&amp;CNew Single-phase, 16 kVA, 22 kV/242V  (Coastal, Mineral Oil Only)</oddHeader>
      </headerFooter>
    </customSheetView>
    <customSheetView guid="{7FA323DB-86D3-48A8-9453-C28D721B35AA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1"/>
      <headerFooter>
        <oddHeader>&amp;CNew Single-phase, 16 kVA, 22 kV/242V  (Coastal, Mineral Oil Only)</oddHeader>
      </headerFooter>
    </customSheetView>
    <customSheetView guid="{117BB064-59A1-4952-B02A-C3693ED5C297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2"/>
      <headerFooter>
        <oddHeader>&amp;CNew Single-phase, 16 kVA, 22 kV/242V  (Coastal, Mineral Oil Only)</oddHeader>
      </headerFooter>
    </customSheetView>
    <customSheetView guid="{1D4E1FAD-3456-499A-A82D-FB40CF1A8068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3"/>
      <headerFooter>
        <oddHeader>&amp;CNew Single-phase, 16 kVA, 22 kV/242V  (Coastal, Mineral Oil Only)</oddHeader>
      </headerFooter>
    </customSheetView>
    <customSheetView guid="{63B0D61F-848C-494A-B934-73A922F5C779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4"/>
      <headerFooter>
        <oddHeader>&amp;CNew Single-phase, 16 kVA, 22 kV/242V  (Coastal, Mineral Oil Only)</oddHeader>
      </headerFooter>
    </customSheetView>
    <customSheetView guid="{1A1D99E6-5E8C-41DD-96E1-A214C10404CE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5"/>
      <headerFooter>
        <oddHeader>&amp;CNew Single-phase, 16 kVA, 22 kV/242V  (Coastal, Mineral Oil Only)</oddHeader>
      </headerFooter>
    </customSheetView>
    <customSheetView guid="{06C7796F-60FE-4B15-9D17-353082FC47C0}" scale="94" showPageBreaks="1" fitToPage="1" printArea="1">
      <selection activeCell="D1" sqref="D1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6"/>
      <headerFooter>
        <oddHeader>&amp;CNew Single-phase, 16 kVA, 22 kV/242V 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&amp;CNew Single-phase, 16 kVA, 22 kV/242V  (Coastal, Ester Oil Only)</oddHeader>
  </headerFooter>
  <rowBreaks count="4" manualBreakCount="4">
    <brk id="35" min="1" max="6" man="1"/>
    <brk id="62" min="1" max="6" man="1"/>
    <brk id="88" min="1" max="6" man="1"/>
    <brk id="117" min="1" max="6" man="1"/>
  </rowBreaks>
  <drawing r:id="rId28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B1:G137"/>
  <sheetViews>
    <sheetView topLeftCell="A137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25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3.5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16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1 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External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+2.5 , +5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49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23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320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80" fitToPage="1">
      <selection activeCell="F6" sqref="F6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"/>
      <headerFooter>
        <oddHeader>&amp;CNew Single-phase, 16 kVA, 33 kV/242V  (Coastal, Mineral Oil Only)</oddHeader>
      </headerFooter>
    </customSheetView>
    <customSheetView guid="{92196F57-6D64-4CC3-B851-AC99F65472C8}" scale="80" fitToPage="1">
      <selection activeCell="F6" sqref="F6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"/>
      <headerFooter>
        <oddHeader>&amp;CNew Single-phase, 16 kVA, 33 kV/242V  (Coastal, Mineral Oil Only)</oddHeader>
      </headerFooter>
    </customSheetView>
    <customSheetView guid="{17EE5DBF-0FE4-4A5B-BD66-2BA19DB4059D}" scale="80" fitToPage="1">
      <selection activeCell="F6" sqref="F6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3"/>
      <headerFooter>
        <oddHeader>&amp;CNew Single-phase, 16 kVA, 33 kV/242V  (Coastal, Mineral Oil Only)</oddHeader>
      </headerFooter>
    </customSheetView>
    <customSheetView guid="{29FDB895-FDFF-4EC3-B5AF-C214E465DEEB}" scale="80" showPageBreaks="1" fitToPage="1" printArea="1">
      <selection activeCell="F6" sqref="F6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4"/>
      <headerFooter>
        <oddHeader>&amp;CNew Single-phase, 16 kVA, 33 kV/242V  (Coastal, Mineral Oil Only)</oddHeader>
      </headerFooter>
    </customSheetView>
    <customSheetView guid="{169CE84D-4086-40BF-A0E4-FFFF3CE5EB7D}" scale="80" showPageBreaks="1" fitToPage="1" printArea="1">
      <selection activeCell="F6" sqref="F6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5"/>
      <headerFooter>
        <oddHeader>&amp;CNew Single-phase, 16 kVA, 33 kV/242V  (Coastal, Mineral Oil Only)</oddHeader>
      </headerFooter>
    </customSheetView>
    <customSheetView guid="{4A294F5F-16F1-48B2-A8A8-1EB33557755F}" scale="80" showPageBreaks="1" fitToPage="1" printArea="1">
      <selection activeCell="F6" sqref="F6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6"/>
      <headerFooter>
        <oddHeader>&amp;CNew Single-phase, 16 kVA, 33 kV/242V  (Coastal, Mineral Oil Only)</oddHeader>
      </headerFooter>
    </customSheetView>
    <customSheetView guid="{C55A1F6B-D702-4F78-8482-FD76CDDC8509}" scale="80" showPageBreaks="1" fitToPage="1" printArea="1">
      <selection activeCell="F6" sqref="F6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7"/>
      <headerFooter>
        <oddHeader>&amp;CNew Single-phase, 16 kVA, 33 kV/242V  (Coastal, Mineral Oil Only)</oddHeader>
      </headerFooter>
    </customSheetView>
    <customSheetView guid="{97BDCDFB-5104-40FA-8A01-FF18139CF050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8"/>
      <headerFooter>
        <oddHeader>&amp;CNew Single-phase, 16 kVA, 33 kV/242V  (Coastal, Mineral Oil Only)</oddHeader>
      </headerFooter>
    </customSheetView>
    <customSheetView guid="{D5714A68-473C-45CE-921C-00C34EEB4C96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9"/>
      <headerFooter>
        <oddHeader>&amp;CNew Single-phase, 16 kVA, 33 kV/242V  (Coastal, Mineral Oil Only)</oddHeader>
      </headerFooter>
    </customSheetView>
    <customSheetView guid="{D9A4A332-3651-4408-844B-7E7ECC5E5ADD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0"/>
      <headerFooter>
        <oddHeader>&amp;CNew Single-phase, 16 kVA, 33 kV/242V  (Coastal, Mineral Oil Only)</oddHeader>
      </headerFooter>
    </customSheetView>
    <customSheetView guid="{3943ECC5-6242-44C8-BEFD-1B91BF0593A8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1"/>
      <headerFooter>
        <oddHeader>&amp;CNew Single-phase, 16 kVA, 33 kV/242V  (Coastal, Mineral Oil Only)</oddHeader>
      </headerFooter>
    </customSheetView>
    <customSheetView guid="{A9B6A78F-3E2F-46B3-9BF3-AEAAB67001EB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2"/>
      <headerFooter>
        <oddHeader>&amp;CNew Single-phase, 16 kVA, 33 kV/242V  (Coastal, Mineral Oil Only)</oddHeader>
      </headerFooter>
    </customSheetView>
    <customSheetView guid="{D3E2A94B-1604-4517-A060-716B5EF4D6E1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3"/>
      <headerFooter>
        <oddHeader>&amp;CNew Single-phase, 16 kVA, 33 kV/242V  (Coastal, Mineral Oil Only)</oddHeader>
      </headerFooter>
    </customSheetView>
    <customSheetView guid="{CC25ED77-8561-4118-865C-02CCBBD6F7E5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4"/>
      <headerFooter>
        <oddHeader>&amp;CNew Single-phase, 16 kVA, 33 kV/242V  (Coastal, Mineral Oil Only)</oddHeader>
      </headerFooter>
    </customSheetView>
    <customSheetView guid="{9E68D5A3-77A7-4D2D-A381-B42253733A21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5"/>
      <headerFooter>
        <oddHeader>&amp;CNew Single-phase, 16 kVA, 33 kV/242V  (Coastal, Mineral Oil Only)</oddHeader>
      </headerFooter>
    </customSheetView>
    <customSheetView guid="{A03AB8D3-A4F1-4FA2-8AC8-4059659716EC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6"/>
      <headerFooter>
        <oddHeader>&amp;CNew Single-phase, 16 kVA, 33 kV/242V  (Coastal, Mineral Oil Only)</oddHeader>
      </headerFooter>
    </customSheetView>
    <customSheetView guid="{90E79D85-6386-49B5-B347-A4ADD5B6BB70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7"/>
      <headerFooter>
        <oddHeader>&amp;CNew Single-phase, 16 kVA, 33 kV/242V  (Coastal, Mineral Oil Only)</oddHeader>
      </headerFooter>
    </customSheetView>
    <customSheetView guid="{661F14B0-7E60-4C52-A9F7-FCFD0F09BA1F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8"/>
      <headerFooter>
        <oddHeader>&amp;CNew Single-phase, 16 kVA, 33 kV/242V  (Coastal, Mineral Oil Only)</oddHeader>
      </headerFooter>
    </customSheetView>
    <customSheetView guid="{0E947597-B9FB-408F-B47C-A2D788D00D7C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19"/>
      <headerFooter>
        <oddHeader>&amp;CNew Single-phase, 16 kVA, 33 kV/242V  (Coastal, Mineral Oil Only)</oddHeader>
      </headerFooter>
    </customSheetView>
    <customSheetView guid="{B9063A62-D29B-48F4-A3B3-6CAFA6D6D8EA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0"/>
      <headerFooter>
        <oddHeader>&amp;CNew Single-phase, 16 kVA, 33 kV/242V  (Coastal, Mineral Oil Only)</oddHeader>
      </headerFooter>
    </customSheetView>
    <customSheetView guid="{7FA323DB-86D3-48A8-9453-C28D721B35AA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1"/>
      <headerFooter>
        <oddHeader>&amp;CNew Single-phase, 16 kVA, 33 kV/242V  (Coastal, Mineral Oil Only)</oddHeader>
      </headerFooter>
    </customSheetView>
    <customSheetView guid="{117BB064-59A1-4952-B02A-C3693ED5C297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2"/>
      <headerFooter>
        <oddHeader>&amp;CNew Single-phase, 16 kVA, 33 kV/242V  (Coastal, Mineral Oil Only)</oddHeader>
      </headerFooter>
    </customSheetView>
    <customSheetView guid="{1D4E1FAD-3456-499A-A82D-FB40CF1A8068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3"/>
      <headerFooter>
        <oddHeader>&amp;CNew Single-phase, 16 kVA, 33 kV/242V  (Coastal, Mineral Oil Only)</oddHeader>
      </headerFooter>
    </customSheetView>
    <customSheetView guid="{63B0D61F-848C-494A-B934-73A922F5C779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4"/>
      <headerFooter>
        <oddHeader>&amp;CNew Single-phase, 16 kVA, 33 kV/242V  (Coastal, Mineral Oil Only)</oddHeader>
      </headerFooter>
    </customSheetView>
    <customSheetView guid="{1A1D99E6-5E8C-41DD-96E1-A214C10404CE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5"/>
      <headerFooter>
        <oddHeader>&amp;CNew Single-phase, 16 kVA, 33 kV/242V  (Coastal, Mineral Oil Only)</oddHeader>
      </headerFooter>
    </customSheetView>
    <customSheetView guid="{06C7796F-60FE-4B15-9D17-353082FC47C0}" scale="80" showPageBreaks="1" fitToPage="1" printArea="1" topLeftCell="A4">
      <selection activeCell="D134" sqref="D134"/>
      <rowBreaks count="4" manualBreakCount="4">
        <brk id="35" min="1" max="6" man="1"/>
        <brk id="66" min="1" max="6" man="1"/>
        <brk id="94" min="1" max="6" man="1"/>
        <brk id="122" min="1" max="6" man="1"/>
      </rowBreaks>
      <pageMargins left="0" right="0" top="0" bottom="0" header="0" footer="0"/>
      <pageSetup paperSize="9" scale="54" fitToHeight="0" orientation="portrait" r:id="rId26"/>
      <headerFooter>
        <oddHeader>&amp;CNew Single-phase, 16 kVA, 33 kV/242V 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&amp;CNew Single-phase, 16 kVA, 33 kV/242V  (Coastal, Ester Oil Only)</oddHeader>
  </headerFooter>
  <rowBreaks count="4" manualBreakCount="4">
    <brk id="35" min="1" max="6" man="1"/>
    <brk id="62" min="1" max="6" man="1"/>
    <brk id="88" min="1" max="6" man="1"/>
    <brk id="117" min="1" max="6" man="1"/>
  </rowBreaks>
  <drawing r:id="rId28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5">
    <pageSetUpPr fitToPage="1"/>
  </sheetPr>
  <dimension ref="B1:G137"/>
  <sheetViews>
    <sheetView topLeftCell="A137" zoomScale="70" zoomScaleNormal="70" zoomScaleSheetLayoutView="55" workbookViewId="0">
      <selection activeCell="G75" sqref="G75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28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4.45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4.45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4.45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4.45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4.45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4.45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4.45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4.45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4.45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25</v>
      </c>
      <c r="G20" s="33"/>
    </row>
    <row r="21" spans="2:7" ht="44.45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4.45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4.45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4.45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4.45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4.45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4.45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4.45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4.45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4.45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4.45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4.45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4.45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4.45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4.45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4.45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4.45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4.45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4.45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4.45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4.45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4.45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4.45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4.45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4.45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4.45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4.45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4.45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4.45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4.45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4.45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4.45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4.45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4.45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4.45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4.45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4.45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4.45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4.45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4.45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4.45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4.45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4.45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4.45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4.45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4.45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4.45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70</v>
      </c>
      <c r="G67" s="33"/>
    </row>
    <row r="68" spans="2:7" ht="44.45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30</v>
      </c>
      <c r="G68" s="33"/>
    </row>
    <row r="69" spans="2:7" ht="44.45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520</v>
      </c>
      <c r="G69" s="33"/>
    </row>
    <row r="70" spans="2:7" ht="44.45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4.45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4.45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4.45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4.45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4.45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4.45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4.45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4.45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4.45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4.45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4.45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4.45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4.45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4.45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4.45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4.45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4.45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4.45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4.45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4.45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4.45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4.45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4.45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4.45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4.45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4.45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4.45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4.45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4.45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4.45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4.45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4.45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4.45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4.45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4.45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4.45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4.45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4.45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4.45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4.45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4.45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4.45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4.45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4.45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4.45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4.45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4.45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4.45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4.45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4.45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4.45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4.45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4.45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4.45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4.45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4.45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4.45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4.45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4.45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4.45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4.45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4.45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4.45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4.45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4.45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F71" sqref="F71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"/>
    </customSheetView>
    <customSheetView guid="{92196F57-6D64-4CC3-B851-AC99F65472C8}" scale="70" fitToPage="1">
      <selection activeCell="F71" sqref="F71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"/>
    </customSheetView>
    <customSheetView guid="{17EE5DBF-0FE4-4A5B-BD66-2BA19DB4059D}" scale="70" fitToPage="1">
      <selection activeCell="F71" sqref="F71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3"/>
    </customSheetView>
    <customSheetView guid="{29FDB895-FDFF-4EC3-B5AF-C214E465DEEB}" scale="70" showPageBreaks="1" fitToPage="1" printArea="1">
      <selection activeCell="F71" sqref="F71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4"/>
    </customSheetView>
    <customSheetView guid="{169CE84D-4086-40BF-A0E4-FFFF3CE5EB7D}" scale="70" showPageBreaks="1" fitToPage="1" printArea="1">
      <selection activeCell="F71" sqref="F71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5"/>
    </customSheetView>
    <customSheetView guid="{4A294F5F-16F1-48B2-A8A8-1EB33557755F}" scale="70" showPageBreaks="1" fitToPage="1" printArea="1">
      <selection activeCell="F71" sqref="F71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6"/>
    </customSheetView>
    <customSheetView guid="{C55A1F6B-D702-4F78-8482-FD76CDDC8509}" scale="70" showPageBreaks="1" fitToPage="1" printArea="1">
      <selection activeCell="F71" sqref="F71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7"/>
    </customSheetView>
    <customSheetView guid="{97BDCDFB-5104-40FA-8A01-FF18139CF050}" scale="55" showPageBreaks="1" fitToPage="1" printArea="1" view="pageBreakPreview" topLeftCell="A16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8"/>
    </customSheetView>
    <customSheetView guid="{D5714A68-473C-45CE-921C-00C34EEB4C96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9"/>
    </customSheetView>
    <customSheetView guid="{D9A4A332-3651-4408-844B-7E7ECC5E5ADD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0"/>
    </customSheetView>
    <customSheetView guid="{3943ECC5-6242-44C8-BEFD-1B91BF0593A8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1"/>
    </customSheetView>
    <customSheetView guid="{A9B6A78F-3E2F-46B3-9BF3-AEAAB67001EB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2"/>
    </customSheetView>
    <customSheetView guid="{D3E2A94B-1604-4517-A060-716B5EF4D6E1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3"/>
    </customSheetView>
    <customSheetView guid="{CC25ED77-8561-4118-865C-02CCBBD6F7E5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4"/>
    </customSheetView>
    <customSheetView guid="{9E68D5A3-77A7-4D2D-A381-B42253733A21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5"/>
    </customSheetView>
    <customSheetView guid="{A03AB8D3-A4F1-4FA2-8AC8-4059659716EC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6"/>
    </customSheetView>
    <customSheetView guid="{90E79D85-6386-49B5-B347-A4ADD5B6BB70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7"/>
    </customSheetView>
    <customSheetView guid="{661F14B0-7E60-4C52-A9F7-FCFD0F09BA1F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8"/>
    </customSheetView>
    <customSheetView guid="{0E947597-B9FB-408F-B47C-A2D788D00D7C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19"/>
    </customSheetView>
    <customSheetView guid="{B9063A62-D29B-48F4-A3B3-6CAFA6D6D8EA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0"/>
    </customSheetView>
    <customSheetView guid="{7FA323DB-86D3-48A8-9453-C28D721B35AA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1"/>
    </customSheetView>
    <customSheetView guid="{117BB064-59A1-4952-B02A-C3693ED5C297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2"/>
    </customSheetView>
    <customSheetView guid="{1D4E1FAD-3456-499A-A82D-FB40CF1A8068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3"/>
    </customSheetView>
    <customSheetView guid="{63B0D61F-848C-494A-B934-73A922F5C779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4"/>
    </customSheetView>
    <customSheetView guid="{1A1D99E6-5E8C-41DD-96E1-A214C10404CE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5"/>
    </customSheetView>
    <customSheetView guid="{06C7796F-60FE-4B15-9D17-353082FC47C0}" scale="70" showPageBreaks="1" fitToPage="1" printArea="1" topLeftCell="A61">
      <selection activeCell="F71" sqref="F71"/>
      <rowBreaks count="4" manualBreakCount="4">
        <brk id="38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5" fitToHeight="0" orientation="portrait" r:id="rId26"/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&amp;CThree-phase, 25 kVA, 11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6">
    <pageSetUpPr fitToPage="1"/>
  </sheetPr>
  <dimension ref="B1:G137"/>
  <sheetViews>
    <sheetView topLeftCell="A137" zoomScale="70" zoomScaleNormal="70" zoomScaleSheetLayoutView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31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25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70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30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520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1"/>
      <headerFooter>
        <oddHeader>&amp;CThree-phase, 25 kVA, 22 kV/420V (Coastal, Mineral Oil Only)</oddHeader>
      </headerFooter>
    </customSheetView>
    <customSheetView guid="{92196F57-6D64-4CC3-B851-AC99F65472C8}" scale="70" fitToPage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2"/>
      <headerFooter>
        <oddHeader>&amp;CThree-phase, 25 kVA, 22 kV/420V (Coastal, Mineral Oil Only)</oddHeader>
      </headerFooter>
    </customSheetView>
    <customSheetView guid="{17EE5DBF-0FE4-4A5B-BD66-2BA19DB4059D}" scale="70" fitToPage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3"/>
      <headerFooter>
        <oddHeader>&amp;CThree-phase, 25 kVA, 22 kV/420V (Coastal, Mineral Oil Only)</oddHeader>
      </headerFooter>
    </customSheetView>
    <customSheetView guid="{29FDB895-FDFF-4EC3-B5AF-C214E465DEEB}" scale="70" showPageBreaks="1" fitToPage="1" printArea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4"/>
      <headerFooter>
        <oddHeader>&amp;CThree-phase, 25 kVA, 22 kV/420V (Coastal, Mineral Oil Only)</oddHeader>
      </headerFooter>
    </customSheetView>
    <customSheetView guid="{169CE84D-4086-40BF-A0E4-FFFF3CE5EB7D}" scale="70" showPageBreaks="1" fitToPage="1" printArea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5"/>
      <headerFooter>
        <oddHeader>&amp;CThree-phase, 25 kVA, 22 kV/420V (Coastal, Mineral Oil Only)</oddHeader>
      </headerFooter>
    </customSheetView>
    <customSheetView guid="{4A294F5F-16F1-48B2-A8A8-1EB33557755F}" scale="70" showPageBreaks="1" fitToPage="1" printArea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6"/>
      <headerFooter>
        <oddHeader>&amp;CThree-phase, 25 kVA, 22 kV/420V (Coastal, Mineral Oil Only)</oddHeader>
      </headerFooter>
    </customSheetView>
    <customSheetView guid="{C55A1F6B-D702-4F78-8482-FD76CDDC8509}" scale="70" showPageBreaks="1" fitToPage="1" printArea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7"/>
      <headerFooter>
        <oddHeader>&amp;CThree-phase, 25 kVA, 22 kV/420V (Coastal, Mineral Oil Only)</oddHeader>
      </headerFooter>
    </customSheetView>
    <customSheetView guid="{97BDCDFB-5104-40FA-8A01-FF18139CF050}" scale="70" showPageBreaks="1" fitToPage="1" printArea="1">
      <selection activeCell="I3" sqref="I3"/>
      <rowBreaks count="4" manualBreakCount="4">
        <brk id="35" min="1" max="6" man="1"/>
        <brk id="63" min="1" max="6" man="1"/>
        <brk id="91" min="1" max="6" man="1"/>
        <brk id="119" min="1" max="6" man="1"/>
      </rowBreaks>
      <pageMargins left="0" right="0" top="0" bottom="0" header="0" footer="0"/>
      <pageSetup paperSize="9" scale="54" fitToHeight="0" orientation="portrait" r:id="rId8"/>
      <headerFooter>
        <oddHeader>&amp;CThree-phase, 25 kVA, 22 kV/420V (Coastal, Mineral Oil Only)</oddHeader>
      </headerFooter>
    </customSheetView>
    <customSheetView guid="{D5714A68-473C-45CE-921C-00C34EEB4C96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9"/>
      <headerFooter>
        <oddHeader>&amp;CThree-phase, 25 kVA, 22 kV/420V (Coastal, Mineral Oil Only)</oddHeader>
      </headerFooter>
    </customSheetView>
    <customSheetView guid="{D9A4A332-3651-4408-844B-7E7ECC5E5ADD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0"/>
      <headerFooter>
        <oddHeader>&amp;CThree-phase, 25 kVA, 22 kV/420V (Coastal, Mineral Oil Only)</oddHeader>
      </headerFooter>
    </customSheetView>
    <customSheetView guid="{3943ECC5-6242-44C8-BEFD-1B91BF0593A8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1"/>
      <headerFooter>
        <oddHeader>&amp;CThree-phase, 25 kVA, 22 kV/420V (Coastal, Mineral Oil Only)</oddHeader>
      </headerFooter>
    </customSheetView>
    <customSheetView guid="{A9B6A78F-3E2F-46B3-9BF3-AEAAB67001EB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&amp;CThree-phase, 25 kVA, 22 kV/420V (Coastal, Mineral Oil Only)</oddHeader>
      </headerFooter>
    </customSheetView>
    <customSheetView guid="{D3E2A94B-1604-4517-A060-716B5EF4D6E1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&amp;CThree-phase, 25 kVA, 22 kV/420V (Coastal, Mineral Oil Only)</oddHeader>
      </headerFooter>
    </customSheetView>
    <customSheetView guid="{CC25ED77-8561-4118-865C-02CCBBD6F7E5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&amp;CThree-phase, 25 kVA, 22 kV/420V (Coastal, Mineral Oil Only)</oddHeader>
      </headerFooter>
    </customSheetView>
    <customSheetView guid="{9E68D5A3-77A7-4D2D-A381-B42253733A21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&amp;CThree-phase, 25 kVA, 22 kV/420V (Coastal, Mineral Oil Only)</oddHeader>
      </headerFooter>
    </customSheetView>
    <customSheetView guid="{A03AB8D3-A4F1-4FA2-8AC8-4059659716EC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&amp;CThree-phase, 25 kVA, 22 kV/420V (Coastal, Mineral Oil Only)</oddHeader>
      </headerFooter>
    </customSheetView>
    <customSheetView guid="{90E79D85-6386-49B5-B347-A4ADD5B6BB70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&amp;CThree-phase, 25 kVA, 22 kV/420V (Coastal, Mineral Oil Only)</oddHeader>
      </headerFooter>
    </customSheetView>
    <customSheetView guid="{661F14B0-7E60-4C52-A9F7-FCFD0F09BA1F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&amp;CThree-phase, 25 kVA, 22 kV/420V (Coastal, Mineral Oil Only)</oddHeader>
      </headerFooter>
    </customSheetView>
    <customSheetView guid="{0E947597-B9FB-408F-B47C-A2D788D00D7C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&amp;CThree-phase, 25 kVA, 22 kV/420V (Coastal, Mineral Oil Only)</oddHeader>
      </headerFooter>
    </customSheetView>
    <customSheetView guid="{B9063A62-D29B-48F4-A3B3-6CAFA6D6D8EA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&amp;CThree-phase, 25 kVA, 22 kV/420V (Coastal, Mineral Oil Only)</oddHeader>
      </headerFooter>
    </customSheetView>
    <customSheetView guid="{7FA323DB-86D3-48A8-9453-C28D721B35AA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&amp;CThree-phase, 25 kVA, 22 kV/420V (Coastal, Mineral Oil Only)</oddHeader>
      </headerFooter>
    </customSheetView>
    <customSheetView guid="{117BB064-59A1-4952-B02A-C3693ED5C297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&amp;CThree-phase, 25 kVA, 22 kV/420V (Coastal, Mineral Oil Only)</oddHeader>
      </headerFooter>
    </customSheetView>
    <customSheetView guid="{1D4E1FAD-3456-499A-A82D-FB40CF1A8068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&amp;CThree-phase, 25 kVA, 22 kV/420V (Coastal, Mineral Oil Only)</oddHeader>
      </headerFooter>
    </customSheetView>
    <customSheetView guid="{63B0D61F-848C-494A-B934-73A922F5C779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&amp;CThree-phase, 25 kVA, 22 kV/420V (Coastal, Mineral Oil Only)</oddHeader>
      </headerFooter>
    </customSheetView>
    <customSheetView guid="{1A1D99E6-5E8C-41DD-96E1-A214C10404CE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&amp;CThree-phase, 25 kVA, 22 kV/420V (Coastal, Mineral Oil Only)</oddHeader>
      </headerFooter>
    </customSheetView>
    <customSheetView guid="{06C7796F-60FE-4B15-9D17-353082FC47C0}" scale="70" showPageBreaks="1" fitToPage="1" printArea="1" view="pageBreakPreview" topLeftCell="A136">
      <selection activeCell="I3" sqref="I3"/>
      <rowBreaks count="4" manualBreakCount="4">
        <brk id="39" min="1" max="6" man="1"/>
        <brk id="71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&amp;CThree-phase, 25 kVA, 22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6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&amp;CThree-phase, 25 kVA, 22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Sheet18">
    <pageSetUpPr fitToPage="1"/>
  </sheetPr>
  <dimension ref="B1:G137"/>
  <sheetViews>
    <sheetView topLeftCell="A137" zoomScale="70" zoomScaleNormal="70" zoomScaleSheetLayoutView="70" workbookViewId="0">
      <selection activeCell="D75" sqref="D75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34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25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70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30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520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25 kVA, 33 kV/420V (Coastal, Mineral Oil Only)</oddHeader>
      </headerFooter>
    </customSheetView>
    <customSheetView guid="{92196F57-6D64-4CC3-B851-AC99F65472C8}" scale="70" fitToPage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25 kVA, 33 kV/420V (Coastal, Mineral Oil Only)</oddHeader>
      </headerFooter>
    </customSheetView>
    <customSheetView guid="{17EE5DBF-0FE4-4A5B-BD66-2BA19DB4059D}" scale="70" fitToPage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25 kVA, 33 kV/420V (Coastal, Mineral Oil Only)</oddHeader>
      </headerFooter>
    </customSheetView>
    <customSheetView guid="{29FDB895-FDFF-4EC3-B5AF-C214E465DEEB}" scale="70" showPageBreaks="1" fitToPage="1" printArea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25 kVA, 33 kV/420V (Coastal, Mineral Oil Only)</oddHeader>
      </headerFooter>
    </customSheetView>
    <customSheetView guid="{169CE84D-4086-40BF-A0E4-FFFF3CE5EB7D}" scale="70" showPageBreaks="1" fitToPage="1" printArea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25 kVA, 33 kV/420V (Coastal, Mineral Oil Only)</oddHeader>
      </headerFooter>
    </customSheetView>
    <customSheetView guid="{4A294F5F-16F1-48B2-A8A8-1EB33557755F}" scale="70" showPageBreaks="1" fitToPage="1" printArea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25 kVA, 33 kV/420V (Coastal, Mineral Oil Only)</oddHeader>
      </headerFooter>
    </customSheetView>
    <customSheetView guid="{C55A1F6B-D702-4F78-8482-FD76CDDC8509}" scale="70" showPageBreaks="1" fitToPage="1" printArea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25 kVA, 33 kV/420V (Coastal, Mineral Oil Only)</oddHeader>
      </headerFooter>
    </customSheetView>
    <customSheetView guid="{97BDCDFB-5104-40FA-8A01-FF18139CF050}" scale="70" showPageBreaks="1" fitToPage="1" printArea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25 kVA, 33 kV/420V (Coastal, Mineral Oil Only)</oddHeader>
      </headerFooter>
    </customSheetView>
    <customSheetView guid="{D5714A68-473C-45CE-921C-00C34EEB4C96}" scale="70" showPageBreaks="1" fitToPage="1" printArea="1">
      <selection activeCell="I5" sqref="I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25 kVA, 33 kV/420V (Coastal, Mineral Oil Only)</oddHeader>
      </headerFooter>
    </customSheetView>
    <customSheetView guid="{D9A4A332-3651-4408-844B-7E7ECC5E5ADD}" scale="70" showPageBreaks="1" fitToPage="1" printArea="1" view="pageBreakPreview" topLeftCell="A13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25 kVA, 33 kV/420V (Coastal, Mineral Oil Only)</oddHeader>
      </headerFooter>
    </customSheetView>
    <customSheetView guid="{3943ECC5-6242-44C8-BEFD-1B91BF0593A8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25 kVA, 33 kV/420V (Coastal, Mineral Oil Only)</oddHeader>
      </headerFooter>
    </customSheetView>
    <customSheetView guid="{A9B6A78F-3E2F-46B3-9BF3-AEAAB67001EB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25 kVA, 33 kV/420V (Coastal, Mineral Oil Only)</oddHeader>
      </headerFooter>
    </customSheetView>
    <customSheetView guid="{D3E2A94B-1604-4517-A060-716B5EF4D6E1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25 kVA, 33 kV/420V (Coastal, Mineral Oil Only)</oddHeader>
      </headerFooter>
    </customSheetView>
    <customSheetView guid="{CC25ED77-8561-4118-865C-02CCBBD6F7E5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25 kVA, 33 kV/420V (Coastal, Mineral Oil Only)</oddHeader>
      </headerFooter>
    </customSheetView>
    <customSheetView guid="{9E68D5A3-77A7-4D2D-A381-B42253733A21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25 kVA, 33 kV/420V (Coastal, Mineral Oil Only)</oddHeader>
      </headerFooter>
    </customSheetView>
    <customSheetView guid="{A03AB8D3-A4F1-4FA2-8AC8-4059659716EC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25 kVA, 33 kV/420V (Coastal, Mineral Oil Only)</oddHeader>
      </headerFooter>
    </customSheetView>
    <customSheetView guid="{90E79D85-6386-49B5-B347-A4ADD5B6BB70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25 kVA, 33 kV/420V (Coastal, Mineral Oil Only)</oddHeader>
      </headerFooter>
    </customSheetView>
    <customSheetView guid="{661F14B0-7E60-4C52-A9F7-FCFD0F09BA1F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25 kVA, 33 kV/420V (Coastal, Mineral Oil Only)</oddHeader>
      </headerFooter>
    </customSheetView>
    <customSheetView guid="{0E947597-B9FB-408F-B47C-A2D788D00D7C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25 kVA, 33 kV/420V (Coastal, Mineral Oil Only)</oddHeader>
      </headerFooter>
    </customSheetView>
    <customSheetView guid="{B9063A62-D29B-48F4-A3B3-6CAFA6D6D8EA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25 kVA, 33 kV/420V (Coastal, Mineral Oil Only)</oddHeader>
      </headerFooter>
    </customSheetView>
    <customSheetView guid="{7FA323DB-86D3-48A8-9453-C28D721B35AA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25 kVA, 33 kV/420V (Coastal, Mineral Oil Only)</oddHeader>
      </headerFooter>
    </customSheetView>
    <customSheetView guid="{117BB064-59A1-4952-B02A-C3693ED5C297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25 kVA, 33 kV/420V (Coastal, Mineral Oil Only)</oddHeader>
      </headerFooter>
    </customSheetView>
    <customSheetView guid="{1D4E1FAD-3456-499A-A82D-FB40CF1A8068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25 kVA, 33 kV/420V (Coastal, Mineral Oil Only)</oddHeader>
      </headerFooter>
    </customSheetView>
    <customSheetView guid="{63B0D61F-848C-494A-B934-73A922F5C779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25 kVA, 33 kV/420V (Coastal, Mineral Oil Only)</oddHeader>
      </headerFooter>
    </customSheetView>
    <customSheetView guid="{1A1D99E6-5E8C-41DD-96E1-A214C10404CE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25 kVA, 33 kV/420V (Coastal, Mineral Oil Only)</oddHeader>
      </headerFooter>
    </customSheetView>
    <customSheetView guid="{06C7796F-60FE-4B15-9D17-353082FC47C0}" scale="70" showPageBreaks="1" fitToPage="1" printArea="1" topLeftCell="A100">
      <selection activeCell="I5" sqref="I5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25 kVA, 33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3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25 kVA, 33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8ADDE-83AB-4D88-ABA7-531D725D36B3}">
  <sheetPr>
    <pageSetUpPr fitToPage="1"/>
  </sheetPr>
  <dimension ref="B1:G137"/>
  <sheetViews>
    <sheetView topLeftCell="A73" zoomScale="70" zoomScaleNormal="70" zoomScaleSheetLayoutView="55" workbookViewId="0">
      <selection activeCell="D75" sqref="D75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.85546875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83" t="s">
        <v>37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32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 t="str">
        <f>VLOOKUP($D$7,'Source Data'!$A$2:$EK$28,13,FALSE)</f>
        <v>±242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2ph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76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36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540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showPageBreaks="1" fitToPage="1" printArea="1">
      <selection activeCell="F7" sqref="F7:F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1"/>
      <headerFooter>
        <oddHeader>&amp;CDual-phase, 32 kVA, 11 kV/+242V/-242V (Coastal, Mineral Oil Only)</oddHeader>
      </headerFooter>
    </customSheetView>
    <customSheetView guid="{92196F57-6D64-4CC3-B851-AC99F65472C8}" scale="70" showPageBreaks="1" fitToPage="1" printArea="1">
      <selection activeCell="F7" sqref="F7:F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2"/>
      <headerFooter>
        <oddHeader>&amp;CDual-phase, 32 kVA, 11 kV/+242V/-242V (Coastal, Mineral Oil Only)</oddHeader>
      </headerFooter>
    </customSheetView>
    <customSheetView guid="{17EE5DBF-0FE4-4A5B-BD66-2BA19DB4059D}" scale="70" showPageBreaks="1" fitToPage="1" printArea="1">
      <selection activeCell="F7" sqref="F7:F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3"/>
      <headerFooter>
        <oddHeader>&amp;CDual-phase, 32 kVA, 11 kV/+242V/-242V (Coastal, Mineral Oil Only)</oddHeader>
      </headerFooter>
    </customSheetView>
    <customSheetView guid="{29FDB895-FDFF-4EC3-B5AF-C214E465DEEB}" scale="70" showPageBreaks="1" fitToPage="1" printArea="1">
      <selection activeCell="F7" sqref="F7:F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4"/>
      <headerFooter>
        <oddHeader>&amp;CDual-phase, 32 kVA, 11 kV/+242V/-242V (Coastal, Mineral Oil Only)</oddHeader>
      </headerFooter>
    </customSheetView>
    <customSheetView guid="{169CE84D-4086-40BF-A0E4-FFFF3CE5EB7D}" scale="70" showPageBreaks="1" fitToPage="1" printArea="1">
      <selection activeCell="F7" sqref="F7:F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5"/>
      <headerFooter>
        <oddHeader>&amp;CDual-phase, 32 kVA, 11 kV/+242V/-242V (Coastal, Mineral Oil Only)</oddHeader>
      </headerFooter>
    </customSheetView>
    <customSheetView guid="{4A294F5F-16F1-48B2-A8A8-1EB33557755F}" scale="70" showPageBreaks="1" fitToPage="1" printArea="1">
      <selection activeCell="F7" sqref="F7:F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6"/>
      <headerFooter>
        <oddHeader>&amp;CDual-phase, 32 kVA, 11 kV/+242V/-242V (Coastal, Mineral Oil Only)</oddHeader>
      </headerFooter>
    </customSheetView>
    <customSheetView guid="{C55A1F6B-D702-4F78-8482-FD76CDDC8509}" scale="55" showPageBreaks="1" fitToPage="1" printArea="1" view="pageBreakPreview" topLeftCell="A10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7"/>
      <headerFooter>
        <oddHeader>&amp;CDual-phase, 32 kVA, 11 kV/+242V/-242V (Coastal, Mineral Oil Only)</oddHeader>
      </headerFooter>
    </customSheetView>
    <customSheetView guid="{97BDCDFB-5104-40FA-8A01-FF18139CF050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8"/>
      <headerFooter>
        <oddHeader>&amp;CDual-phase, 32 kVA, 11 kV/+242V/-242V (Coastal, Mineral Oil Only)</oddHeader>
      </headerFooter>
    </customSheetView>
    <customSheetView guid="{D5714A68-473C-45CE-921C-00C34EEB4C96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9"/>
      <headerFooter>
        <oddHeader>&amp;CDual-phase, 32 kVA, 11 kV/+242V/-242V (Coastal, Mineral Oil Only)</oddHeader>
      </headerFooter>
    </customSheetView>
    <customSheetView guid="{D9A4A332-3651-4408-844B-7E7ECC5E5ADD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0"/>
      <headerFooter>
        <oddHeader>&amp;CDual-phase, 32 kVA, 11 kV/+242V/-242V (Coastal, Mineral Oil Only)</oddHeader>
      </headerFooter>
    </customSheetView>
    <customSheetView guid="{3943ECC5-6242-44C8-BEFD-1B91BF0593A8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1"/>
      <headerFooter>
        <oddHeader>&amp;CDual-phase, 32 kVA, 11 kV/+242V/-242V (Coastal, Mineral Oil Only)</oddHeader>
      </headerFooter>
    </customSheetView>
    <customSheetView guid="{A9B6A78F-3E2F-46B3-9BF3-AEAAB67001EB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&amp;CDual-phase, 32 kVA, 11 kV/+242V/-242V (Coastal, Mineral Oil Only)</oddHeader>
      </headerFooter>
    </customSheetView>
    <customSheetView guid="{D3E2A94B-1604-4517-A060-716B5EF4D6E1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&amp;CDual-phase, 32 kVA, 11 kV/+242V/-242V (Coastal, Mineral Oil Only)</oddHeader>
      </headerFooter>
    </customSheetView>
    <customSheetView guid="{CC25ED77-8561-4118-865C-02CCBBD6F7E5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&amp;CDual-phase, 32 kVA, 11 kV/+242V/-242V (Coastal, Mineral Oil Only)</oddHeader>
      </headerFooter>
    </customSheetView>
    <customSheetView guid="{9E68D5A3-77A7-4D2D-A381-B42253733A21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&amp;CDual-phase, 32 kVA, 11 kV/+242V/-242V (Coastal, Mineral Oil Only)</oddHeader>
      </headerFooter>
    </customSheetView>
    <customSheetView guid="{A03AB8D3-A4F1-4FA2-8AC8-4059659716EC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&amp;CDual-phase, 32 kVA, 11 kV/+242V/-242V (Coastal, Mineral Oil Only)</oddHeader>
      </headerFooter>
    </customSheetView>
    <customSheetView guid="{90E79D85-6386-49B5-B347-A4ADD5B6BB70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&amp;CDual-phase, 32 kVA, 11 kV/+242V/-242V (Coastal, Mineral Oil Only)</oddHeader>
      </headerFooter>
    </customSheetView>
    <customSheetView guid="{661F14B0-7E60-4C52-A9F7-FCFD0F09BA1F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&amp;CDual-phase, 32 kVA, 11 kV/+242V/-242V (Coastal, Mineral Oil Only)</oddHeader>
      </headerFooter>
    </customSheetView>
    <customSheetView guid="{0E947597-B9FB-408F-B47C-A2D788D00D7C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&amp;CDual-phase, 32 kVA, 11 kV/+242V/-242V (Coastal, Mineral Oil Only)</oddHeader>
      </headerFooter>
    </customSheetView>
    <customSheetView guid="{B9063A62-D29B-48F4-A3B3-6CAFA6D6D8EA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&amp;CDual-phase, 32 kVA, 11 kV/+242V/-242V (Coastal, Mineral Oil Only)</oddHeader>
      </headerFooter>
    </customSheetView>
    <customSheetView guid="{7FA323DB-86D3-48A8-9453-C28D721B35AA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&amp;CDual-phase, 32 kVA, 11 kV/+242V/-242V (Coastal, Mineral Oil Only)</oddHeader>
      </headerFooter>
    </customSheetView>
    <customSheetView guid="{117BB064-59A1-4952-B02A-C3693ED5C297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&amp;CDual-phase, 32 kVA, 11 kV/+242V/-242V (Coastal, Mineral Oil Only)</oddHeader>
      </headerFooter>
    </customSheetView>
    <customSheetView guid="{1D4E1FAD-3456-499A-A82D-FB40CF1A8068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&amp;CDual-phase, 32 kVA, 11 kV/+242V/-242V (Coastal, Mineral Oil Only)</oddHeader>
      </headerFooter>
    </customSheetView>
    <customSheetView guid="{63B0D61F-848C-494A-B934-73A922F5C779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&amp;CDual-phase, 32 kVA, 11 kV/+242V/-242V (Coastal, Mineral Oil Only)</oddHeader>
      </headerFooter>
    </customSheetView>
    <customSheetView guid="{1A1D99E6-5E8C-41DD-96E1-A214C10404CE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&amp;CDual-phase, 32 kVA, 11 kV/+242V/-242V (Coastal, Mineral Oil Only)</oddHeader>
      </headerFooter>
    </customSheetView>
    <customSheetView guid="{06C7796F-60FE-4B15-9D17-353082FC47C0}" scale="70" showPageBreaks="1" fitToPage="1" printArea="1" topLeftCell="A7">
      <selection activeCell="F7" sqref="F7:F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&amp;CDual-phase, 32 kVA, 11 kV/+242V/-242V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&amp;CDual-phase, 32 kVA, 11 kV/+242V/-242V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Sheet17">
    <pageSetUpPr fitToPage="1"/>
  </sheetPr>
  <dimension ref="B1:G137"/>
  <sheetViews>
    <sheetView topLeftCell="A71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40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32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 t="str">
        <f>VLOOKUP($D$7,'Source Data'!$A$2:$EK$28,13,FALSE)</f>
        <v>±242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2ph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76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36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540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H6" sqref="H6"/>
      <pageMargins left="0" right="0" top="0" bottom="0" header="0" footer="0"/>
      <pageSetup paperSize="9" scale="54" fitToHeight="0" orientation="portrait" r:id="rId1"/>
      <headerFooter>
        <oddHeader>&amp;CDual-phase, 32 kVA, 22 kV/+242V/-242V (Coastal, Mineral Oil Only)</oddHeader>
      </headerFooter>
    </customSheetView>
    <customSheetView guid="{92196F57-6D64-4CC3-B851-AC99F65472C8}" scale="70" fitToPage="1">
      <selection activeCell="H6" sqref="H6"/>
      <pageMargins left="0" right="0" top="0" bottom="0" header="0" footer="0"/>
      <pageSetup paperSize="9" scale="54" fitToHeight="0" orientation="portrait" r:id="rId2"/>
      <headerFooter>
        <oddHeader>&amp;CDual-phase, 32 kVA, 22 kV/+242V/-242V (Coastal, Mineral Oil Only)</oddHeader>
      </headerFooter>
    </customSheetView>
    <customSheetView guid="{17EE5DBF-0FE4-4A5B-BD66-2BA19DB4059D}" scale="70" fitToPage="1">
      <selection activeCell="H6" sqref="H6"/>
      <pageMargins left="0" right="0" top="0" bottom="0" header="0" footer="0"/>
      <pageSetup paperSize="9" scale="54" fitToHeight="0" orientation="portrait" r:id="rId3"/>
      <headerFooter>
        <oddHeader>&amp;CDual-phase, 32 kVA, 22 kV/+242V/-242V (Coastal, Mineral Oil Only)</oddHeader>
      </headerFooter>
    </customSheetView>
    <customSheetView guid="{29FDB895-FDFF-4EC3-B5AF-C214E465DEEB}" scale="70" showPageBreaks="1" fitToPage="1" printArea="1">
      <selection activeCell="H6" sqref="H6"/>
      <pageMargins left="0" right="0" top="0" bottom="0" header="0" footer="0"/>
      <pageSetup paperSize="9" scale="54" fitToHeight="0" orientation="portrait" r:id="rId4"/>
      <headerFooter>
        <oddHeader>&amp;CDual-phase, 32 kVA, 22 kV/+242V/-242V (Coastal, Mineral Oil Only)</oddHeader>
      </headerFooter>
    </customSheetView>
    <customSheetView guid="{169CE84D-4086-40BF-A0E4-FFFF3CE5EB7D}" scale="70" showPageBreaks="1" fitToPage="1" printArea="1">
      <selection activeCell="H6" sqref="H6"/>
      <pageMargins left="0" right="0" top="0" bottom="0" header="0" footer="0"/>
      <pageSetup paperSize="9" scale="54" fitToHeight="0" orientation="portrait" r:id="rId5"/>
      <headerFooter>
        <oddHeader>&amp;CDual-phase, 32 kVA, 22 kV/+242V/-242V (Coastal, Mineral Oil Only)</oddHeader>
      </headerFooter>
    </customSheetView>
    <customSheetView guid="{4A294F5F-16F1-48B2-A8A8-1EB33557755F}" scale="70" showPageBreaks="1" fitToPage="1" printArea="1">
      <selection activeCell="H6" sqref="H6"/>
      <pageMargins left="0" right="0" top="0" bottom="0" header="0" footer="0"/>
      <pageSetup paperSize="9" scale="54" fitToHeight="0" orientation="portrait" r:id="rId6"/>
      <headerFooter>
        <oddHeader>&amp;CDual-phase, 32 kVA, 22 kV/+242V/-242V (Coastal, Mineral Oil Only)</oddHeader>
      </headerFooter>
    </customSheetView>
    <customSheetView guid="{C55A1F6B-D702-4F78-8482-FD76CDDC8509}" scale="70" showPageBreaks="1" fitToPage="1" printArea="1">
      <selection activeCell="H6" sqref="H6"/>
      <pageMargins left="0" right="0" top="0" bottom="0" header="0" footer="0"/>
      <pageSetup paperSize="9" scale="54" fitToHeight="0" orientation="portrait" r:id="rId7"/>
      <headerFooter>
        <oddHeader>&amp;CDual-phase, 32 kVA, 22 kV/+242V/-242V (Coastal, Mineral Oil Only)</oddHeader>
      </headerFooter>
    </customSheetView>
    <customSheetView guid="{97BDCDFB-5104-40FA-8A01-FF18139CF050}" scale="70" showPageBreaks="1" fitToPage="1" printArea="1">
      <selection activeCell="H6" sqref="H6"/>
      <pageMargins left="0" right="0" top="0" bottom="0" header="0" footer="0"/>
      <pageSetup paperSize="9" scale="54" fitToHeight="0" orientation="portrait" r:id="rId8"/>
      <headerFooter>
        <oddHeader>&amp;CDual-phase, 32 kVA, 22 kV/+242V/-242V (Coastal, Mineral Oil Only)</oddHeader>
      </headerFooter>
    </customSheetView>
    <customSheetView guid="{D5714A68-473C-45CE-921C-00C34EEB4C96}" scale="70" showPageBreaks="1" fitToPage="1" printArea="1">
      <selection activeCell="H6" sqref="H6"/>
      <pageMargins left="0" right="0" top="0" bottom="0" header="0" footer="0"/>
      <pageSetup paperSize="9" scale="54" fitToHeight="0" orientation="portrait" r:id="rId9"/>
      <headerFooter>
        <oddHeader>&amp;CDual-phase, 32 kVA, 22 kV/+242V/-242V (Coastal, Mineral Oil Only)</oddHeader>
      </headerFooter>
    </customSheetView>
    <customSheetView guid="{D9A4A332-3651-4408-844B-7E7ECC5E5ADD}" scale="70" showPageBreaks="1" fitToPage="1" printArea="1">
      <selection activeCell="H6" sqref="H6"/>
      <pageMargins left="0" right="0" top="0" bottom="0" header="0" footer="0"/>
      <pageSetup paperSize="9" scale="54" fitToHeight="0" orientation="portrait" r:id="rId10"/>
      <headerFooter>
        <oddHeader>&amp;CDual-phase, 32 kVA, 22 kV/+242V/-242V (Coastal, Mineral Oil Only)</oddHeader>
      </headerFooter>
    </customSheetView>
    <customSheetView guid="{3943ECC5-6242-44C8-BEFD-1B91BF0593A8}" scale="55" showPageBreaks="1" fitToPage="1" printArea="1" view="pageBreakPreview" topLeftCell="A97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1"/>
      <headerFooter>
        <oddHeader>&amp;CDual-phase, 32 kVA, 22 kV/+242V/-242V (Coastal, Mineral Oil Only)</oddHeader>
      </headerFooter>
    </customSheetView>
    <customSheetView guid="{A9B6A78F-3E2F-46B3-9BF3-AEAAB67001EB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2"/>
      <headerFooter>
        <oddHeader>&amp;CDual-phase, 32 kVA, 22 kV/+242V/-242V (Coastal, Mineral Oil Only)</oddHeader>
      </headerFooter>
    </customSheetView>
    <customSheetView guid="{D3E2A94B-1604-4517-A060-716B5EF4D6E1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3"/>
      <headerFooter>
        <oddHeader>&amp;CDual-phase, 32 kVA, 22 kV/+242V/-242V (Coastal, Mineral Oil Only)</oddHeader>
      </headerFooter>
    </customSheetView>
    <customSheetView guid="{CC25ED77-8561-4118-865C-02CCBBD6F7E5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4"/>
      <headerFooter>
        <oddHeader>&amp;CDual-phase, 32 kVA, 22 kV/+242V/-242V (Coastal, Mineral Oil Only)</oddHeader>
      </headerFooter>
    </customSheetView>
    <customSheetView guid="{9E68D5A3-77A7-4D2D-A381-B42253733A21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5"/>
      <headerFooter>
        <oddHeader>&amp;CDual-phase, 32 kVA, 22 kV/+242V/-242V (Coastal, Mineral Oil Only)</oddHeader>
      </headerFooter>
    </customSheetView>
    <customSheetView guid="{A03AB8D3-A4F1-4FA2-8AC8-4059659716EC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6"/>
      <headerFooter>
        <oddHeader>&amp;CDual-phase, 32 kVA, 22 kV/+242V/-242V (Coastal, Mineral Oil Only)</oddHeader>
      </headerFooter>
    </customSheetView>
    <customSheetView guid="{90E79D85-6386-49B5-B347-A4ADD5B6BB70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7"/>
      <headerFooter>
        <oddHeader>&amp;CDual-phase, 32 kVA, 22 kV/+242V/-242V (Coastal, Mineral Oil Only)</oddHeader>
      </headerFooter>
    </customSheetView>
    <customSheetView guid="{661F14B0-7E60-4C52-A9F7-FCFD0F09BA1F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8"/>
      <headerFooter>
        <oddHeader>&amp;CDual-phase, 32 kVA, 22 kV/+242V/-242V (Coastal, Mineral Oil Only)</oddHeader>
      </headerFooter>
    </customSheetView>
    <customSheetView guid="{0E947597-B9FB-408F-B47C-A2D788D00D7C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19"/>
      <headerFooter>
        <oddHeader>&amp;CDual-phase, 32 kVA, 22 kV/+242V/-242V (Coastal, Mineral Oil Only)</oddHeader>
      </headerFooter>
    </customSheetView>
    <customSheetView guid="{B9063A62-D29B-48F4-A3B3-6CAFA6D6D8EA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20"/>
      <headerFooter>
        <oddHeader>&amp;CDual-phase, 32 kVA, 22 kV/+242V/-242V (Coastal, Mineral Oil Only)</oddHeader>
      </headerFooter>
    </customSheetView>
    <customSheetView guid="{7FA323DB-86D3-48A8-9453-C28D721B35AA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21"/>
      <headerFooter>
        <oddHeader>&amp;CDual-phase, 32 kVA, 22 kV/+242V/-242V (Coastal, Mineral Oil Only)</oddHeader>
      </headerFooter>
    </customSheetView>
    <customSheetView guid="{117BB064-59A1-4952-B02A-C3693ED5C297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22"/>
      <headerFooter>
        <oddHeader>&amp;CDual-phase, 32 kVA, 22 kV/+242V/-242V (Coastal, Mineral Oil Only)</oddHeader>
      </headerFooter>
    </customSheetView>
    <customSheetView guid="{1D4E1FAD-3456-499A-A82D-FB40CF1A8068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23"/>
      <headerFooter>
        <oddHeader>&amp;CDual-phase, 32 kVA, 22 kV/+242V/-242V (Coastal, Mineral Oil Only)</oddHeader>
      </headerFooter>
    </customSheetView>
    <customSheetView guid="{63B0D61F-848C-494A-B934-73A922F5C779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24"/>
      <headerFooter>
        <oddHeader>&amp;CDual-phase, 32 kVA, 22 kV/+242V/-242V (Coastal, Mineral Oil Only)</oddHeader>
      </headerFooter>
    </customSheetView>
    <customSheetView guid="{1A1D99E6-5E8C-41DD-96E1-A214C10404CE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25"/>
      <headerFooter>
        <oddHeader>&amp;CDual-phase, 32 kVA, 22 kV/+242V/-242V (Coastal, Mineral Oil Only)</oddHeader>
      </headerFooter>
    </customSheetView>
    <customSheetView guid="{06C7796F-60FE-4B15-9D17-353082FC47C0}" scale="70" showPageBreaks="1" fitToPage="1" printArea="1" topLeftCell="A6">
      <selection activeCell="H6" sqref="H6"/>
      <rowBreaks count="2" manualBreakCount="2">
        <brk id="38" min="1" max="6" man="1"/>
        <brk id="70" min="1" max="6" man="1"/>
      </rowBreaks>
      <pageMargins left="0" right="0" top="0" bottom="0" header="0" footer="0"/>
      <pageSetup paperSize="9" scale="54" fitToHeight="0" orientation="portrait" r:id="rId26"/>
      <headerFooter>
        <oddHeader>&amp;CDual-phase, 32 kVA, 22 kV/+242V/-242V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1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&amp;CDual-phase, 32 kVA, 22 kV/+242V/-242V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Sheet20">
    <pageSetUpPr fitToPage="1"/>
  </sheetPr>
  <dimension ref="B1:G137"/>
  <sheetViews>
    <sheetView topLeftCell="A70" zoomScale="70" zoomScaleNormal="70" zoomScaleSheetLayoutView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43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 ht="14.45" customHeight="1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32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 t="str">
        <f>VLOOKUP($D$7,'Source Data'!$A$2:$EK$28,13,FALSE)</f>
        <v>±242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2ph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190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36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630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"/>
      <headerFooter>
        <oddHeader>&amp;CDual-phase, 32 kVA, 33 kV/+242V/-242V (Coastal, Mineral Oil Only)</oddHeader>
      </headerFooter>
    </customSheetView>
    <customSheetView guid="{92196F57-6D64-4CC3-B851-AC99F65472C8}" scale="70" fitToPage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2"/>
      <headerFooter>
        <oddHeader>&amp;CDual-phase, 32 kVA, 33 kV/+242V/-242V (Coastal, Mineral Oil Only)</oddHeader>
      </headerFooter>
    </customSheetView>
    <customSheetView guid="{17EE5DBF-0FE4-4A5B-BD66-2BA19DB4059D}" scale="70" fitToPage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3"/>
      <headerFooter>
        <oddHeader>&amp;CDual-phase, 32 kVA, 33 kV/+242V/-242V (Coastal, Mineral Oil Only)</oddHeader>
      </headerFooter>
    </customSheetView>
    <customSheetView guid="{29FDB895-FDFF-4EC3-B5AF-C214E465DEEB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4"/>
      <headerFooter>
        <oddHeader>&amp;CDual-phase, 32 kVA, 33 kV/+242V/-242V (Coastal, Mineral Oil Only)</oddHeader>
      </headerFooter>
    </customSheetView>
    <customSheetView guid="{169CE84D-4086-40BF-A0E4-FFFF3CE5EB7D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5"/>
      <headerFooter>
        <oddHeader>&amp;CDual-phase, 32 kVA, 33 kV/+242V/-242V (Coastal, Mineral Oil Only)</oddHeader>
      </headerFooter>
    </customSheetView>
    <customSheetView guid="{4A294F5F-16F1-48B2-A8A8-1EB33557755F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6"/>
      <headerFooter>
        <oddHeader>&amp;CDual-phase, 32 kVA, 33 kV/+242V/-242V (Coastal, Mineral Oil Only)</oddHeader>
      </headerFooter>
    </customSheetView>
    <customSheetView guid="{C55A1F6B-D702-4F78-8482-FD76CDDC8509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7"/>
      <headerFooter>
        <oddHeader>&amp;CDual-phase, 32 kVA, 33 kV/+242V/-242V (Coastal, Mineral Oil Only)</oddHeader>
      </headerFooter>
    </customSheetView>
    <customSheetView guid="{97BDCDFB-5104-40FA-8A01-FF18139CF050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8"/>
      <headerFooter>
        <oddHeader>&amp;CDual-phase, 32 kVA, 33 kV/+242V/-242V (Coastal, Mineral Oil Only)</oddHeader>
      </headerFooter>
    </customSheetView>
    <customSheetView guid="{D5714A68-473C-45CE-921C-00C34EEB4C96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9"/>
      <headerFooter>
        <oddHeader>&amp;CDual-phase, 32 kVA, 33 kV/+242V/-242V (Coastal, Mineral Oil Only)</oddHeader>
      </headerFooter>
    </customSheetView>
    <customSheetView guid="{D9A4A332-3651-4408-844B-7E7ECC5E5ADD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0"/>
      <headerFooter>
        <oddHeader>&amp;CDual-phase, 32 kVA, 33 kV/+242V/-242V (Coastal, Mineral Oil Only)</oddHeader>
      </headerFooter>
    </customSheetView>
    <customSheetView guid="{3943ECC5-6242-44C8-BEFD-1B91BF0593A8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1"/>
      <headerFooter>
        <oddHeader>&amp;CDual-phase, 32 kVA, 33 kV/+242V/-242V (Coastal, Mineral Oil Only)</oddHeader>
      </headerFooter>
    </customSheetView>
    <customSheetView guid="{A9B6A78F-3E2F-46B3-9BF3-AEAAB67001EB}" scale="70" showPageBreaks="1" fitToPage="1" printArea="1" topLeftCell="A64">
      <selection activeCell="D93" sqref="D93"/>
      <rowBreaks count="4" manualBreakCount="4">
        <brk id="34" min="1" max="6" man="1"/>
        <brk id="62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2"/>
      <headerFooter>
        <oddHeader>&amp;CDual-phase, 32 kVA, 33 kV/+242V/-242V (Coastal, Mineral Oil Only)</oddHeader>
      </headerFooter>
    </customSheetView>
    <customSheetView guid="{D3E2A94B-1604-4517-A060-716B5EF4D6E1}" scale="70" showPageBreaks="1" fitToPage="1" printArea="1" view="pageBreakPreview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&amp;CDual-phase, 32 kVA, 33 kV/+242V/-242V (Coastal, Mineral Oil Only)</oddHeader>
      </headerFooter>
    </customSheetView>
    <customSheetView guid="{CC25ED77-8561-4118-865C-02CCBBD6F7E5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&amp;CDual-phase, 32 kVA, 33 kV/+242V/-242V (Coastal, Mineral Oil Only)</oddHeader>
      </headerFooter>
    </customSheetView>
    <customSheetView guid="{9E68D5A3-77A7-4D2D-A381-B42253733A21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&amp;CDual-phase, 32 kVA, 33 kV/+242V/-242V (Coastal, Mineral Oil Only)</oddHeader>
      </headerFooter>
    </customSheetView>
    <customSheetView guid="{A03AB8D3-A4F1-4FA2-8AC8-4059659716EC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&amp;CDual-phase, 32 kVA, 33 kV/+242V/-242V (Coastal, Mineral Oil Only)</oddHeader>
      </headerFooter>
    </customSheetView>
    <customSheetView guid="{90E79D85-6386-49B5-B347-A4ADD5B6BB70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&amp;CDual-phase, 32 kVA, 33 kV/+242V/-242V (Coastal, Mineral Oil Only)</oddHeader>
      </headerFooter>
    </customSheetView>
    <customSheetView guid="{661F14B0-7E60-4C52-A9F7-FCFD0F09BA1F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&amp;CDual-phase, 32 kVA, 33 kV/+242V/-242V (Coastal, Mineral Oil Only)</oddHeader>
      </headerFooter>
    </customSheetView>
    <customSheetView guid="{0E947597-B9FB-408F-B47C-A2D788D00D7C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&amp;CDual-phase, 32 kVA, 33 kV/+242V/-242V (Coastal, Mineral Oil Only)</oddHeader>
      </headerFooter>
    </customSheetView>
    <customSheetView guid="{B9063A62-D29B-48F4-A3B3-6CAFA6D6D8EA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&amp;CDual-phase, 32 kVA, 33 kV/+242V/-242V (Coastal, Mineral Oil Only)</oddHeader>
      </headerFooter>
    </customSheetView>
    <customSheetView guid="{7FA323DB-86D3-48A8-9453-C28D721B35AA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&amp;CDual-phase, 32 kVA, 33 kV/+242V/-242V (Coastal, Mineral Oil Only)</oddHeader>
      </headerFooter>
    </customSheetView>
    <customSheetView guid="{117BB064-59A1-4952-B02A-C3693ED5C297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&amp;CDual-phase, 32 kVA, 33 kV/+242V/-242V (Coastal, Mineral Oil Only)</oddHeader>
      </headerFooter>
    </customSheetView>
    <customSheetView guid="{1D4E1FAD-3456-499A-A82D-FB40CF1A8068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&amp;CDual-phase, 32 kVA, 33 kV/+242V/-242V (Coastal, Mineral Oil Only)</oddHeader>
      </headerFooter>
    </customSheetView>
    <customSheetView guid="{63B0D61F-848C-494A-B934-73A922F5C779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&amp;CDual-phase, 32 kVA, 33 kV/+242V/-242V (Coastal, Mineral Oil Only)</oddHeader>
      </headerFooter>
    </customSheetView>
    <customSheetView guid="{1A1D99E6-5E8C-41DD-96E1-A214C10404CE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&amp;CDual-phase, 32 kVA, 33 kV/+242V/-242V (Coastal, Mineral Oil Only)</oddHeader>
      </headerFooter>
    </customSheetView>
    <customSheetView guid="{06C7796F-60FE-4B15-9D17-353082FC47C0}" scale="70" showPageBreaks="1" fitToPage="1" printArea="1" topLeftCell="A132">
      <selection activeCell="D93" sqref="D93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&amp;CDual-phase, 32 kVA, 33 kV/+242V/-242V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5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&amp;CDual-phase, 32 kVA, 33 kV/+242V/-242V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7">
    <pageSetUpPr fitToPage="1"/>
  </sheetPr>
  <dimension ref="B1:G137"/>
  <sheetViews>
    <sheetView topLeftCell="A72" zoomScale="70" zoomScaleNormal="70" zoomScaleSheetLayoutView="74" workbookViewId="0">
      <selection activeCell="D76" sqref="D76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46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50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110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40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880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1"/>
      <headerFooter>
        <oddHeader>&amp;CThree Phase, 50 kVA, 11 kV/420V (Coastal, Mineral Oil Only)</oddHeader>
      </headerFooter>
    </customSheetView>
    <customSheetView guid="{92196F57-6D64-4CC3-B851-AC99F65472C8}" scale="70" fitToPage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2"/>
      <headerFooter>
        <oddHeader>&amp;CThree Phase, 50 kVA, 11 kV/420V (Coastal, Mineral Oil Only)</oddHeader>
      </headerFooter>
    </customSheetView>
    <customSheetView guid="{17EE5DBF-0FE4-4A5B-BD66-2BA19DB4059D}" scale="70" fitToPage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3"/>
      <headerFooter>
        <oddHeader>&amp;CThree Phase, 50 kVA, 11 kV/420V (Coastal, Mineral Oil Only)</oddHeader>
      </headerFooter>
    </customSheetView>
    <customSheetView guid="{29FDB895-FDFF-4EC3-B5AF-C214E465DEEB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4"/>
      <headerFooter>
        <oddHeader>&amp;CThree Phase, 50 kVA, 11 kV/420V (Coastal, Mineral Oil Only)</oddHeader>
      </headerFooter>
    </customSheetView>
    <customSheetView guid="{169CE84D-4086-40BF-A0E4-FFFF3CE5EB7D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5"/>
      <headerFooter>
        <oddHeader>&amp;CThree Phase, 50 kVA, 11 kV/420V (Coastal, Mineral Oil Only)</oddHeader>
      </headerFooter>
    </customSheetView>
    <customSheetView guid="{4A294F5F-16F1-48B2-A8A8-1EB33557755F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6"/>
      <headerFooter>
        <oddHeader>&amp;CThree Phase, 50 kVA, 11 kV/420V (Coastal, Mineral Oil Only)</oddHeader>
      </headerFooter>
    </customSheetView>
    <customSheetView guid="{C55A1F6B-D702-4F78-8482-FD76CDDC8509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7"/>
      <headerFooter>
        <oddHeader>&amp;CThree Phase, 50 kVA, 11 kV/420V (Coastal, Mineral Oil Only)</oddHeader>
      </headerFooter>
    </customSheetView>
    <customSheetView guid="{97BDCDFB-5104-40FA-8A01-FF18139CF050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8"/>
      <headerFooter>
        <oddHeader>&amp;CThree Phase, 50 kVA, 11 kV/420V (Coastal, Mineral Oil Only)</oddHeader>
      </headerFooter>
    </customSheetView>
    <customSheetView guid="{D5714A68-473C-45CE-921C-00C34EEB4C96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9"/>
      <headerFooter>
        <oddHeader>&amp;CThree Phase, 50 kVA, 11 kV/420V (Coastal, Mineral Oil Only)</oddHeader>
      </headerFooter>
    </customSheetView>
    <customSheetView guid="{D9A4A332-3651-4408-844B-7E7ECC5E5ADD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10"/>
      <headerFooter>
        <oddHeader>&amp;CThree Phase, 50 kVA, 11 kV/420V (Coastal, Mineral Oil Only)</oddHeader>
      </headerFooter>
    </customSheetView>
    <customSheetView guid="{3943ECC5-6242-44C8-BEFD-1B91BF0593A8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11"/>
      <headerFooter>
        <oddHeader>&amp;CThree Phase, 50 kVA, 11 kV/420V (Coastal, Mineral Oil Only)</oddHeader>
      </headerFooter>
    </customSheetView>
    <customSheetView guid="{A9B6A78F-3E2F-46B3-9BF3-AEAAB67001EB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12"/>
      <headerFooter>
        <oddHeader>&amp;CThree Phase, 50 kVA, 11 kV/420V (Coastal, Mineral Oil Only)</oddHeader>
      </headerFooter>
    </customSheetView>
    <customSheetView guid="{D3E2A94B-1604-4517-A060-716B5EF4D6E1}" scale="70" showPageBreaks="1" fitToPage="1" printArea="1" topLeftCell="A101">
      <selection activeCell="B130" sqref="B130:G137"/>
      <rowBreaks count="4" manualBreakCount="4">
        <brk id="34" max="16383" man="1"/>
        <brk id="58" max="16383" man="1"/>
        <brk id="86" max="16383" man="1"/>
        <brk id="114" max="16383" man="1"/>
      </rowBreaks>
      <pageMargins left="0" right="0" top="0" bottom="0" header="0" footer="0"/>
      <pageSetup paperSize="9" scale="54" fitToHeight="0" orientation="portrait" r:id="rId13"/>
      <headerFooter>
        <oddHeader>&amp;CThree Phase, 50 kVA, 11 kV/420V (Coastal, Mineral Oil Only)</oddHeader>
      </headerFooter>
    </customSheetView>
    <customSheetView guid="{CC25ED77-8561-4118-865C-02CCBBD6F7E5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50 kVA, 11 kV/420V (Coastal, Mineral Oil Only)</oddHeader>
      </headerFooter>
    </customSheetView>
    <customSheetView guid="{9E68D5A3-77A7-4D2D-A381-B42253733A21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50 kVA, 11 kV/420V (Coastal, Mineral Oil Only)</oddHeader>
      </headerFooter>
    </customSheetView>
    <customSheetView guid="{A03AB8D3-A4F1-4FA2-8AC8-4059659716EC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50 kVA, 11 kV/420V (Coastal, Mineral Oil Only)</oddHeader>
      </headerFooter>
    </customSheetView>
    <customSheetView guid="{90E79D85-6386-49B5-B347-A4ADD5B6BB70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50 kVA, 11 kV/420V (Coastal, Mineral Oil Only)</oddHeader>
      </headerFooter>
    </customSheetView>
    <customSheetView guid="{661F14B0-7E60-4C52-A9F7-FCFD0F09BA1F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50 kVA, 11 kV/420V (Coastal, Mineral Oil Only)</oddHeader>
      </headerFooter>
    </customSheetView>
    <customSheetView guid="{0E947597-B9FB-408F-B47C-A2D788D00D7C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50 kVA, 11 kV/420V (Coastal, Mineral Oil Only)</oddHeader>
      </headerFooter>
    </customSheetView>
    <customSheetView guid="{B9063A62-D29B-48F4-A3B3-6CAFA6D6D8EA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50 kVA, 11 kV/420V (Coastal, Mineral Oil Only)</oddHeader>
      </headerFooter>
    </customSheetView>
    <customSheetView guid="{7FA323DB-86D3-48A8-9453-C28D721B35AA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50 kVA, 11 kV/420V (Coastal, Mineral Oil Only)</oddHeader>
      </headerFooter>
    </customSheetView>
    <customSheetView guid="{117BB064-59A1-4952-B02A-C3693ED5C297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50 kVA, 11 kV/420V (Coastal, Mineral Oil Only)</oddHeader>
      </headerFooter>
    </customSheetView>
    <customSheetView guid="{1D4E1FAD-3456-499A-A82D-FB40CF1A8068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50 kVA, 11 kV/420V (Coastal, Mineral Oil Only)</oddHeader>
      </headerFooter>
    </customSheetView>
    <customSheetView guid="{63B0D61F-848C-494A-B934-73A922F5C779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50 kVA, 11 kV/420V (Coastal, Mineral Oil Only)</oddHeader>
      </headerFooter>
    </customSheetView>
    <customSheetView guid="{1A1D99E6-5E8C-41DD-96E1-A214C10404CE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50 kVA, 11 kV/420V (Coastal, Mineral Oil Only)</oddHeader>
      </headerFooter>
    </customSheetView>
    <customSheetView guid="{06C7796F-60FE-4B15-9D17-353082FC47C0}" scale="70" showPageBreaks="1" fitToPage="1" printArea="1" view="pageBreakPreview" topLeftCell="A7">
      <selection activeCell="B9" sqref="B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50 kVA, 11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7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50 kVA, 11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>
    <pageSetUpPr fitToPage="1"/>
  </sheetPr>
  <dimension ref="A1:G137"/>
  <sheetViews>
    <sheetView topLeftCell="A70" zoomScale="70" zoomScaleNormal="70" zoomScaleSheetLayoutView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1:7" ht="15.6" thickBot="1">
      <c r="A1" s="24"/>
    </row>
    <row r="2" spans="1:7" ht="15">
      <c r="A2" s="24"/>
      <c r="B2" s="3"/>
      <c r="C2" s="4"/>
      <c r="D2" s="4"/>
      <c r="E2" s="46"/>
      <c r="F2" s="4"/>
      <c r="G2" s="5"/>
    </row>
    <row r="3" spans="1:7">
      <c r="B3" s="6"/>
      <c r="C3" s="1"/>
      <c r="D3" s="1"/>
      <c r="E3" s="47"/>
      <c r="F3" s="88" t="s">
        <v>281</v>
      </c>
      <c r="G3" s="89"/>
    </row>
    <row r="4" spans="1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1:7">
      <c r="B5" s="6"/>
      <c r="C5" s="1"/>
      <c r="D5" s="1"/>
      <c r="E5" s="47"/>
      <c r="F5" s="1"/>
      <c r="G5" s="7"/>
    </row>
    <row r="6" spans="1:7" ht="28.9">
      <c r="B6" s="8"/>
      <c r="C6" s="9"/>
      <c r="D6" s="10" t="s">
        <v>282</v>
      </c>
      <c r="E6" s="48"/>
      <c r="F6" s="11"/>
      <c r="G6" s="12"/>
    </row>
    <row r="7" spans="1:7">
      <c r="B7" s="6"/>
      <c r="C7" s="1"/>
      <c r="D7" s="55" t="s">
        <v>49</v>
      </c>
      <c r="E7" s="47"/>
      <c r="F7" s="1"/>
      <c r="G7" s="7"/>
    </row>
    <row r="8" spans="1:7">
      <c r="B8" s="6"/>
      <c r="C8" s="1"/>
      <c r="D8" s="1"/>
      <c r="E8" s="1"/>
      <c r="F8" s="113" t="s">
        <v>348</v>
      </c>
      <c r="G8" s="114"/>
    </row>
    <row r="9" spans="1:7">
      <c r="B9" s="13" t="s">
        <v>283</v>
      </c>
      <c r="C9" s="2"/>
      <c r="D9" s="2"/>
      <c r="E9" s="2"/>
      <c r="F9" s="113"/>
      <c r="G9" s="114"/>
    </row>
    <row r="10" spans="1:7" ht="15" thickBot="1">
      <c r="B10" s="92" t="s">
        <v>284</v>
      </c>
      <c r="C10" s="93"/>
      <c r="D10" s="93"/>
      <c r="E10" s="82"/>
      <c r="F10" s="115"/>
      <c r="G10" s="116"/>
    </row>
    <row r="11" spans="1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1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1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1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1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1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50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110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40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880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&amp;CThree-phase, 50 kVA, 22 kV/420V (Coastal, Mineral Oil Only)</oddHeader>
      </headerFooter>
    </customSheetView>
    <customSheetView guid="{92196F57-6D64-4CC3-B851-AC99F65472C8}" scale="70" fitToPage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&amp;CThree-phase, 50 kVA, 22 kV/420V (Coastal, Mineral Oil Only)</oddHeader>
      </headerFooter>
    </customSheetView>
    <customSheetView guid="{17EE5DBF-0FE4-4A5B-BD66-2BA19DB4059D}" scale="70" fitToPage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&amp;CThree-phase, 50 kVA, 22 kV/420V (Coastal, Mineral Oil Only)</oddHeader>
      </headerFooter>
    </customSheetView>
    <customSheetView guid="{29FDB895-FDFF-4EC3-B5AF-C214E465DEEB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&amp;CThree-phase, 50 kVA, 22 kV/420V (Coastal, Mineral Oil Only)</oddHeader>
      </headerFooter>
    </customSheetView>
    <customSheetView guid="{169CE84D-4086-40BF-A0E4-FFFF3CE5EB7D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&amp;CThree-phase, 50 kVA, 22 kV/420V (Coastal, Mineral Oil Only)</oddHeader>
      </headerFooter>
    </customSheetView>
    <customSheetView guid="{4A294F5F-16F1-48B2-A8A8-1EB33557755F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&amp;CThree-phase, 50 kVA, 22 kV/420V (Coastal, Mineral Oil Only)</oddHeader>
      </headerFooter>
    </customSheetView>
    <customSheetView guid="{C55A1F6B-D702-4F78-8482-FD76CDDC8509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&amp;CThree-phase, 50 kVA, 22 kV/420V (Coastal, Mineral Oil Only)</oddHeader>
      </headerFooter>
    </customSheetView>
    <customSheetView guid="{97BDCDFB-5104-40FA-8A01-FF18139CF050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&amp;CThree-phase, 50 kVA, 22 kV/420V (Coastal, Mineral Oil Only)</oddHeader>
      </headerFooter>
    </customSheetView>
    <customSheetView guid="{D5714A68-473C-45CE-921C-00C34EEB4C96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&amp;CThree-phase, 50 kVA, 22 kV/420V (Coastal, Mineral Oil Only)</oddHeader>
      </headerFooter>
    </customSheetView>
    <customSheetView guid="{D9A4A332-3651-4408-844B-7E7ECC5E5ADD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&amp;CThree-phase, 50 kVA, 22 kV/420V (Coastal, Mineral Oil Only)</oddHeader>
      </headerFooter>
    </customSheetView>
    <customSheetView guid="{3943ECC5-6242-44C8-BEFD-1B91BF0593A8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&amp;CThree-phase, 50 kVA, 22 kV/420V (Coastal, Mineral Oil Only)</oddHeader>
      </headerFooter>
    </customSheetView>
    <customSheetView guid="{A9B6A78F-3E2F-46B3-9BF3-AEAAB67001EB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&amp;CThree-phase, 50 kVA, 22 kV/420V (Coastal, Mineral Oil Only)</oddHeader>
      </headerFooter>
    </customSheetView>
    <customSheetView guid="{D3E2A94B-1604-4517-A060-716B5EF4D6E1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&amp;CThree-phase, 50 kVA, 22 kV/420V (Coastal, Mineral Oil Only)</oddHeader>
      </headerFooter>
    </customSheetView>
    <customSheetView guid="{CC25ED77-8561-4118-865C-02CCBBD6F7E5}" scale="70" showPageBreaks="1" fitToPage="1" printArea="1" topLeftCell="A77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&amp;CThree-phase, 50 kVA, 22 kV/420V (Coastal, Mineral Oil Only)</oddHeader>
      </headerFooter>
    </customSheetView>
    <customSheetView guid="{9E68D5A3-77A7-4D2D-A381-B42253733A21}" scale="70" showPageBreaks="1" fitToPage="1" printArea="1" view="pageBreakPreview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&amp;CThree-phase, 50 kVA, 22 kV/420V (Coastal, Mineral Oil Only)</oddHeader>
      </headerFooter>
    </customSheetView>
    <customSheetView guid="{A03AB8D3-A4F1-4FA2-8AC8-4059659716EC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&amp;CThree-phase, 50 kVA, 22 kV/420V (Coastal, Mineral Oil Only)</oddHeader>
      </headerFooter>
    </customSheetView>
    <customSheetView guid="{90E79D85-6386-49B5-B347-A4ADD5B6BB70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&amp;CThree-phase, 50 kVA, 22 kV/420V (Coastal, Mineral Oil Only)</oddHeader>
      </headerFooter>
    </customSheetView>
    <customSheetView guid="{661F14B0-7E60-4C52-A9F7-FCFD0F09BA1F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&amp;CThree-phase, 50 kVA, 22 kV/420V (Coastal, Mineral Oil Only)</oddHeader>
      </headerFooter>
    </customSheetView>
    <customSheetView guid="{0E947597-B9FB-408F-B47C-A2D788D00D7C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&amp;CThree-phase, 50 kVA, 22 kV/420V (Coastal, Mineral Oil Only)</oddHeader>
      </headerFooter>
    </customSheetView>
    <customSheetView guid="{B9063A62-D29B-48F4-A3B3-6CAFA6D6D8EA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&amp;CThree-phase, 50 kVA, 22 kV/420V (Coastal, Mineral Oil Only)</oddHeader>
      </headerFooter>
    </customSheetView>
    <customSheetView guid="{7FA323DB-86D3-48A8-9453-C28D721B35AA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&amp;CThree-phase, 50 kVA, 22 kV/420V (Coastal, Mineral Oil Only)</oddHeader>
      </headerFooter>
    </customSheetView>
    <customSheetView guid="{117BB064-59A1-4952-B02A-C3693ED5C297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&amp;CThree-phase, 50 kVA, 22 kV/420V (Coastal, Mineral Oil Only)</oddHeader>
      </headerFooter>
    </customSheetView>
    <customSheetView guid="{1D4E1FAD-3456-499A-A82D-FB40CF1A8068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&amp;CThree-phase, 50 kVA, 22 kV/420V (Coastal, Mineral Oil Only)</oddHeader>
      </headerFooter>
    </customSheetView>
    <customSheetView guid="{63B0D61F-848C-494A-B934-73A922F5C779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&amp;CThree-phase, 50 kVA, 22 kV/420V (Coastal, Mineral Oil Only)</oddHeader>
      </headerFooter>
    </customSheetView>
    <customSheetView guid="{1A1D99E6-5E8C-41DD-96E1-A214C10404CE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&amp;CThree-phase, 50 kVA, 22 kV/420V (Coastal, Mineral Oil Only)</oddHeader>
      </headerFooter>
    </customSheetView>
    <customSheetView guid="{06C7796F-60FE-4B15-9D17-353082FC47C0}" scale="70" showPageBreaks="1" fitToPage="1" printArea="1">
      <selection activeCell="D129" sqref="D129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&amp;CThree-phase, 50 kVA, 22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8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&amp;CThree-phase, 50 kVA, 22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30F47-CA9A-470B-B3A3-384D4C76322D}">
  <sheetPr>
    <pageSetUpPr fitToPage="1"/>
  </sheetPr>
  <dimension ref="B1:G137"/>
  <sheetViews>
    <sheetView topLeftCell="A70" zoomScale="70" zoomScaleNormal="70" zoomScaleSheetLayoutView="55" workbookViewId="0">
      <selection activeCell="D75" sqref="D75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.85546875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83" t="s">
        <v>52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50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110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40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880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showPageBreaks="1" fitToPage="1" printArea="1">
      <selection activeCell="D7" sqref="D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50 kVA, 33 kV/420V (Coastal, Mineral Oil Only)</oddHeader>
      </headerFooter>
    </customSheetView>
    <customSheetView guid="{92196F57-6D64-4CC3-B851-AC99F65472C8}" scale="70" showPageBreaks="1" fitToPage="1" printArea="1">
      <selection activeCell="D7" sqref="D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50 kVA, 33 kV/420V (Coastal, Mineral Oil Only)</oddHeader>
      </headerFooter>
    </customSheetView>
    <customSheetView guid="{17EE5DBF-0FE4-4A5B-BD66-2BA19DB4059D}" scale="70" showPageBreaks="1" fitToPage="1" printArea="1">
      <selection activeCell="D7" sqref="D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50 kVA, 33 kV/420V (Coastal, Mineral Oil Only)</oddHeader>
      </headerFooter>
    </customSheetView>
    <customSheetView guid="{29FDB895-FDFF-4EC3-B5AF-C214E465DEEB}" scale="70" showPageBreaks="1" fitToPage="1" printArea="1">
      <selection activeCell="D7" sqref="D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50 kVA, 33 kV/420V (Coastal, Mineral Oil Only)</oddHeader>
      </headerFooter>
    </customSheetView>
    <customSheetView guid="{169CE84D-4086-40BF-A0E4-FFFF3CE5EB7D}" scale="70" showPageBreaks="1" fitToPage="1" printArea="1">
      <selection activeCell="D7" sqref="D7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50 kVA, 33 kV/420V (Coastal, Mineral Oil Only)</oddHeader>
      </headerFooter>
    </customSheetView>
    <customSheetView guid="{4A294F5F-16F1-48B2-A8A8-1EB33557755F}" scale="55" showPageBreaks="1" fitToPage="1" printArea="1" view="pageBreakPreview" topLeftCell="A13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50 kVA, 33 kV/420V (Coastal, Mineral Oil Only)</oddHeader>
      </headerFooter>
    </customSheetView>
    <customSheetView guid="{C55A1F6B-D702-4F78-8482-FD76CDDC8509}" scale="55" showPageBreaks="1" fitToPage="1" printArea="1" view="pageBreakPreview" topLeftCell="A13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50 kVA, 33 kV/420V (Coastal, Mineral Oil Only)</oddHeader>
      </headerFooter>
    </customSheetView>
    <customSheetView guid="{97BDCDFB-5104-40FA-8A01-FF18139CF050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50 kVA, 33 kV/420V (Coastal, Mineral Oil Only)</oddHeader>
      </headerFooter>
    </customSheetView>
    <customSheetView guid="{D5714A68-473C-45CE-921C-00C34EEB4C96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50 kVA, 33 kV/420V (Coastal, Mineral Oil Only)</oddHeader>
      </headerFooter>
    </customSheetView>
    <customSheetView guid="{D9A4A332-3651-4408-844B-7E7ECC5E5ADD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50 kVA, 33 kV/420V (Coastal, Mineral Oil Only)</oddHeader>
      </headerFooter>
    </customSheetView>
    <customSheetView guid="{3943ECC5-6242-44C8-BEFD-1B91BF0593A8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50 kVA, 33 kV/420V (Coastal, Mineral Oil Only)</oddHeader>
      </headerFooter>
    </customSheetView>
    <customSheetView guid="{A9B6A78F-3E2F-46B3-9BF3-AEAAB67001EB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50 kVA, 33 kV/420V (Coastal, Mineral Oil Only)</oddHeader>
      </headerFooter>
    </customSheetView>
    <customSheetView guid="{D3E2A94B-1604-4517-A060-716B5EF4D6E1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50 kVA, 33 kV/420V (Coastal, Mineral Oil Only)</oddHeader>
      </headerFooter>
    </customSheetView>
    <customSheetView guid="{CC25ED77-8561-4118-865C-02CCBBD6F7E5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50 kVA, 33 kV/420V (Coastal, Mineral Oil Only)</oddHeader>
      </headerFooter>
    </customSheetView>
    <customSheetView guid="{9E68D5A3-77A7-4D2D-A381-B42253733A21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50 kVA, 33 kV/420V (Coastal, Mineral Oil Only)</oddHeader>
      </headerFooter>
    </customSheetView>
    <customSheetView guid="{A03AB8D3-A4F1-4FA2-8AC8-4059659716EC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50 kVA, 33 kV/420V (Coastal, Mineral Oil Only)</oddHeader>
      </headerFooter>
    </customSheetView>
    <customSheetView guid="{90E79D85-6386-49B5-B347-A4ADD5B6BB70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50 kVA, 33 kV/420V (Coastal, Mineral Oil Only)</oddHeader>
      </headerFooter>
    </customSheetView>
    <customSheetView guid="{661F14B0-7E60-4C52-A9F7-FCFD0F09BA1F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50 kVA, 33 kV/420V (Coastal, Mineral Oil Only)</oddHeader>
      </headerFooter>
    </customSheetView>
    <customSheetView guid="{0E947597-B9FB-408F-B47C-A2D788D00D7C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50 kVA, 33 kV/420V (Coastal, Mineral Oil Only)</oddHeader>
      </headerFooter>
    </customSheetView>
    <customSheetView guid="{B9063A62-D29B-48F4-A3B3-6CAFA6D6D8EA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50 kVA, 33 kV/420V (Coastal, Mineral Oil Only)</oddHeader>
      </headerFooter>
    </customSheetView>
    <customSheetView guid="{7FA323DB-86D3-48A8-9453-C28D721B35AA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50 kVA, 33 kV/420V (Coastal, Mineral Oil Only)</oddHeader>
      </headerFooter>
    </customSheetView>
    <customSheetView guid="{117BB064-59A1-4952-B02A-C3693ED5C297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50 kVA, 33 kV/420V (Coastal, Mineral Oil Only)</oddHeader>
      </headerFooter>
    </customSheetView>
    <customSheetView guid="{1D4E1FAD-3456-499A-A82D-FB40CF1A8068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50 kVA, 33 kV/420V (Coastal, Mineral Oil Only)</oddHeader>
      </headerFooter>
    </customSheetView>
    <customSheetView guid="{63B0D61F-848C-494A-B934-73A922F5C779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50 kVA, 33 kV/420V (Coastal, Mineral Oil Only)</oddHeader>
      </headerFooter>
    </customSheetView>
    <customSheetView guid="{1A1D99E6-5E8C-41DD-96E1-A214C10404CE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50 kVA, 33 kV/420V (Coastal, Mineral Oil Only)</oddHeader>
      </headerFooter>
    </customSheetView>
    <customSheetView guid="{06C7796F-60FE-4B15-9D17-353082FC47C0}" scale="70" showPageBreaks="1" fitToPage="1" printArea="1" topLeftCell="A7">
      <selection activeCell="D7" sqref="D7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50 kVA, 33 kV/420V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50 kVA, 33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Sheet21">
    <pageSetUpPr fitToPage="1"/>
  </sheetPr>
  <dimension ref="A1:G137"/>
  <sheetViews>
    <sheetView topLeftCell="A69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1:7" ht="15.6" thickBot="1">
      <c r="A1" s="24"/>
    </row>
    <row r="2" spans="1:7">
      <c r="B2" s="3"/>
      <c r="C2" s="4"/>
      <c r="D2" s="4"/>
      <c r="E2" s="46"/>
      <c r="F2" s="4"/>
      <c r="G2" s="5"/>
    </row>
    <row r="3" spans="1:7">
      <c r="B3" s="6"/>
      <c r="C3" s="1"/>
      <c r="D3" s="1"/>
      <c r="E3" s="47"/>
      <c r="F3" s="88" t="s">
        <v>281</v>
      </c>
      <c r="G3" s="89"/>
    </row>
    <row r="4" spans="1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1:7">
      <c r="B5" s="6"/>
      <c r="C5" s="1"/>
      <c r="D5" s="1"/>
      <c r="E5" s="47"/>
      <c r="F5" s="1"/>
      <c r="G5" s="7"/>
    </row>
    <row r="6" spans="1:7" ht="28.9">
      <c r="B6" s="8"/>
      <c r="C6" s="9"/>
      <c r="D6" s="10" t="s">
        <v>282</v>
      </c>
      <c r="E6" s="48"/>
      <c r="F6" s="11"/>
      <c r="G6" s="12"/>
    </row>
    <row r="7" spans="1:7">
      <c r="B7" s="6"/>
      <c r="C7" s="1"/>
      <c r="D7" s="55" t="s">
        <v>55</v>
      </c>
      <c r="E7" s="47"/>
      <c r="F7" s="1"/>
      <c r="G7" s="7"/>
    </row>
    <row r="8" spans="1:7">
      <c r="B8" s="6"/>
      <c r="C8" s="1"/>
      <c r="D8" s="1"/>
      <c r="E8" s="1"/>
      <c r="F8" s="113" t="s">
        <v>348</v>
      </c>
      <c r="G8" s="114"/>
    </row>
    <row r="9" spans="1:7">
      <c r="B9" s="13" t="s">
        <v>283</v>
      </c>
      <c r="C9" s="2"/>
      <c r="D9" s="2"/>
      <c r="E9" s="2"/>
      <c r="F9" s="113"/>
      <c r="G9" s="114"/>
    </row>
    <row r="10" spans="1:7" ht="15" thickBot="1">
      <c r="B10" s="92" t="s">
        <v>284</v>
      </c>
      <c r="C10" s="93"/>
      <c r="D10" s="93"/>
      <c r="E10" s="82"/>
      <c r="F10" s="115"/>
      <c r="G10" s="116"/>
    </row>
    <row r="11" spans="1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1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1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1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1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1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64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 t="str">
        <f>VLOOKUP($D$7,'Source Data'!$A$2:$EK$28,13,FALSE)</f>
        <v>±242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2ph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v>210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v>105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v>1200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&amp;CDual-phase, 64 kVA, 11 kV/+242V/-242V (Coastal, Mineral Oil Only)</oddHeader>
      </headerFooter>
    </customSheetView>
    <customSheetView guid="{92196F57-6D64-4CC3-B851-AC99F65472C8}" scale="70" fitToPage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&amp;CDual-phase, 64 kVA, 11 kV/+242V/-242V (Coastal, Mineral Oil Only)</oddHeader>
      </headerFooter>
    </customSheetView>
    <customSheetView guid="{17EE5DBF-0FE4-4A5B-BD66-2BA19DB4059D}" scale="70" fitToPage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&amp;CDual-phase, 64 kVA, 11 kV/+242V/-242V (Coastal, Mineral Oil Only)</oddHeader>
      </headerFooter>
    </customSheetView>
    <customSheetView guid="{29FDB895-FDFF-4EC3-B5AF-C214E465DEEB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&amp;CDual-phase, 64 kVA, 11 kV/+242V/-242V (Coastal, Mineral Oil Only)</oddHeader>
      </headerFooter>
    </customSheetView>
    <customSheetView guid="{169CE84D-4086-40BF-A0E4-FFFF3CE5EB7D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&amp;CDual-phase, 64 kVA, 11 kV/+242V/-242V (Coastal, Mineral Oil Only)</oddHeader>
      </headerFooter>
    </customSheetView>
    <customSheetView guid="{4A294F5F-16F1-48B2-A8A8-1EB33557755F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&amp;CDual-phase, 64 kVA, 11 kV/+242V/-242V (Coastal, Mineral Oil Only)</oddHeader>
      </headerFooter>
    </customSheetView>
    <customSheetView guid="{C55A1F6B-D702-4F78-8482-FD76CDDC8509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&amp;CDual-phase, 64 kVA, 11 kV/+242V/-242V (Coastal, Mineral Oil Only)</oddHeader>
      </headerFooter>
    </customSheetView>
    <customSheetView guid="{97BDCDFB-5104-40FA-8A01-FF18139CF050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&amp;CDual-phase, 64 kVA, 11 kV/+242V/-242V (Coastal, Mineral Oil Only)</oddHeader>
      </headerFooter>
    </customSheetView>
    <customSheetView guid="{D5714A68-473C-45CE-921C-00C34EEB4C96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&amp;CDual-phase, 64 kVA, 11 kV/+242V/-242V (Coastal, Mineral Oil Only)</oddHeader>
      </headerFooter>
    </customSheetView>
    <customSheetView guid="{D9A4A332-3651-4408-844B-7E7ECC5E5ADD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&amp;CDual-phase, 64 kVA, 11 kV/+242V/-242V (Coastal, Mineral Oil Only)</oddHeader>
      </headerFooter>
    </customSheetView>
    <customSheetView guid="{3943ECC5-6242-44C8-BEFD-1B91BF0593A8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&amp;CDual-phase, 64 kVA, 11 kV/+242V/-242V (Coastal, Mineral Oil Only)</oddHeader>
      </headerFooter>
    </customSheetView>
    <customSheetView guid="{A9B6A78F-3E2F-46B3-9BF3-AEAAB67001EB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&amp;CDual-phase, 64 kVA, 11 kV/+242V/-242V (Coastal, Mineral Oil Only)</oddHeader>
      </headerFooter>
    </customSheetView>
    <customSheetView guid="{D3E2A94B-1604-4517-A060-716B5EF4D6E1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&amp;CDual-phase, 64 kVA, 11 kV/+242V/-242V (Coastal, Mineral Oil Only)</oddHeader>
      </headerFooter>
    </customSheetView>
    <customSheetView guid="{CC25ED77-8561-4118-865C-02CCBBD6F7E5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&amp;CDual-phase, 64 kVA, 11 kV/+242V/-242V (Coastal, Mineral Oil Only)</oddHeader>
      </headerFooter>
    </customSheetView>
    <customSheetView guid="{9E68D5A3-77A7-4D2D-A381-B42253733A21}" scale="70" showPageBreaks="1" fitToPage="1" printArea="1">
      <selection activeCell="G2" sqref="G2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&amp;CDual-phase, 64 kVA, 11 kV/+242V/-242V (Coastal, Mineral Oil Only)</oddHeader>
      </headerFooter>
    </customSheetView>
    <customSheetView guid="{A03AB8D3-A4F1-4FA2-8AC8-4059659716EC}" scale="55" showPageBreaks="1" fitToPage="1" printArea="1" view="pageBreakPreview" topLeftCell="A5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&amp;CDual-phase, 64 kVA, 11 kV/+242V/-242V (Coastal, Mineral Oil Only)</oddHeader>
      </headerFooter>
    </customSheetView>
    <customSheetView guid="{90E79D85-6386-49B5-B347-A4ADD5B6BB70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&amp;CDual-phase, 64 kVA, 11 kV/+242V/-242V (Coastal, Mineral Oil Only)</oddHeader>
      </headerFooter>
    </customSheetView>
    <customSheetView guid="{661F14B0-7E60-4C52-A9F7-FCFD0F09BA1F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&amp;CDual-phase, 64 kVA, 11 kV/+242V/-242V (Coastal, Mineral Oil Only)</oddHeader>
      </headerFooter>
    </customSheetView>
    <customSheetView guid="{0E947597-B9FB-408F-B47C-A2D788D00D7C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&amp;CDual-phase, 64 kVA, 11 kV/+242V/-242V (Coastal, Mineral Oil Only)</oddHeader>
      </headerFooter>
    </customSheetView>
    <customSheetView guid="{B9063A62-D29B-48F4-A3B3-6CAFA6D6D8EA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&amp;CDual-phase, 64 kVA, 11 kV/+242V/-242V (Coastal, Mineral Oil Only)</oddHeader>
      </headerFooter>
    </customSheetView>
    <customSheetView guid="{7FA323DB-86D3-48A8-9453-C28D721B35AA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&amp;CDual-phase, 64 kVA, 11 kV/+242V/-242V (Coastal, Mineral Oil Only)</oddHeader>
      </headerFooter>
    </customSheetView>
    <customSheetView guid="{117BB064-59A1-4952-B02A-C3693ED5C297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&amp;CDual-phase, 64 kVA, 11 kV/+242V/-242V (Coastal, Mineral Oil Only)</oddHeader>
      </headerFooter>
    </customSheetView>
    <customSheetView guid="{1D4E1FAD-3456-499A-A82D-FB40CF1A8068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&amp;CDual-phase, 64 kVA, 11 kV/+242V/-242V (Coastal, Mineral Oil Only)</oddHeader>
      </headerFooter>
    </customSheetView>
    <customSheetView guid="{63B0D61F-848C-494A-B934-73A922F5C779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&amp;CDual-phase, 64 kVA, 11 kV/+242V/-242V (Coastal, Mineral Oil Only)</oddHeader>
      </headerFooter>
    </customSheetView>
    <customSheetView guid="{1A1D99E6-5E8C-41DD-96E1-A214C10404CE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&amp;CDual-phase, 64 kVA, 11 kV/+242V/-242V (Coastal, Mineral Oil Only)</oddHeader>
      </headerFooter>
    </customSheetView>
    <customSheetView guid="{06C7796F-60FE-4B15-9D17-353082FC47C0}" scale="70" showPageBreaks="1" fitToPage="1" printArea="1" topLeftCell="A2">
      <selection activeCell="G2" sqref="G2"/>
      <rowBreaks count="4" manualBreakCount="4">
        <brk id="38" min="1" max="6" man="1"/>
        <brk id="70" min="1" max="6" man="1"/>
        <brk id="102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&amp;CDual-phase, 64 kVA, 11 kV/+242V/-242V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6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&amp;CDual-phase, 64 kVA, 11 kV/+242V/-242V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B1:G137"/>
  <sheetViews>
    <sheetView topLeftCell="A71" zoomScale="70" zoomScaleNormal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58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64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 t="str">
        <f>VLOOKUP($D$7,'Source Data'!$A$2:$EK$28,13,FALSE)</f>
        <v>±242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2ph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v>260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v>130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v>1200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&amp;CDual-phase, 64 kVA, 22 kV/+242V/-242V (Coastal, Mineral Oil Only)</oddHeader>
      </headerFooter>
    </customSheetView>
    <customSheetView guid="{92196F57-6D64-4CC3-B851-AC99F65472C8}" scale="70" fitToPage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&amp;CDual-phase, 64 kVA, 22 kV/+242V/-242V (Coastal, Mineral Oil Only)</oddHeader>
      </headerFooter>
    </customSheetView>
    <customSheetView guid="{17EE5DBF-0FE4-4A5B-BD66-2BA19DB4059D}" scale="70" fitToPage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&amp;CDual-phase, 64 kVA, 22 kV/+242V/-242V (Coastal, Mineral Oil Only)</oddHeader>
      </headerFooter>
    </customSheetView>
    <customSheetView guid="{29FDB895-FDFF-4EC3-B5AF-C214E465DEEB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&amp;CDual-phase, 64 kVA, 22 kV/+242V/-242V (Coastal, Mineral Oil Only)</oddHeader>
      </headerFooter>
    </customSheetView>
    <customSheetView guid="{169CE84D-4086-40BF-A0E4-FFFF3CE5EB7D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&amp;CDual-phase, 64 kVA, 22 kV/+242V/-242V (Coastal, Mineral Oil Only)</oddHeader>
      </headerFooter>
    </customSheetView>
    <customSheetView guid="{4A294F5F-16F1-48B2-A8A8-1EB33557755F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&amp;CDual-phase, 64 kVA, 22 kV/+242V/-242V (Coastal, Mineral Oil Only)</oddHeader>
      </headerFooter>
    </customSheetView>
    <customSheetView guid="{C55A1F6B-D702-4F78-8482-FD76CDDC8509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&amp;CDual-phase, 64 kVA, 22 kV/+242V/-242V (Coastal, Mineral Oil Only)</oddHeader>
      </headerFooter>
    </customSheetView>
    <customSheetView guid="{97BDCDFB-5104-40FA-8A01-FF18139CF050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&amp;CDual-phase, 64 kVA, 22 kV/+242V/-242V (Coastal, Mineral Oil Only)</oddHeader>
      </headerFooter>
    </customSheetView>
    <customSheetView guid="{D5714A68-473C-45CE-921C-00C34EEB4C96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&amp;CDual-phase, 64 kVA, 22 kV/+242V/-242V (Coastal, Mineral Oil Only)</oddHeader>
      </headerFooter>
    </customSheetView>
    <customSheetView guid="{D9A4A332-3651-4408-844B-7E7ECC5E5ADD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&amp;CDual-phase, 64 kVA, 22 kV/+242V/-242V (Coastal, Mineral Oil Only)</oddHeader>
      </headerFooter>
    </customSheetView>
    <customSheetView guid="{3943ECC5-6242-44C8-BEFD-1B91BF0593A8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&amp;CDual-phase, 64 kVA, 22 kV/+242V/-242V (Coastal, Mineral Oil Only)</oddHeader>
      </headerFooter>
    </customSheetView>
    <customSheetView guid="{A9B6A78F-3E2F-46B3-9BF3-AEAAB67001EB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&amp;CDual-phase, 64 kVA, 22 kV/+242V/-242V (Coastal, Mineral Oil Only)</oddHeader>
      </headerFooter>
    </customSheetView>
    <customSheetView guid="{D3E2A94B-1604-4517-A060-716B5EF4D6E1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&amp;CDual-phase, 64 kVA, 22 kV/+242V/-242V (Coastal, Mineral Oil Only)</oddHeader>
      </headerFooter>
    </customSheetView>
    <customSheetView guid="{CC25ED77-8561-4118-865C-02CCBBD6F7E5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&amp;CDual-phase, 64 kVA, 22 kV/+242V/-242V (Coastal, Mineral Oil Only)</oddHeader>
      </headerFooter>
    </customSheetView>
    <customSheetView guid="{9E68D5A3-77A7-4D2D-A381-B42253733A21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&amp;CDual-phase, 64 kVA, 22 kV/+242V/-242V (Coastal, Mineral Oil Only)</oddHeader>
      </headerFooter>
    </customSheetView>
    <customSheetView guid="{A03AB8D3-A4F1-4FA2-8AC8-4059659716EC}" scale="70" showPageBreaks="1" fitToPage="1" printArea="1">
      <selection activeCell="B10" sqref="B10:G10"/>
      <rowBreaks count="4" manualBreakCount="4">
        <brk id="35" min="1" max="6" man="1"/>
        <brk id="63" min="1" max="6" man="1"/>
        <brk id="91" min="1" max="6" man="1"/>
        <brk id="118" min="1" max="6" man="1"/>
      </rowBreaks>
      <pageMargins left="0" right="0" top="0" bottom="0" header="0" footer="0"/>
      <pageSetup paperSize="9" scale="54" fitToHeight="0" orientation="portrait" r:id="rId16"/>
      <headerFooter>
        <oddHeader>&amp;CDual-phase, 64 kVA, 22 kV/+242V/-242V (Coastal, Mineral Oil Only)</oddHeader>
      </headerFooter>
    </customSheetView>
    <customSheetView guid="{90E79D85-6386-49B5-B347-A4ADD5B6BB70}" scale="60" showPageBreaks="1" fitToPage="1" printArea="1" view="pageBreakPreview" topLeftCell="A127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17"/>
      <headerFooter>
        <oddHeader>&amp;CDual-phase, 64 kVA, 22 kV/+242V/-242V (Coastal, Mineral Oil Only)</oddHeader>
      </headerFooter>
    </customSheetView>
    <customSheetView guid="{661F14B0-7E60-4C52-A9F7-FCFD0F09BA1F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18"/>
      <headerFooter>
        <oddHeader>&amp;CDual-phase, 64 kVA, 22 kV/+242V/-242V (Coastal, Mineral Oil Only)</oddHeader>
      </headerFooter>
    </customSheetView>
    <customSheetView guid="{0E947597-B9FB-408F-B47C-A2D788D00D7C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19"/>
      <headerFooter>
        <oddHeader>&amp;CDual-phase, 64 kVA, 22 kV/+242V/-242V (Coastal, Mineral Oil Only)</oddHeader>
      </headerFooter>
    </customSheetView>
    <customSheetView guid="{B9063A62-D29B-48F4-A3B3-6CAFA6D6D8EA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0"/>
      <headerFooter>
        <oddHeader>&amp;CDual-phase, 64 kVA, 22 kV/+242V/-242V (Coastal, Mineral Oil Only)</oddHeader>
      </headerFooter>
    </customSheetView>
    <customSheetView guid="{7FA323DB-86D3-48A8-9453-C28D721B35AA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1"/>
      <headerFooter>
        <oddHeader>&amp;CDual-phase, 64 kVA, 22 kV/+242V/-242V (Coastal, Mineral Oil Only)</oddHeader>
      </headerFooter>
    </customSheetView>
    <customSheetView guid="{117BB064-59A1-4952-B02A-C3693ED5C297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2"/>
      <headerFooter>
        <oddHeader>&amp;CDual-phase, 64 kVA, 22 kV/+242V/-242V (Coastal, Mineral Oil Only)</oddHeader>
      </headerFooter>
    </customSheetView>
    <customSheetView guid="{1D4E1FAD-3456-499A-A82D-FB40CF1A8068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3"/>
      <headerFooter>
        <oddHeader>&amp;CDual-phase, 64 kVA, 22 kV/+242V/-242V (Coastal, Mineral Oil Only)</oddHeader>
      </headerFooter>
    </customSheetView>
    <customSheetView guid="{63B0D61F-848C-494A-B934-73A922F5C779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4"/>
      <headerFooter>
        <oddHeader>&amp;CDual-phase, 64 kVA, 22 kV/+242V/-242V (Coastal, Mineral Oil Only)</oddHeader>
      </headerFooter>
    </customSheetView>
    <customSheetView guid="{1A1D99E6-5E8C-41DD-96E1-A214C10404CE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&amp;CDual-phase, 64 kVA, 22 kV/+242V/-242V (Coastal, Mineral Oil Only)</oddHeader>
      </headerFooter>
    </customSheetView>
    <customSheetView guid="{06C7796F-60FE-4B15-9D17-353082FC47C0}" scale="70" showPageBreaks="1" fitToPage="1" printArea="1" topLeftCell="A10">
      <selection activeCell="B10" sqref="B10:G10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&amp;CDual-phase, 64 kVA, 22 kV/+242V/-242V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7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&amp;CDual-phase, 64 kVA, 22 kV/+242V/-242V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Sheet22">
    <pageSetUpPr fitToPage="1"/>
  </sheetPr>
  <dimension ref="B1:G137"/>
  <sheetViews>
    <sheetView topLeftCell="A70" zoomScale="70" zoomScaleNormal="70" zoomScaleSheetLayoutView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61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3.5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64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 t="str">
        <f>VLOOKUP($D$7,'Source Data'!$A$2:$EK$28,13,FALSE)</f>
        <v>±242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2ph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N/A</v>
      </c>
      <c r="G25" s="33" t="s">
        <v>221</v>
      </c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290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v>145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1200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No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 t="s">
        <v>224</v>
      </c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 t="s">
        <v>224</v>
      </c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 t="s">
        <v>224</v>
      </c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 t="s">
        <v>224</v>
      </c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 t="s">
        <v>224</v>
      </c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&amp;CDual-phase, 64 kVA, 33 kV/+242V/-242V (Coastal, Mineral Oil Only)</oddHeader>
      </headerFooter>
    </customSheetView>
    <customSheetView guid="{92196F57-6D64-4CC3-B851-AC99F65472C8}" scale="70" fitToPage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&amp;CDual-phase, 64 kVA, 33 kV/+242V/-242V (Coastal, Mineral Oil Only)</oddHeader>
      </headerFooter>
    </customSheetView>
    <customSheetView guid="{17EE5DBF-0FE4-4A5B-BD66-2BA19DB4059D}" scale="70" fitToPage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&amp;CDual-phase, 64 kVA, 33 kV/+242V/-242V (Coastal, Mineral Oil Only)</oddHeader>
      </headerFooter>
    </customSheetView>
    <customSheetView guid="{29FDB895-FDFF-4EC3-B5AF-C214E465DEEB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&amp;CDual-phase, 64 kVA, 33 kV/+242V/-242V (Coastal, Mineral Oil Only)</oddHeader>
      </headerFooter>
    </customSheetView>
    <customSheetView guid="{169CE84D-4086-40BF-A0E4-FFFF3CE5EB7D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&amp;CDual-phase, 64 kVA, 33 kV/+242V/-242V (Coastal, Mineral Oil Only)</oddHeader>
      </headerFooter>
    </customSheetView>
    <customSheetView guid="{4A294F5F-16F1-48B2-A8A8-1EB33557755F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&amp;CDual-phase, 64 kVA, 33 kV/+242V/-242V (Coastal, Mineral Oil Only)</oddHeader>
      </headerFooter>
    </customSheetView>
    <customSheetView guid="{C55A1F6B-D702-4F78-8482-FD76CDDC8509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&amp;CDual-phase, 64 kVA, 33 kV/+242V/-242V (Coastal, Mineral Oil Only)</oddHeader>
      </headerFooter>
    </customSheetView>
    <customSheetView guid="{97BDCDFB-5104-40FA-8A01-FF18139CF050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&amp;CDual-phase, 64 kVA, 33 kV/+242V/-242V (Coastal, Mineral Oil Only)</oddHeader>
      </headerFooter>
    </customSheetView>
    <customSheetView guid="{D5714A68-473C-45CE-921C-00C34EEB4C96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&amp;CDual-phase, 64 kVA, 33 kV/+242V/-242V (Coastal, Mineral Oil Only)</oddHeader>
      </headerFooter>
    </customSheetView>
    <customSheetView guid="{D9A4A332-3651-4408-844B-7E7ECC5E5ADD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&amp;CDual-phase, 64 kVA, 33 kV/+242V/-242V (Coastal, Mineral Oil Only)</oddHeader>
      </headerFooter>
    </customSheetView>
    <customSheetView guid="{3943ECC5-6242-44C8-BEFD-1B91BF0593A8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&amp;CDual-phase, 64 kVA, 33 kV/+242V/-242V (Coastal, Mineral Oil Only)</oddHeader>
      </headerFooter>
    </customSheetView>
    <customSheetView guid="{A9B6A78F-3E2F-46B3-9BF3-AEAAB67001EB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&amp;CDual-phase, 64 kVA, 33 kV/+242V/-242V (Coastal, Mineral Oil Only)</oddHeader>
      </headerFooter>
    </customSheetView>
    <customSheetView guid="{D3E2A94B-1604-4517-A060-716B5EF4D6E1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&amp;CDual-phase, 64 kVA, 33 kV/+242V/-242V (Coastal, Mineral Oil Only)</oddHeader>
      </headerFooter>
    </customSheetView>
    <customSheetView guid="{CC25ED77-8561-4118-865C-02CCBBD6F7E5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&amp;CDual-phase, 64 kVA, 33 kV/+242V/-242V (Coastal, Mineral Oil Only)</oddHeader>
      </headerFooter>
    </customSheetView>
    <customSheetView guid="{9E68D5A3-77A7-4D2D-A381-B42253733A21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&amp;CDual-phase, 64 kVA, 33 kV/+242V/-242V (Coastal, Mineral Oil Only)</oddHeader>
      </headerFooter>
    </customSheetView>
    <customSheetView guid="{A03AB8D3-A4F1-4FA2-8AC8-4059659716EC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6"/>
      <headerFooter>
        <oddHeader>&amp;CDual-phase, 64 kVA, 33 kV/+242V/-242V (Coastal, Mineral Oil Only)</oddHeader>
      </headerFooter>
    </customSheetView>
    <customSheetView guid="{90E79D85-6386-49B5-B347-A4ADD5B6BB70}" scale="70" showPageBreaks="1" fitToPage="1" printArea="1" topLeftCell="A133">
      <selection activeCell="I138" sqref="I138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7"/>
      <headerFooter>
        <oddHeader>&amp;CDual-phase, 64 kVA, 33 kV/+242V/-242V (Coastal, Mineral Oil Only)</oddHeader>
      </headerFooter>
    </customSheetView>
    <customSheetView guid="{661F14B0-7E60-4C52-A9F7-FCFD0F09BA1F}" scale="70" showPageBreaks="1" fitToPage="1" printArea="1" view="pageBreakPreview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18"/>
      <headerFooter>
        <oddHeader>&amp;CDual-phase, 64 kVA, 33 kV/+242V/-242V (Coastal, Mineral Oil Only)</oddHeader>
      </headerFooter>
    </customSheetView>
    <customSheetView guid="{0E947597-B9FB-408F-B47C-A2D788D00D7C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19"/>
      <headerFooter>
        <oddHeader>&amp;CDual-phase, 64 kVA, 33 kV/+242V/-242V (Coastal, Mineral Oil Only)</oddHeader>
      </headerFooter>
    </customSheetView>
    <customSheetView guid="{B9063A62-D29B-48F4-A3B3-6CAFA6D6D8EA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0"/>
      <headerFooter>
        <oddHeader>&amp;CDual-phase, 64 kVA, 33 kV/+242V/-242V (Coastal, Mineral Oil Only)</oddHeader>
      </headerFooter>
    </customSheetView>
    <customSheetView guid="{7FA323DB-86D3-48A8-9453-C28D721B35AA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1"/>
      <headerFooter>
        <oddHeader>&amp;CDual-phase, 64 kVA, 33 kV/+242V/-242V (Coastal, Mineral Oil Only)</oddHeader>
      </headerFooter>
    </customSheetView>
    <customSheetView guid="{117BB064-59A1-4952-B02A-C3693ED5C297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2"/>
      <headerFooter>
        <oddHeader>&amp;CDual-phase, 64 kVA, 33 kV/+242V/-242V (Coastal, Mineral Oil Only)</oddHeader>
      </headerFooter>
    </customSheetView>
    <customSheetView guid="{1D4E1FAD-3456-499A-A82D-FB40CF1A8068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3"/>
      <headerFooter>
        <oddHeader>&amp;CDual-phase, 64 kVA, 33 kV/+242V/-242V (Coastal, Mineral Oil Only)</oddHeader>
      </headerFooter>
    </customSheetView>
    <customSheetView guid="{63B0D61F-848C-494A-B934-73A922F5C779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4"/>
      <headerFooter>
        <oddHeader>&amp;CDual-phase, 64 kVA, 33 kV/+242V/-242V (Coastal, Mineral Oil Only)</oddHeader>
      </headerFooter>
    </customSheetView>
    <customSheetView guid="{1A1D99E6-5E8C-41DD-96E1-A214C10404CE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&amp;CDual-phase, 64 kVA, 33 kV/+242V/-242V (Coastal, Mineral Oil Only)</oddHeader>
      </headerFooter>
    </customSheetView>
    <customSheetView guid="{06C7796F-60FE-4B15-9D17-353082FC47C0}" scale="70" showPageBreaks="1" fitToPage="1" printArea="1" topLeftCell="A130">
      <selection activeCell="D7" sqref="D7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&amp;CDual-phase, 64 kVA, 33 kV/+242V/-242V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8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&amp;CDual-phase, 64 kVA, 33 kV/+242V/-242V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9">
    <pageSetUpPr fitToPage="1"/>
  </sheetPr>
  <dimension ref="B1:G137"/>
  <sheetViews>
    <sheetView topLeftCell="A71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64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 ht="14.45" customHeight="1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100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190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70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1500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100 kVA, 11 kV/420V (Coastal, Mineral Oil Only)</oddHeader>
      </headerFooter>
    </customSheetView>
    <customSheetView guid="{92196F57-6D64-4CC3-B851-AC99F65472C8}" scale="70" fitToPage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100 kVA, 11 kV/420V (Coastal, Mineral Oil Only)</oddHeader>
      </headerFooter>
    </customSheetView>
    <customSheetView guid="{17EE5DBF-0FE4-4A5B-BD66-2BA19DB4059D}" scale="70" fitToPage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100 kVA, 11 kV/420V (Coastal, Mineral Oil Only)</oddHeader>
      </headerFooter>
    </customSheetView>
    <customSheetView guid="{29FDB895-FDFF-4EC3-B5AF-C214E465DEEB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100 kVA, 11 kV/420V (Coastal, Mineral Oil Only)</oddHeader>
      </headerFooter>
    </customSheetView>
    <customSheetView guid="{169CE84D-4086-40BF-A0E4-FFFF3CE5EB7D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100 kVA, 11 kV/420V (Coastal, Mineral Oil Only)</oddHeader>
      </headerFooter>
    </customSheetView>
    <customSheetView guid="{4A294F5F-16F1-48B2-A8A8-1EB33557755F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100 kVA, 11 kV/420V (Coastal, Mineral Oil Only)</oddHeader>
      </headerFooter>
    </customSheetView>
    <customSheetView guid="{C55A1F6B-D702-4F78-8482-FD76CDDC8509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100 kVA, 11 kV/420V (Coastal, Mineral Oil Only)</oddHeader>
      </headerFooter>
    </customSheetView>
    <customSheetView guid="{97BDCDFB-5104-40FA-8A01-FF18139CF050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100 kVA, 11 kV/420V (Coastal, Mineral Oil Only)</oddHeader>
      </headerFooter>
    </customSheetView>
    <customSheetView guid="{D5714A68-473C-45CE-921C-00C34EEB4C96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100 kVA, 11 kV/420V (Coastal, Mineral Oil Only)</oddHeader>
      </headerFooter>
    </customSheetView>
    <customSheetView guid="{D9A4A332-3651-4408-844B-7E7ECC5E5ADD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100 kVA, 11 kV/420V (Coastal, Mineral Oil Only)</oddHeader>
      </headerFooter>
    </customSheetView>
    <customSheetView guid="{3943ECC5-6242-44C8-BEFD-1B91BF0593A8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100 kVA, 11 kV/420V (Coastal, Mineral Oil Only)</oddHeader>
      </headerFooter>
    </customSheetView>
    <customSheetView guid="{A9B6A78F-3E2F-46B3-9BF3-AEAAB67001EB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100 kVA, 11 kV/420V (Coastal, Mineral Oil Only)</oddHeader>
      </headerFooter>
    </customSheetView>
    <customSheetView guid="{D3E2A94B-1604-4517-A060-716B5EF4D6E1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100 kVA, 11 kV/420V (Coastal, Mineral Oil Only)</oddHeader>
      </headerFooter>
    </customSheetView>
    <customSheetView guid="{CC25ED77-8561-4118-865C-02CCBBD6F7E5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100 kVA, 11 kV/420V (Coastal, Mineral Oil Only)</oddHeader>
      </headerFooter>
    </customSheetView>
    <customSheetView guid="{9E68D5A3-77A7-4D2D-A381-B42253733A21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100 kVA, 11 kV/420V (Coastal, Mineral Oil Only)</oddHeader>
      </headerFooter>
    </customSheetView>
    <customSheetView guid="{A03AB8D3-A4F1-4FA2-8AC8-4059659716EC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100 kVA, 11 kV/420V (Coastal, Mineral Oil Only)</oddHeader>
      </headerFooter>
    </customSheetView>
    <customSheetView guid="{90E79D85-6386-49B5-B347-A4ADD5B6BB70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100 kVA, 11 kV/420V (Coastal, Mineral Oil Only)</oddHeader>
      </headerFooter>
    </customSheetView>
    <customSheetView guid="{661F14B0-7E60-4C52-A9F7-FCFD0F09BA1F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100 kVA, 11 kV/420V (Coastal, Mineral Oil Only)</oddHeader>
      </headerFooter>
    </customSheetView>
    <customSheetView guid="{0E947597-B9FB-408F-B47C-A2D788D00D7C}" scale="55" showPageBreaks="1" fitToPage="1" printArea="1" view="pageBreakPreview" topLeftCell="A94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100 kVA, 11 kV/420V (Coastal, Mineral Oil Only)</oddHeader>
      </headerFooter>
    </customSheetView>
    <customSheetView guid="{B9063A62-D29B-48F4-A3B3-6CAFA6D6D8EA}" scale="70" showPageBreaks="1" fitToPage="1" printArea="1" topLeftCell="A120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100 kVA, 11 kV/420V (Coastal, Mineral Oil Only)</oddHeader>
      </headerFooter>
    </customSheetView>
    <customSheetView guid="{7FA323DB-86D3-48A8-9453-C28D721B35AA}" scale="70" showPageBreaks="1" fitToPage="1" printArea="1" topLeftCell="A120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100 kVA, 11 kV/420V (Coastal, Mineral Oil Only)</oddHeader>
      </headerFooter>
    </customSheetView>
    <customSheetView guid="{117BB064-59A1-4952-B02A-C3693ED5C297}" scale="70" showPageBreaks="1" fitToPage="1" printArea="1" topLeftCell="A120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100 kVA, 11 kV/420V (Coastal, Mineral Oil Only)</oddHeader>
      </headerFooter>
    </customSheetView>
    <customSheetView guid="{1D4E1FAD-3456-499A-A82D-FB40CF1A8068}" scale="70" showPageBreaks="1" fitToPage="1" printArea="1" topLeftCell="A120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100 kVA, 11 kV/420V (Coastal, Mineral Oil Only)</oddHeader>
      </headerFooter>
    </customSheetView>
    <customSheetView guid="{63B0D61F-848C-494A-B934-73A922F5C779}" scale="70" showPageBreaks="1" fitToPage="1" printArea="1" topLeftCell="A120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100 kVA, 11 kV/420V (Coastal, Mineral Oil Only)</oddHeader>
      </headerFooter>
    </customSheetView>
    <customSheetView guid="{1A1D99E6-5E8C-41DD-96E1-A214C10404CE}" scale="70" showPageBreaks="1" fitToPage="1" printArea="1" topLeftCell="A120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100 kVA, 11 kV/420V (Coastal, Mineral Oil Only)</oddHeader>
      </headerFooter>
    </customSheetView>
    <customSheetView guid="{06C7796F-60FE-4B15-9D17-353082FC47C0}" scale="70" showPageBreaks="1" fitToPage="1" printArea="1" topLeftCell="A120">
      <selection activeCell="G130" sqref="G130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100 kVA, 11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9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100 kVA, 11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Sheet10">
    <pageSetUpPr fitToPage="1"/>
  </sheetPr>
  <dimension ref="B1:G137"/>
  <sheetViews>
    <sheetView topLeftCell="A70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67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100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190</v>
      </c>
      <c r="G67" s="33"/>
    </row>
    <row r="68" spans="2:7" ht="45.6" customHeight="1">
      <c r="B68" s="23">
        <v>9.5</v>
      </c>
      <c r="C68" s="24"/>
      <c r="D68" s="118" t="s">
        <v>350</v>
      </c>
      <c r="E68" s="51" t="s">
        <v>308</v>
      </c>
      <c r="F68" s="24">
        <f>VLOOKUP($D$7,'Source Data'!$A$2:$EL$28,142,FALSE)</f>
        <v>70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1500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"/>
      <headerFooter>
        <oddHeader>&amp;CThree-phase, 100 kVA, 22 kV/420V (Coastal, Mineral Oil Only)</oddHeader>
      </headerFooter>
    </customSheetView>
    <customSheetView guid="{92196F57-6D64-4CC3-B851-AC99F65472C8}" scale="70" fitToPage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2"/>
      <headerFooter>
        <oddHeader>&amp;CThree-phase, 100 kVA, 22 kV/420V (Coastal, Mineral Oil Only)</oddHeader>
      </headerFooter>
    </customSheetView>
    <customSheetView guid="{17EE5DBF-0FE4-4A5B-BD66-2BA19DB4059D}" scale="70" fitToPage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3"/>
      <headerFooter>
        <oddHeader>&amp;CThree-phase, 100 kVA, 22 kV/420V (Coastal, Mineral Oil Only)</oddHeader>
      </headerFooter>
    </customSheetView>
    <customSheetView guid="{29FDB895-FDFF-4EC3-B5AF-C214E465DEEB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4"/>
      <headerFooter>
        <oddHeader>&amp;CThree-phase, 100 kVA, 22 kV/420V (Coastal, Mineral Oil Only)</oddHeader>
      </headerFooter>
    </customSheetView>
    <customSheetView guid="{169CE84D-4086-40BF-A0E4-FFFF3CE5EB7D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5"/>
      <headerFooter>
        <oddHeader>&amp;CThree-phase, 100 kVA, 22 kV/420V (Coastal, Mineral Oil Only)</oddHeader>
      </headerFooter>
    </customSheetView>
    <customSheetView guid="{4A294F5F-16F1-48B2-A8A8-1EB33557755F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6"/>
      <headerFooter>
        <oddHeader>&amp;CThree-phase, 100 kVA, 22 kV/420V (Coastal, Mineral Oil Only)</oddHeader>
      </headerFooter>
    </customSheetView>
    <customSheetView guid="{C55A1F6B-D702-4F78-8482-FD76CDDC8509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7"/>
      <headerFooter>
        <oddHeader>&amp;CThree-phase, 100 kVA, 22 kV/420V (Coastal, Mineral Oil Only)</oddHeader>
      </headerFooter>
    </customSheetView>
    <customSheetView guid="{97BDCDFB-5104-40FA-8A01-FF18139CF050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8"/>
      <headerFooter>
        <oddHeader>&amp;CThree-phase, 100 kVA, 22 kV/420V (Coastal, Mineral Oil Only)</oddHeader>
      </headerFooter>
    </customSheetView>
    <customSheetView guid="{D5714A68-473C-45CE-921C-00C34EEB4C96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9"/>
      <headerFooter>
        <oddHeader>&amp;CThree-phase, 100 kVA, 22 kV/420V (Coastal, Mineral Oil Only)</oddHeader>
      </headerFooter>
    </customSheetView>
    <customSheetView guid="{D9A4A332-3651-4408-844B-7E7ECC5E5ADD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0"/>
      <headerFooter>
        <oddHeader>&amp;CThree-phase, 100 kVA, 22 kV/420V (Coastal, Mineral Oil Only)</oddHeader>
      </headerFooter>
    </customSheetView>
    <customSheetView guid="{3943ECC5-6242-44C8-BEFD-1B91BF0593A8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1"/>
      <headerFooter>
        <oddHeader>&amp;CThree-phase, 100 kVA, 22 kV/420V (Coastal, Mineral Oil Only)</oddHeader>
      </headerFooter>
    </customSheetView>
    <customSheetView guid="{A9B6A78F-3E2F-46B3-9BF3-AEAAB67001EB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2"/>
      <headerFooter>
        <oddHeader>&amp;CThree-phase, 100 kVA, 22 kV/420V (Coastal, Mineral Oil Only)</oddHeader>
      </headerFooter>
    </customSheetView>
    <customSheetView guid="{D3E2A94B-1604-4517-A060-716B5EF4D6E1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3"/>
      <headerFooter>
        <oddHeader>&amp;CThree-phase, 100 kVA, 22 kV/420V (Coastal, Mineral Oil Only)</oddHeader>
      </headerFooter>
    </customSheetView>
    <customSheetView guid="{CC25ED77-8561-4118-865C-02CCBBD6F7E5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4"/>
      <headerFooter>
        <oddHeader>&amp;CThree-phase, 100 kVA, 22 kV/420V (Coastal, Mineral Oil Only)</oddHeader>
      </headerFooter>
    </customSheetView>
    <customSheetView guid="{9E68D5A3-77A7-4D2D-A381-B42253733A21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5"/>
      <headerFooter>
        <oddHeader>&amp;CThree-phase, 100 kVA, 22 kV/420V (Coastal, Mineral Oil Only)</oddHeader>
      </headerFooter>
    </customSheetView>
    <customSheetView guid="{A03AB8D3-A4F1-4FA2-8AC8-4059659716EC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6"/>
      <headerFooter>
        <oddHeader>&amp;CThree-phase, 100 kVA, 22 kV/420V (Coastal, Mineral Oil Only)</oddHeader>
      </headerFooter>
    </customSheetView>
    <customSheetView guid="{90E79D85-6386-49B5-B347-A4ADD5B6BB70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7"/>
      <headerFooter>
        <oddHeader>&amp;CThree-phase, 100 kVA, 22 kV/420V (Coastal, Mineral Oil Only)</oddHeader>
      </headerFooter>
    </customSheetView>
    <customSheetView guid="{661F14B0-7E60-4C52-A9F7-FCFD0F09BA1F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8"/>
      <headerFooter>
        <oddHeader>&amp;CThree-phase, 100 kVA, 22 kV/420V (Coastal, Mineral Oil Only)</oddHeader>
      </headerFooter>
    </customSheetView>
    <customSheetView guid="{0E947597-B9FB-408F-B47C-A2D788D00D7C}" scale="70" showPageBreaks="1" fitToPage="1" printArea="1" topLeftCell="A98">
      <selection activeCell="B130" sqref="B130:G137"/>
      <rowBreaks count="4" manualBreakCount="4">
        <brk id="34" min="1" max="6" man="1"/>
        <brk id="61" min="1" max="6" man="1"/>
        <brk id="89" min="1" max="6" man="1"/>
        <brk id="117" min="1" max="6" man="1"/>
      </rowBreaks>
      <pageMargins left="0" right="0" top="0" bottom="0" header="0" footer="0"/>
      <pageSetup paperSize="9" scale="54" fitToHeight="0" orientation="portrait" r:id="rId19"/>
      <headerFooter>
        <oddHeader>&amp;CThree-phase, 100 kVA, 22 kV/420V (Coastal, Mineral Oil Only)</oddHeader>
      </headerFooter>
    </customSheetView>
    <customSheetView guid="{B9063A62-D29B-48F4-A3B3-6CAFA6D6D8EA}" scale="55" showPageBreaks="1" fitToPage="1" printArea="1" view="pageBreakPreview" topLeftCell="A88">
      <selection activeCell="D131" sqref="D131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0"/>
      <headerFooter>
        <oddHeader>&amp;CThree-phase, 100 kVA, 22 kV/420V (Coastal, Mineral Oil Only)</oddHeader>
      </headerFooter>
    </customSheetView>
    <customSheetView guid="{7FA323DB-86D3-48A8-9453-C28D721B35AA}" scale="70" showPageBreaks="1" fitToPage="1" printArea="1" topLeftCell="A121">
      <selection activeCell="D131" sqref="D131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1"/>
      <headerFooter>
        <oddHeader>&amp;CThree-phase, 100 kVA, 22 kV/420V (Coastal, Mineral Oil Only)</oddHeader>
      </headerFooter>
    </customSheetView>
    <customSheetView guid="{117BB064-59A1-4952-B02A-C3693ED5C297}" scale="70" showPageBreaks="1" fitToPage="1" printArea="1" topLeftCell="A121">
      <selection activeCell="D131" sqref="D131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2"/>
      <headerFooter>
        <oddHeader>&amp;CThree-phase, 100 kVA, 22 kV/420V (Coastal, Mineral Oil Only)</oddHeader>
      </headerFooter>
    </customSheetView>
    <customSheetView guid="{1D4E1FAD-3456-499A-A82D-FB40CF1A8068}" scale="70" showPageBreaks="1" fitToPage="1" printArea="1" topLeftCell="A121">
      <selection activeCell="D131" sqref="D131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3"/>
      <headerFooter>
        <oddHeader>&amp;CThree-phase, 100 kVA, 22 kV/420V (Coastal, Mineral Oil Only)</oddHeader>
      </headerFooter>
    </customSheetView>
    <customSheetView guid="{63B0D61F-848C-494A-B934-73A922F5C779}" scale="70" showPageBreaks="1" fitToPage="1" printArea="1" topLeftCell="A121">
      <selection activeCell="D131" sqref="D131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4"/>
      <headerFooter>
        <oddHeader>&amp;CThree-phase, 100 kVA, 22 kV/420V (Coastal, Mineral Oil Only)</oddHeader>
      </headerFooter>
    </customSheetView>
    <customSheetView guid="{1A1D99E6-5E8C-41DD-96E1-A214C10404CE}" scale="70" showPageBreaks="1" fitToPage="1" printArea="1" topLeftCell="A121">
      <selection activeCell="D131" sqref="D131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&amp;CThree-phase, 100 kVA, 22 kV/420V (Coastal, Mineral Oil Only)</oddHeader>
      </headerFooter>
    </customSheetView>
    <customSheetView guid="{06C7796F-60FE-4B15-9D17-353082FC47C0}" scale="70" showPageBreaks="1" fitToPage="1" printArea="1" topLeftCell="A121">
      <selection activeCell="D131" sqref="D131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&amp;CThree-phase, 100 kVA, 22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A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&amp;CThree-phase, 100 kVA, 22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Sheet19">
    <pageSetUpPr fitToPage="1"/>
  </sheetPr>
  <dimension ref="B1:G137"/>
  <sheetViews>
    <sheetView topLeftCell="A71" zoomScale="70" zoomScaleNormal="70" zoomScaleSheetLayoutView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70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100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190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70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1500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3,0 to 4,5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 xml:space="preserve">≤ 1 080 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 xml:space="preserve">≤ 1 500 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 xml:space="preserve">≤ 900 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Yes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Yes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Yes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Yes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Yes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>
        <f>VLOOKUP($D$7,'Source Data'!$A$2:$EK$28,101,FALSE)</f>
        <v>400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 xml:space="preserve">≤ 400 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 xml:space="preserve">≤ 450 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>
        <f>VLOOKUP($D$7,'Source Data'!$A$2:$EK$28,104,FALSE)</f>
        <v>22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>
        <f>VLOOKUP($D$7,'Source Data'!$A$2:$EK$28,105,FALSE)</f>
        <v>146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"/>
      <headerFooter>
        <oddHeader>&amp;CThree Phase, 100 kVA, 33 kV/420V (Coastal, Mineral Oil Only)</oddHeader>
      </headerFooter>
    </customSheetView>
    <customSheetView guid="{92196F57-6D64-4CC3-B851-AC99F65472C8}" scale="70" fitToPage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2"/>
      <headerFooter>
        <oddHeader>&amp;CThree Phase, 100 kVA, 33 kV/420V (Coastal, Mineral Oil Only)</oddHeader>
      </headerFooter>
    </customSheetView>
    <customSheetView guid="{17EE5DBF-0FE4-4A5B-BD66-2BA19DB4059D}" scale="70" fitToPage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3"/>
      <headerFooter>
        <oddHeader>&amp;CThree Phase, 100 kVA, 33 kV/420V (Coastal, Mineral Oil Only)</oddHeader>
      </headerFooter>
    </customSheetView>
    <customSheetView guid="{29FDB895-FDFF-4EC3-B5AF-C214E465DEEB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4"/>
      <headerFooter>
        <oddHeader>&amp;CThree Phase, 100 kVA, 33 kV/420V (Coastal, Mineral Oil Only)</oddHeader>
      </headerFooter>
    </customSheetView>
    <customSheetView guid="{169CE84D-4086-40BF-A0E4-FFFF3CE5EB7D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5"/>
      <headerFooter>
        <oddHeader>&amp;CThree Phase, 100 kVA, 33 kV/420V (Coastal, Mineral Oil Only)</oddHeader>
      </headerFooter>
    </customSheetView>
    <customSheetView guid="{4A294F5F-16F1-48B2-A8A8-1EB33557755F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6"/>
      <headerFooter>
        <oddHeader>&amp;CThree Phase, 100 kVA, 33 kV/420V (Coastal, Mineral Oil Only)</oddHeader>
      </headerFooter>
    </customSheetView>
    <customSheetView guid="{C55A1F6B-D702-4F78-8482-FD76CDDC8509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7"/>
      <headerFooter>
        <oddHeader>&amp;CThree Phase, 100 kVA, 33 kV/420V (Coastal, Mineral Oil Only)</oddHeader>
      </headerFooter>
    </customSheetView>
    <customSheetView guid="{97BDCDFB-5104-40FA-8A01-FF18139CF050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8"/>
      <headerFooter>
        <oddHeader>&amp;CThree Phase, 100 kVA, 33 kV/420V (Coastal, Mineral Oil Only)</oddHeader>
      </headerFooter>
    </customSheetView>
    <customSheetView guid="{D5714A68-473C-45CE-921C-00C34EEB4C96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9"/>
      <headerFooter>
        <oddHeader>&amp;CThree Phase, 100 kVA, 33 kV/420V (Coastal, Mineral Oil Only)</oddHeader>
      </headerFooter>
    </customSheetView>
    <customSheetView guid="{D9A4A332-3651-4408-844B-7E7ECC5E5ADD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0"/>
      <headerFooter>
        <oddHeader>&amp;CThree Phase, 100 kVA, 33 kV/420V (Coastal, Mineral Oil Only)</oddHeader>
      </headerFooter>
    </customSheetView>
    <customSheetView guid="{3943ECC5-6242-44C8-BEFD-1B91BF0593A8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1"/>
      <headerFooter>
        <oddHeader>&amp;CThree Phase, 100 kVA, 33 kV/420V (Coastal, Mineral Oil Only)</oddHeader>
      </headerFooter>
    </customSheetView>
    <customSheetView guid="{A9B6A78F-3E2F-46B3-9BF3-AEAAB67001EB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2"/>
      <headerFooter>
        <oddHeader>&amp;CThree Phase, 100 kVA, 33 kV/420V (Coastal, Mineral Oil Only)</oddHeader>
      </headerFooter>
    </customSheetView>
    <customSheetView guid="{D3E2A94B-1604-4517-A060-716B5EF4D6E1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3"/>
      <headerFooter>
        <oddHeader>&amp;CThree Phase, 100 kVA, 33 kV/420V (Coastal, Mineral Oil Only)</oddHeader>
      </headerFooter>
    </customSheetView>
    <customSheetView guid="{CC25ED77-8561-4118-865C-02CCBBD6F7E5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4"/>
      <headerFooter>
        <oddHeader>&amp;CThree Phase, 100 kVA, 33 kV/420V (Coastal, Mineral Oil Only)</oddHeader>
      </headerFooter>
    </customSheetView>
    <customSheetView guid="{9E68D5A3-77A7-4D2D-A381-B42253733A21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5"/>
      <headerFooter>
        <oddHeader>&amp;CThree Phase, 100 kVA, 33 kV/420V (Coastal, Mineral Oil Only)</oddHeader>
      </headerFooter>
    </customSheetView>
    <customSheetView guid="{A03AB8D3-A4F1-4FA2-8AC8-4059659716EC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6"/>
      <headerFooter>
        <oddHeader>&amp;CThree Phase, 100 kVA, 33 kV/420V (Coastal, Mineral Oil Only)</oddHeader>
      </headerFooter>
    </customSheetView>
    <customSheetView guid="{90E79D85-6386-49B5-B347-A4ADD5B6BB70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7"/>
      <headerFooter>
        <oddHeader>&amp;CThree Phase, 100 kVA, 33 kV/420V (Coastal, Mineral Oil Only)</oddHeader>
      </headerFooter>
    </customSheetView>
    <customSheetView guid="{661F14B0-7E60-4C52-A9F7-FCFD0F09BA1F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8"/>
      <headerFooter>
        <oddHeader>&amp;CThree Phase, 100 kVA, 33 kV/420V (Coastal, Mineral Oil Only)</oddHeader>
      </headerFooter>
    </customSheetView>
    <customSheetView guid="{0E947597-B9FB-408F-B47C-A2D788D00D7C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19"/>
      <headerFooter>
        <oddHeader>&amp;CThree Phase, 100 kVA, 33 kV/420V (Coastal, Mineral Oil Only)</oddHeader>
      </headerFooter>
    </customSheetView>
    <customSheetView guid="{B9063A62-D29B-48F4-A3B3-6CAFA6D6D8EA}" scale="70" showPageBreaks="1" fitToPage="1" printArea="1">
      <selection activeCell="B130" sqref="B130:G137"/>
      <rowBreaks count="4" manualBreakCount="4">
        <brk id="34" max="16383" man="1"/>
        <brk id="62" max="16383" man="1"/>
        <brk id="90" max="16383" man="1"/>
        <brk id="118" max="16383" man="1"/>
      </rowBreaks>
      <pageMargins left="0" right="0" top="0" bottom="0" header="0" footer="0"/>
      <pageSetup paperSize="9" scale="54" fitToHeight="0" orientation="portrait" r:id="rId20"/>
      <headerFooter>
        <oddHeader>&amp;CThree Phase, 100 kVA, 33 kV/420V (Coastal, Mineral Oil Only)</oddHeader>
      </headerFooter>
    </customSheetView>
    <customSheetView guid="{7FA323DB-86D3-48A8-9453-C28D721B35AA}" scale="70" showPageBreaks="1" fitToPage="1" printArea="1" view="pageBreakPreview" topLeftCell="A16">
      <selection activeCell="D133" sqref="D133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100 kVA, 33 kV/420V (Coastal, Mineral Oil Only)</oddHeader>
      </headerFooter>
    </customSheetView>
    <customSheetView guid="{117BB064-59A1-4952-B02A-C3693ED5C297}" scale="70" showPageBreaks="1" fitToPage="1" printArea="1" view="pageBreakPreview" topLeftCell="A16">
      <selection activeCell="D133" sqref="D133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100 kVA, 33 kV/420V (Coastal, Mineral Oil Only)</oddHeader>
      </headerFooter>
    </customSheetView>
    <customSheetView guid="{1D4E1FAD-3456-499A-A82D-FB40CF1A8068}" scale="70" showPageBreaks="1" fitToPage="1" printArea="1" view="pageBreakPreview" topLeftCell="A16">
      <selection activeCell="D133" sqref="D133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100 kVA, 33 kV/420V (Coastal, Mineral Oil Only)</oddHeader>
      </headerFooter>
    </customSheetView>
    <customSheetView guid="{63B0D61F-848C-494A-B934-73A922F5C779}" scale="70" showPageBreaks="1" fitToPage="1" printArea="1" view="pageBreakPreview" topLeftCell="A16">
      <selection activeCell="D133" sqref="D133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100 kVA, 33 kV/420V (Coastal, Mineral Oil Only)</oddHeader>
      </headerFooter>
    </customSheetView>
    <customSheetView guid="{1A1D99E6-5E8C-41DD-96E1-A214C10404CE}" scale="70" showPageBreaks="1" fitToPage="1" printArea="1" view="pageBreakPreview" topLeftCell="A16">
      <selection activeCell="D133" sqref="D133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100 kVA, 33 kV/420V (Coastal, Mineral Oil Only)</oddHeader>
      </headerFooter>
    </customSheetView>
    <customSheetView guid="{06C7796F-60FE-4B15-9D17-353082FC47C0}" scale="70" showPageBreaks="1" fitToPage="1" printArea="1" view="pageBreakPreview" topLeftCell="A16">
      <selection activeCell="D133" sqref="D133"/>
      <rowBreaks count="4" manualBreakCount="4">
        <brk id="38" min="1" max="6" man="1"/>
        <brk id="70" min="1" max="6" man="1"/>
        <brk id="102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100 kVA, 33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4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100 kVA, 33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Sheet11">
    <pageSetUpPr fitToPage="1"/>
  </sheetPr>
  <dimension ref="B1:G137"/>
  <sheetViews>
    <sheetView topLeftCell="A73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73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200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320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120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2600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xxxxxxxxxxx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>≤ 1 500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2 000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1 700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fitToPage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200 kVA, 11 kV/420V (Coastal, Mineral Oil Only)</oddHeader>
      </headerFooter>
    </customSheetView>
    <customSheetView guid="{92196F57-6D64-4CC3-B851-AC99F65472C8}" scale="70" fitToPage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200 kVA, 11 kV/420V (Coastal, Mineral Oil Only)</oddHeader>
      </headerFooter>
    </customSheetView>
    <customSheetView guid="{17EE5DBF-0FE4-4A5B-BD66-2BA19DB4059D}" scale="70" fitToPage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200 kVA, 11 kV/420V (Coastal, Mineral Oil Only)</oddHeader>
      </headerFooter>
    </customSheetView>
    <customSheetView guid="{29FDB895-FDFF-4EC3-B5AF-C214E465DEEB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200 kVA, 11 kV/420V (Coastal, Mineral Oil Only)</oddHeader>
      </headerFooter>
    </customSheetView>
    <customSheetView guid="{169CE84D-4086-40BF-A0E4-FFFF3CE5EB7D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200 kVA, 11 kV/420V (Coastal, Mineral Oil Only)</oddHeader>
      </headerFooter>
    </customSheetView>
    <customSheetView guid="{4A294F5F-16F1-48B2-A8A8-1EB33557755F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200 kVA, 11 kV/420V (Coastal, Mineral Oil Only)</oddHeader>
      </headerFooter>
    </customSheetView>
    <customSheetView guid="{C55A1F6B-D702-4F78-8482-FD76CDDC8509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200 kVA, 11 kV/420V (Coastal, Mineral Oil Only)</oddHeader>
      </headerFooter>
    </customSheetView>
    <customSheetView guid="{97BDCDFB-5104-40FA-8A01-FF18139CF050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200 kVA, 11 kV/420V (Coastal, Mineral Oil Only)</oddHeader>
      </headerFooter>
    </customSheetView>
    <customSheetView guid="{D5714A68-473C-45CE-921C-00C34EEB4C96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200 kVA, 11 kV/420V (Coastal, Mineral Oil Only)</oddHeader>
      </headerFooter>
    </customSheetView>
    <customSheetView guid="{D9A4A332-3651-4408-844B-7E7ECC5E5ADD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200 kVA, 11 kV/420V (Coastal, Mineral Oil Only)</oddHeader>
      </headerFooter>
    </customSheetView>
    <customSheetView guid="{3943ECC5-6242-44C8-BEFD-1B91BF0593A8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200 kVA, 11 kV/420V (Coastal, Mineral Oil Only)</oddHeader>
      </headerFooter>
    </customSheetView>
    <customSheetView guid="{A9B6A78F-3E2F-46B3-9BF3-AEAAB67001EB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200 kVA, 11 kV/420V (Coastal, Mineral Oil Only)</oddHeader>
      </headerFooter>
    </customSheetView>
    <customSheetView guid="{D3E2A94B-1604-4517-A060-716B5EF4D6E1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200 kVA, 11 kV/420V (Coastal, Mineral Oil Only)</oddHeader>
      </headerFooter>
    </customSheetView>
    <customSheetView guid="{CC25ED77-8561-4118-865C-02CCBBD6F7E5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200 kVA, 11 kV/420V (Coastal, Mineral Oil Only)</oddHeader>
      </headerFooter>
    </customSheetView>
    <customSheetView guid="{9E68D5A3-77A7-4D2D-A381-B42253733A21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200 kVA, 11 kV/420V (Coastal, Mineral Oil Only)</oddHeader>
      </headerFooter>
    </customSheetView>
    <customSheetView guid="{A03AB8D3-A4F1-4FA2-8AC8-4059659716EC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200 kVA, 11 kV/420V (Coastal, Mineral Oil Only)</oddHeader>
      </headerFooter>
    </customSheetView>
    <customSheetView guid="{90E79D85-6386-49B5-B347-A4ADD5B6BB70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200 kVA, 11 kV/420V (Coastal, Mineral Oil Only)</oddHeader>
      </headerFooter>
    </customSheetView>
    <customSheetView guid="{661F14B0-7E60-4C52-A9F7-FCFD0F09BA1F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200 kVA, 11 kV/420V (Coastal, Mineral Oil Only)</oddHeader>
      </headerFooter>
    </customSheetView>
    <customSheetView guid="{0E947597-B9FB-408F-B47C-A2D788D00D7C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200 kVA, 11 kV/420V (Coastal, Mineral Oil Only)</oddHeader>
      </headerFooter>
    </customSheetView>
    <customSheetView guid="{B9063A62-D29B-48F4-A3B3-6CAFA6D6D8EA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200 kVA, 11 kV/420V (Coastal, Mineral Oil Only)</oddHeader>
      </headerFooter>
    </customSheetView>
    <customSheetView guid="{7FA323DB-86D3-48A8-9453-C28D721B35AA}" scale="70" showPageBreaks="1" fitToPage="1" printArea="1">
      <selection activeCell="B130" sqref="B130:G13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200 kVA, 11 kV/420V (Coastal, Mineral Oil Only)</oddHeader>
      </headerFooter>
    </customSheetView>
    <customSheetView guid="{117BB064-59A1-4952-B02A-C3693ED5C297}" scale="55" showPageBreaks="1" fitToPage="1" printArea="1" view="pageBreakPreview" topLeftCell="A100">
      <selection activeCell="F134" sqref="F134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200 kVA, 11 kV/420V (Coastal, Mineral Oil Only)</oddHeader>
      </headerFooter>
    </customSheetView>
    <customSheetView guid="{1D4E1FAD-3456-499A-A82D-FB40CF1A8068}" scale="70" showPageBreaks="1" fitToPage="1" printArea="1" topLeftCell="A122">
      <selection activeCell="F134" sqref="F134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200 kVA, 11 kV/420V (Coastal, Mineral Oil Only)</oddHeader>
      </headerFooter>
    </customSheetView>
    <customSheetView guid="{63B0D61F-848C-494A-B934-73A922F5C779}" scale="70" showPageBreaks="1" fitToPage="1" printArea="1" topLeftCell="A122">
      <selection activeCell="F134" sqref="F134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200 kVA, 11 kV/420V (Coastal, Mineral Oil Only)</oddHeader>
      </headerFooter>
    </customSheetView>
    <customSheetView guid="{1A1D99E6-5E8C-41DD-96E1-A214C10404CE}" scale="70" showPageBreaks="1" fitToPage="1" printArea="1" topLeftCell="A122">
      <selection activeCell="F134" sqref="F134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200 kVA, 11 kV/420V (Coastal, Mineral Oil Only)</oddHeader>
      </headerFooter>
    </customSheetView>
    <customSheetView guid="{06C7796F-60FE-4B15-9D17-353082FC47C0}" scale="70" showPageBreaks="1" fitToPage="1" printArea="1" topLeftCell="A122">
      <selection activeCell="F134" sqref="F134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200 kVA, 11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B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200 kVA, 11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Sheet12">
    <pageSetUpPr fitToPage="1"/>
  </sheetPr>
  <dimension ref="B1:G137"/>
  <sheetViews>
    <sheetView topLeftCell="A71" zoomScale="70" zoomScaleNormal="70" zoomScaleSheetLayoutView="70" workbookViewId="0">
      <selection activeCell="D75" sqref="D75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10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76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200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320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120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2600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xxxxxxxxxxx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1700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80" fitToPage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"/>
      <headerFooter>
        <oddHeader>&amp;CThree-phase, 200 kVA, 22 kV/420V (Coastal, Mineral Oil Only)</oddHeader>
      </headerFooter>
    </customSheetView>
    <customSheetView guid="{92196F57-6D64-4CC3-B851-AC99F65472C8}" scale="80" fitToPage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2"/>
      <headerFooter>
        <oddHeader>&amp;CThree-phase, 200 kVA, 22 kV/420V (Coastal, Mineral Oil Only)</oddHeader>
      </headerFooter>
    </customSheetView>
    <customSheetView guid="{17EE5DBF-0FE4-4A5B-BD66-2BA19DB4059D}" scale="80" fitToPage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3"/>
      <headerFooter>
        <oddHeader>&amp;CThree-phase, 200 kVA, 22 kV/420V (Coastal, Mineral Oil Only)</oddHeader>
      </headerFooter>
    </customSheetView>
    <customSheetView guid="{29FDB895-FDFF-4EC3-B5AF-C214E465DEEB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4"/>
      <headerFooter>
        <oddHeader>&amp;CThree-phase, 200 kVA, 22 kV/420V (Coastal, Mineral Oil Only)</oddHeader>
      </headerFooter>
    </customSheetView>
    <customSheetView guid="{169CE84D-4086-40BF-A0E4-FFFF3CE5EB7D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5"/>
      <headerFooter>
        <oddHeader>&amp;CThree-phase, 200 kVA, 22 kV/420V (Coastal, Mineral Oil Only)</oddHeader>
      </headerFooter>
    </customSheetView>
    <customSheetView guid="{4A294F5F-16F1-48B2-A8A8-1EB33557755F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6"/>
      <headerFooter>
        <oddHeader>&amp;CThree-phase, 200 kVA, 22 kV/420V (Coastal, Mineral Oil Only)</oddHeader>
      </headerFooter>
    </customSheetView>
    <customSheetView guid="{C55A1F6B-D702-4F78-8482-FD76CDDC8509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7"/>
      <headerFooter>
        <oddHeader>&amp;CThree-phase, 200 kVA, 22 kV/420V (Coastal, Mineral Oil Only)</oddHeader>
      </headerFooter>
    </customSheetView>
    <customSheetView guid="{97BDCDFB-5104-40FA-8A01-FF18139CF050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8"/>
      <headerFooter>
        <oddHeader>&amp;CThree-phase, 200 kVA, 22 kV/420V (Coastal, Mineral Oil Only)</oddHeader>
      </headerFooter>
    </customSheetView>
    <customSheetView guid="{D5714A68-473C-45CE-921C-00C34EEB4C96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9"/>
      <headerFooter>
        <oddHeader>&amp;CThree-phase, 200 kVA, 22 kV/420V (Coastal, Mineral Oil Only)</oddHeader>
      </headerFooter>
    </customSheetView>
    <customSheetView guid="{D9A4A332-3651-4408-844B-7E7ECC5E5ADD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0"/>
      <headerFooter>
        <oddHeader>&amp;CThree-phase, 200 kVA, 22 kV/420V (Coastal, Mineral Oil Only)</oddHeader>
      </headerFooter>
    </customSheetView>
    <customSheetView guid="{3943ECC5-6242-44C8-BEFD-1B91BF0593A8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1"/>
      <headerFooter>
        <oddHeader>&amp;CThree-phase, 200 kVA, 22 kV/420V (Coastal, Mineral Oil Only)</oddHeader>
      </headerFooter>
    </customSheetView>
    <customSheetView guid="{A9B6A78F-3E2F-46B3-9BF3-AEAAB67001EB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2"/>
      <headerFooter>
        <oddHeader>&amp;CThree-phase, 200 kVA, 22 kV/420V (Coastal, Mineral Oil Only)</oddHeader>
      </headerFooter>
    </customSheetView>
    <customSheetView guid="{D3E2A94B-1604-4517-A060-716B5EF4D6E1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3"/>
      <headerFooter>
        <oddHeader>&amp;CThree-phase, 200 kVA, 22 kV/420V (Coastal, Mineral Oil Only)</oddHeader>
      </headerFooter>
    </customSheetView>
    <customSheetView guid="{CC25ED77-8561-4118-865C-02CCBBD6F7E5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4"/>
      <headerFooter>
        <oddHeader>&amp;CThree-phase, 200 kVA, 22 kV/420V (Coastal, Mineral Oil Only)</oddHeader>
      </headerFooter>
    </customSheetView>
    <customSheetView guid="{9E68D5A3-77A7-4D2D-A381-B42253733A21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5"/>
      <headerFooter>
        <oddHeader>&amp;CThree-phase, 200 kVA, 22 kV/420V (Coastal, Mineral Oil Only)</oddHeader>
      </headerFooter>
    </customSheetView>
    <customSheetView guid="{A03AB8D3-A4F1-4FA2-8AC8-4059659716EC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6"/>
      <headerFooter>
        <oddHeader>&amp;CThree-phase, 200 kVA, 22 kV/420V (Coastal, Mineral Oil Only)</oddHeader>
      </headerFooter>
    </customSheetView>
    <customSheetView guid="{90E79D85-6386-49B5-B347-A4ADD5B6BB70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7"/>
      <headerFooter>
        <oddHeader>&amp;CThree-phase, 200 kVA, 22 kV/420V (Coastal, Mineral Oil Only)</oddHeader>
      </headerFooter>
    </customSheetView>
    <customSheetView guid="{661F14B0-7E60-4C52-A9F7-FCFD0F09BA1F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8"/>
      <headerFooter>
        <oddHeader>&amp;CThree-phase, 200 kVA, 22 kV/420V (Coastal, Mineral Oil Only)</oddHeader>
      </headerFooter>
    </customSheetView>
    <customSheetView guid="{0E947597-B9FB-408F-B47C-A2D788D00D7C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19"/>
      <headerFooter>
        <oddHeader>&amp;CThree-phase, 200 kVA, 22 kV/420V (Coastal, Mineral Oil Only)</oddHeader>
      </headerFooter>
    </customSheetView>
    <customSheetView guid="{B9063A62-D29B-48F4-A3B3-6CAFA6D6D8EA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20"/>
      <headerFooter>
        <oddHeader>&amp;CThree-phase, 200 kVA, 22 kV/420V (Coastal, Mineral Oil Only)</oddHeader>
      </headerFooter>
    </customSheetView>
    <customSheetView guid="{7FA323DB-86D3-48A8-9453-C28D721B35AA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21"/>
      <headerFooter>
        <oddHeader>&amp;CThree-phase, 200 kVA, 22 kV/420V (Coastal, Mineral Oil Only)</oddHeader>
      </headerFooter>
    </customSheetView>
    <customSheetView guid="{117BB064-59A1-4952-B02A-C3693ED5C297}" scale="80" showPageBreaks="1" fitToPage="1" printArea="1">
      <selection activeCell="B130" sqref="B130:G137"/>
      <rowBreaks count="4" manualBreakCount="4">
        <brk id="35" min="1" max="6" man="1"/>
        <brk id="64" min="1" max="6" man="1"/>
        <brk id="95" min="1" max="6" man="1"/>
        <brk id="124" min="1" max="6" man="1"/>
      </rowBreaks>
      <pageMargins left="0" right="0" top="0" bottom="0" header="0" footer="0"/>
      <pageSetup paperSize="9" scale="53" fitToHeight="0" orientation="portrait" r:id="rId22"/>
      <headerFooter>
        <oddHeader>&amp;CThree-phase, 200 kVA, 22 kV/420V (Coastal, Mineral Oil Only)</oddHeader>
      </headerFooter>
    </customSheetView>
    <customSheetView guid="{1D4E1FAD-3456-499A-A82D-FB40CF1A8068}" scale="70" showPageBreaks="1" fitToPage="1" printArea="1" view="pageBreakPreview" topLeftCell="A31">
      <selection activeCell="E131" sqref="E131"/>
      <rowBreaks count="4" manualBreakCount="4">
        <brk id="38" min="1" max="6" man="1"/>
        <brk id="69" min="1" max="6" man="1"/>
        <brk id="102" min="1" max="6" man="1"/>
        <brk id="129" min="1" max="6" man="1"/>
      </rowBreaks>
      <pageMargins left="0" right="0" top="0" bottom="0" header="0" footer="0"/>
      <pageSetup paperSize="9" scale="53" fitToHeight="0" orientation="portrait" r:id="rId23"/>
      <headerFooter>
        <oddHeader>&amp;CThree-phase, 200 kVA, 22 kV/420V (Coastal, Mineral Oil Only)</oddHeader>
      </headerFooter>
    </customSheetView>
    <customSheetView guid="{63B0D61F-848C-494A-B934-73A922F5C779}" scale="80" showPageBreaks="1" fitToPage="1" printArea="1" topLeftCell="A126">
      <selection activeCell="E131" sqref="E131"/>
      <rowBreaks count="4" manualBreakCount="4">
        <brk id="38" min="1" max="6" man="1"/>
        <brk id="69" min="1" max="6" man="1"/>
        <brk id="102" min="1" max="6" man="1"/>
        <brk id="129" min="1" max="6" man="1"/>
      </rowBreaks>
      <pageMargins left="0" right="0" top="0" bottom="0" header="0" footer="0"/>
      <pageSetup paperSize="9" scale="53" fitToHeight="0" orientation="portrait" r:id="rId24"/>
      <headerFooter>
        <oddHeader>&amp;CThree-phase, 200 kVA, 22 kV/420V (Coastal, Mineral Oil Only)</oddHeader>
      </headerFooter>
    </customSheetView>
    <customSheetView guid="{1A1D99E6-5E8C-41DD-96E1-A214C10404CE}" scale="80" showPageBreaks="1" fitToPage="1" printArea="1" topLeftCell="A126">
      <selection activeCell="E131" sqref="E131"/>
      <rowBreaks count="4" manualBreakCount="4">
        <brk id="38" min="1" max="6" man="1"/>
        <brk id="69" min="1" max="6" man="1"/>
        <brk id="102" min="1" max="6" man="1"/>
        <brk id="129" min="1" max="6" man="1"/>
      </rowBreaks>
      <pageMargins left="0" right="0" top="0" bottom="0" header="0" footer="0"/>
      <pageSetup paperSize="9" scale="53" fitToHeight="0" orientation="portrait" r:id="rId25"/>
      <headerFooter>
        <oddHeader>&amp;CThree-phase, 200 kVA, 22 kV/420V (Coastal, Mineral Oil Only)</oddHeader>
      </headerFooter>
    </customSheetView>
    <customSheetView guid="{06C7796F-60FE-4B15-9D17-353082FC47C0}" scale="80" showPageBreaks="1" fitToPage="1" printArea="1" topLeftCell="A126">
      <selection activeCell="E131" sqref="E131"/>
      <rowBreaks count="4" manualBreakCount="4">
        <brk id="38" min="1" max="6" man="1"/>
        <brk id="69" min="1" max="6" man="1"/>
        <brk id="102" min="1" max="6" man="1"/>
        <brk id="129" min="1" max="6" man="1"/>
      </rowBreaks>
      <pageMargins left="0" right="0" top="0" bottom="0" header="0" footer="0"/>
      <pageSetup paperSize="9" scale="53" fitToHeight="0" orientation="portrait" r:id="rId26"/>
      <headerFooter>
        <oddHeader>&amp;CThree-phase, 200 kVA, 22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C00-000000000000}"/>
  </dataValidations>
  <pageMargins left="0.70866141732283472" right="0.70866141732283472" top="0.74803149606299213" bottom="0.74803149606299213" header="0.31496062992125984" footer="0.31496062992125984"/>
  <pageSetup paperSize="9" scale="53" fitToHeight="0" orientation="portrait" r:id="rId27"/>
  <headerFooter>
    <oddHeader>&amp;CThree-phase, 200 kVA, 22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3642BB-975C-4990-84BA-01E4769751BF}">
  <sheetPr>
    <pageSetUpPr fitToPage="1"/>
  </sheetPr>
  <dimension ref="B1:G137"/>
  <sheetViews>
    <sheetView topLeftCell="A71" zoomScale="70" zoomScaleNormal="70" zoomScaleSheetLayoutView="55" workbookViewId="0">
      <selection activeCell="D75" sqref="D75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.85546875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80" t="s">
        <v>79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 ht="14.45" customHeight="1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200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320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120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2600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 xml:space="preserve">≤ 48 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xxxxxxxxxxx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1700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tr">
        <f>VLOOKUP($D$7,'Source Data'!$A$2:$EK$28,140,FALSE)</f>
        <v>Report Numbers</v>
      </c>
      <c r="G136" s="40"/>
    </row>
    <row r="137" spans="2:7" ht="241.9" thickBot="1">
      <c r="B137" s="41">
        <v>24</v>
      </c>
      <c r="C137" s="42">
        <v>4.3</v>
      </c>
      <c r="D137" s="43" t="s">
        <v>331</v>
      </c>
      <c r="E137" s="54"/>
      <c r="F137" s="42" t="str">
        <f>VLOOKUP($D$7,'Source Data'!$A$2:$EK$28,141,FALSE)</f>
        <v>Report Numbers</v>
      </c>
      <c r="G137" s="44"/>
    </row>
  </sheetData>
  <customSheetViews>
    <customSheetView guid="{DFD10E9B-2E32-4A05-89FC-03F713864978}" scale="70" showPageBreaks="1" fitToPage="1" printArea="1">
      <selection activeCell="G8" sqref="G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200 kVA, 33 kV/420V (Coastal, Mineral Oil Only)</oddHeader>
      </headerFooter>
    </customSheetView>
    <customSheetView guid="{92196F57-6D64-4CC3-B851-AC99F65472C8}" scale="70" showPageBreaks="1" fitToPage="1" printArea="1">
      <selection activeCell="G8" sqref="G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200 kVA, 33 kV/420V (Coastal, Mineral Oil Only)</oddHeader>
      </headerFooter>
    </customSheetView>
    <customSheetView guid="{17EE5DBF-0FE4-4A5B-BD66-2BA19DB4059D}" scale="70" showPageBreaks="1" fitToPage="1" printArea="1">
      <selection activeCell="G8" sqref="G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200 kVA, 33 kV/420V (Coastal, Mineral Oil Only)</oddHeader>
      </headerFooter>
    </customSheetView>
    <customSheetView guid="{29FDB895-FDFF-4EC3-B5AF-C214E465DEEB}" scale="70" showPageBreaks="1" fitToPage="1" printArea="1">
      <selection activeCell="G8" sqref="G8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200 kVA, 33 kV/420V (Coastal, Mineral Oil Only)</oddHeader>
      </headerFooter>
    </customSheetView>
    <customSheetView guid="{169CE84D-4086-40BF-A0E4-FFFF3CE5EB7D}" scale="55" showPageBreaks="1" fitToPage="1" printArea="1" view="pageBreakPreview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200 kVA, 33 kV/420V (Coastal, Mineral Oil Only)</oddHeader>
      </headerFooter>
    </customSheetView>
    <customSheetView guid="{4A294F5F-16F1-48B2-A8A8-1EB33557755F}" scale="55" showPageBreaks="1" fitToPage="1" printArea="1" view="pageBreakPreview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200 kVA, 33 kV/420V (Coastal, Mineral Oil Only)</oddHeader>
      </headerFooter>
    </customSheetView>
    <customSheetView guid="{C55A1F6B-D702-4F78-8482-FD76CDDC8509}" scale="55" showPageBreaks="1" fitToPage="1" printArea="1" view="pageBreakPreview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200 kVA, 33 kV/420V (Coastal, Mineral Oil Only)</oddHeader>
      </headerFooter>
    </customSheetView>
    <customSheetView guid="{97BDCDFB-5104-40FA-8A01-FF18139CF050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200 kVA, 33 kV/420V (Coastal, Mineral Oil Only)</oddHeader>
      </headerFooter>
    </customSheetView>
    <customSheetView guid="{D5714A68-473C-45CE-921C-00C34EEB4C96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200 kVA, 33 kV/420V (Coastal, Mineral Oil Only)</oddHeader>
      </headerFooter>
    </customSheetView>
    <customSheetView guid="{D9A4A332-3651-4408-844B-7E7ECC5E5ADD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200 kVA, 33 kV/420V (Coastal, Mineral Oil Only)</oddHeader>
      </headerFooter>
    </customSheetView>
    <customSheetView guid="{3943ECC5-6242-44C8-BEFD-1B91BF0593A8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200 kVA, 33 kV/420V (Coastal, Mineral Oil Only)</oddHeader>
      </headerFooter>
    </customSheetView>
    <customSheetView guid="{A9B6A78F-3E2F-46B3-9BF3-AEAAB67001EB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200 kVA, 33 kV/420V (Coastal, Mineral Oil Only)</oddHeader>
      </headerFooter>
    </customSheetView>
    <customSheetView guid="{D3E2A94B-1604-4517-A060-716B5EF4D6E1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200 kVA, 33 kV/420V (Coastal, Mineral Oil Only)</oddHeader>
      </headerFooter>
    </customSheetView>
    <customSheetView guid="{CC25ED77-8561-4118-865C-02CCBBD6F7E5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200 kVA, 33 kV/420V (Coastal, Mineral Oil Only)</oddHeader>
      </headerFooter>
    </customSheetView>
    <customSheetView guid="{9E68D5A3-77A7-4D2D-A381-B42253733A21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200 kVA, 33 kV/420V (Coastal, Mineral Oil Only)</oddHeader>
      </headerFooter>
    </customSheetView>
    <customSheetView guid="{A03AB8D3-A4F1-4FA2-8AC8-4059659716EC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200 kVA, 33 kV/420V (Coastal, Mineral Oil Only)</oddHeader>
      </headerFooter>
    </customSheetView>
    <customSheetView guid="{90E79D85-6386-49B5-B347-A4ADD5B6BB70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200 kVA, 33 kV/420V (Coastal, Mineral Oil Only)</oddHeader>
      </headerFooter>
    </customSheetView>
    <customSheetView guid="{661F14B0-7E60-4C52-A9F7-FCFD0F09BA1F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200 kVA, 33 kV/420V (Coastal, Mineral Oil Only)</oddHeader>
      </headerFooter>
    </customSheetView>
    <customSheetView guid="{0E947597-B9FB-408F-B47C-A2D788D00D7C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200 kVA, 33 kV/420V (Coastal, Mineral Oil Only)</oddHeader>
      </headerFooter>
    </customSheetView>
    <customSheetView guid="{B9063A62-D29B-48F4-A3B3-6CAFA6D6D8EA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200 kVA, 33 kV/420V (Coastal, Mineral Oil Only)</oddHeader>
      </headerFooter>
    </customSheetView>
    <customSheetView guid="{7FA323DB-86D3-48A8-9453-C28D721B35AA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200 kVA, 33 kV/420V (Coastal, Mineral Oil Only)</oddHeader>
      </headerFooter>
    </customSheetView>
    <customSheetView guid="{117BB064-59A1-4952-B02A-C3693ED5C297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200 kVA, 33 kV/420V (Coastal, Mineral Oil Only)</oddHeader>
      </headerFooter>
    </customSheetView>
    <customSheetView guid="{1D4E1FAD-3456-499A-A82D-FB40CF1A8068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200 kVA, 33 kV/420V (Coastal, Mineral Oil Only)</oddHeader>
      </headerFooter>
    </customSheetView>
    <customSheetView guid="{63B0D61F-848C-494A-B934-73A922F5C779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200 kVA, 33 kV/420V (Coastal, Mineral Oil Only)</oddHeader>
      </headerFooter>
    </customSheetView>
    <customSheetView guid="{1A1D99E6-5E8C-41DD-96E1-A214C10404CE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200 kVA, 33 kV/420V (Coastal, Mineral Oil Only)</oddHeader>
      </headerFooter>
    </customSheetView>
    <customSheetView guid="{06C7796F-60FE-4B15-9D17-353082FC47C0}" scale="70" showPageBreaks="1" fitToPage="1" printArea="1" topLeftCell="A8">
      <selection activeCell="G8" sqref="G8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200 kVA, 33 kV/420V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200 kVA, 33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Sheet15">
    <pageSetUpPr fitToPage="1"/>
  </sheetPr>
  <dimension ref="B1:G137"/>
  <sheetViews>
    <sheetView topLeftCell="A70" zoomScale="70" zoomScaleNormal="70" zoomScaleSheetLayoutView="70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82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315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450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170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3600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>≤ 50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≤ 1 800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3500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">
        <v>260</v>
      </c>
      <c r="G136" s="40"/>
    </row>
    <row r="137" spans="2:7" ht="241.9" thickBot="1">
      <c r="B137" s="41">
        <v>24</v>
      </c>
      <c r="C137" s="42">
        <v>4.3</v>
      </c>
      <c r="D137" s="43" t="s">
        <v>351</v>
      </c>
      <c r="E137" s="54"/>
      <c r="F137" s="42" t="s">
        <v>260</v>
      </c>
      <c r="G137" s="44"/>
    </row>
  </sheetData>
  <customSheetViews>
    <customSheetView guid="{DFD10E9B-2E32-4A05-89FC-03F713864978}" scale="70" fitToPage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315 kVA, 11 kV/420V (Coastal, Mineral Oil Only)</oddHeader>
      </headerFooter>
    </customSheetView>
    <customSheetView guid="{92196F57-6D64-4CC3-B851-AC99F65472C8}" scale="70" fitToPage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315 kVA, 11 kV/420V (Coastal, Mineral Oil Only)</oddHeader>
      </headerFooter>
    </customSheetView>
    <customSheetView guid="{17EE5DBF-0FE4-4A5B-BD66-2BA19DB4059D}" scale="70" fitToPage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315 kVA, 11 kV/420V (Coastal, Mineral Oil Only)</oddHeader>
      </headerFooter>
    </customSheetView>
    <customSheetView guid="{29FDB895-FDFF-4EC3-B5AF-C214E465DEEB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315 kVA, 11 kV/420V (Coastal, Mineral Oil Only)</oddHeader>
      </headerFooter>
    </customSheetView>
    <customSheetView guid="{169CE84D-4086-40BF-A0E4-FFFF3CE5EB7D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315 kVA, 11 kV/420V (Coastal, Mineral Oil Only)</oddHeader>
      </headerFooter>
    </customSheetView>
    <customSheetView guid="{4A294F5F-16F1-48B2-A8A8-1EB33557755F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315 kVA, 11 kV/420V (Coastal, Mineral Oil Only)</oddHeader>
      </headerFooter>
    </customSheetView>
    <customSheetView guid="{C55A1F6B-D702-4F78-8482-FD76CDDC8509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315 kVA, 11 kV/420V (Coastal, Mineral Oil Only)</oddHeader>
      </headerFooter>
    </customSheetView>
    <customSheetView guid="{97BDCDFB-5104-40FA-8A01-FF18139CF050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315 kVA, 11 kV/420V (Coastal, Mineral Oil Only)</oddHeader>
      </headerFooter>
    </customSheetView>
    <customSheetView guid="{D5714A68-473C-45CE-921C-00C34EEB4C96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315 kVA, 11 kV/420V (Coastal, Mineral Oil Only)</oddHeader>
      </headerFooter>
    </customSheetView>
    <customSheetView guid="{D9A4A332-3651-4408-844B-7E7ECC5E5ADD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315 kVA, 11 kV/420V (Coastal, Mineral Oil Only)</oddHeader>
      </headerFooter>
    </customSheetView>
    <customSheetView guid="{3943ECC5-6242-44C8-BEFD-1B91BF0593A8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315 kVA, 11 kV/420V (Coastal, Mineral Oil Only)</oddHeader>
      </headerFooter>
    </customSheetView>
    <customSheetView guid="{A9B6A78F-3E2F-46B3-9BF3-AEAAB67001EB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315 kVA, 11 kV/420V (Coastal, Mineral Oil Only)</oddHeader>
      </headerFooter>
    </customSheetView>
    <customSheetView guid="{D3E2A94B-1604-4517-A060-716B5EF4D6E1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315 kVA, 11 kV/420V (Coastal, Mineral Oil Only)</oddHeader>
      </headerFooter>
    </customSheetView>
    <customSheetView guid="{CC25ED77-8561-4118-865C-02CCBBD6F7E5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315 kVA, 11 kV/420V (Coastal, Mineral Oil Only)</oddHeader>
      </headerFooter>
    </customSheetView>
    <customSheetView guid="{9E68D5A3-77A7-4D2D-A381-B42253733A21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315 kVA, 11 kV/420V (Coastal, Mineral Oil Only)</oddHeader>
      </headerFooter>
    </customSheetView>
    <customSheetView guid="{A03AB8D3-A4F1-4FA2-8AC8-4059659716EC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315 kVA, 11 kV/420V (Coastal, Mineral Oil Only)</oddHeader>
      </headerFooter>
    </customSheetView>
    <customSheetView guid="{90E79D85-6386-49B5-B347-A4ADD5B6BB70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315 kVA, 11 kV/420V (Coastal, Mineral Oil Only)</oddHeader>
      </headerFooter>
    </customSheetView>
    <customSheetView guid="{661F14B0-7E60-4C52-A9F7-FCFD0F09BA1F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315 kVA, 11 kV/420V (Coastal, Mineral Oil Only)</oddHeader>
      </headerFooter>
    </customSheetView>
    <customSheetView guid="{0E947597-B9FB-408F-B47C-A2D788D00D7C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315 kVA, 11 kV/420V (Coastal, Mineral Oil Only)</oddHeader>
      </headerFooter>
    </customSheetView>
    <customSheetView guid="{B9063A62-D29B-48F4-A3B3-6CAFA6D6D8EA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315 kVA, 11 kV/420V (Coastal, Mineral Oil Only)</oddHeader>
      </headerFooter>
    </customSheetView>
    <customSheetView guid="{7FA323DB-86D3-48A8-9453-C28D721B35AA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315 kVA, 11 kV/420V (Coastal, Mineral Oil Only)</oddHeader>
      </headerFooter>
    </customSheetView>
    <customSheetView guid="{117BB064-59A1-4952-B02A-C3693ED5C297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315 kVA, 11 kV/420V (Coastal, Mineral Oil Only)</oddHeader>
      </headerFooter>
    </customSheetView>
    <customSheetView guid="{1D4E1FAD-3456-499A-A82D-FB40CF1A8068}" scale="70" showPageBreaks="1" fitToPage="1" printArea="1">
      <selection activeCell="F5" sqref="F5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315 kVA, 11 kV/420V (Coastal, Mineral Oil Only)</oddHeader>
      </headerFooter>
    </customSheetView>
    <customSheetView guid="{63B0D61F-848C-494A-B934-73A922F5C779}" scale="70" showPageBreaks="1" fitToPage="1" printArea="1" view="pageBreakPreview" topLeftCell="A125">
      <selection activeCell="F5" sqref="F5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315 kVA, 11 kV/420V (Coastal, Mineral Oil Only)</oddHeader>
      </headerFooter>
    </customSheetView>
    <customSheetView guid="{1A1D99E6-5E8C-41DD-96E1-A214C10404CE}" scale="70" showPageBreaks="1" fitToPage="1" printArea="1" topLeftCell="A125">
      <selection activeCell="F5" sqref="F5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315 kVA, 11 kV/420V (Coastal, Mineral Oil Only)</oddHeader>
      </headerFooter>
    </customSheetView>
    <customSheetView guid="{06C7796F-60FE-4B15-9D17-353082FC47C0}" scale="70" showPageBreaks="1" fitToPage="1" printArea="1" topLeftCell="A125">
      <selection activeCell="F5" sqref="F5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315 kVA, 11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F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315 kVA, 11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Sheet16">
    <pageSetUpPr fitToPage="1"/>
  </sheetPr>
  <dimension ref="B1:G137"/>
  <sheetViews>
    <sheetView topLeftCell="A72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85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315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450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170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3600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352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>≤ 50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≤ 1 800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3500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">
        <v>260</v>
      </c>
      <c r="G136" s="40"/>
    </row>
    <row r="137" spans="2:7" ht="241.9" thickBot="1">
      <c r="B137" s="41">
        <v>24</v>
      </c>
      <c r="C137" s="42">
        <v>4.3</v>
      </c>
      <c r="D137" s="43" t="s">
        <v>351</v>
      </c>
      <c r="E137" s="54"/>
      <c r="F137" s="42" t="s">
        <v>260</v>
      </c>
      <c r="G137" s="44"/>
    </row>
  </sheetData>
  <customSheetViews>
    <customSheetView guid="{DFD10E9B-2E32-4A05-89FC-03F713864978}" scale="70" fitToPage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&amp;CThree-phase, 315 kVA, 22 kV/420V (Coastal, Mineral Oil Only)</oddHeader>
      </headerFooter>
    </customSheetView>
    <customSheetView guid="{92196F57-6D64-4CC3-B851-AC99F65472C8}" scale="70" fitToPage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&amp;CThree-phase, 315 kVA, 22 kV/420V (Coastal, Mineral Oil Only)</oddHeader>
      </headerFooter>
    </customSheetView>
    <customSheetView guid="{17EE5DBF-0FE4-4A5B-BD66-2BA19DB4059D}" scale="70" fitToPage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&amp;CThree-phase, 315 kVA, 22 kV/420V (Coastal, Mineral Oil Only)</oddHeader>
      </headerFooter>
    </customSheetView>
    <customSheetView guid="{29FDB895-FDFF-4EC3-B5AF-C214E465DEEB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&amp;CThree-phase, 315 kVA, 22 kV/420V (Coastal, Mineral Oil Only)</oddHeader>
      </headerFooter>
    </customSheetView>
    <customSheetView guid="{169CE84D-4086-40BF-A0E4-FFFF3CE5EB7D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&amp;CThree-phase, 315 kVA, 22 kV/420V (Coastal, Mineral Oil Only)</oddHeader>
      </headerFooter>
    </customSheetView>
    <customSheetView guid="{4A294F5F-16F1-48B2-A8A8-1EB33557755F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&amp;CThree-phase, 315 kVA, 22 kV/420V (Coastal, Mineral Oil Only)</oddHeader>
      </headerFooter>
    </customSheetView>
    <customSheetView guid="{C55A1F6B-D702-4F78-8482-FD76CDDC8509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&amp;CThree-phase, 315 kVA, 22 kV/420V (Coastal, Mineral Oil Only)</oddHeader>
      </headerFooter>
    </customSheetView>
    <customSheetView guid="{97BDCDFB-5104-40FA-8A01-FF18139CF050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&amp;CThree-phase, 315 kVA, 22 kV/420V (Coastal, Mineral Oil Only)</oddHeader>
      </headerFooter>
    </customSheetView>
    <customSheetView guid="{D5714A68-473C-45CE-921C-00C34EEB4C96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&amp;CThree-phase, 315 kVA, 22 kV/420V (Coastal, Mineral Oil Only)</oddHeader>
      </headerFooter>
    </customSheetView>
    <customSheetView guid="{D9A4A332-3651-4408-844B-7E7ECC5E5ADD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&amp;CThree-phase, 315 kVA, 22 kV/420V (Coastal, Mineral Oil Only)</oddHeader>
      </headerFooter>
    </customSheetView>
    <customSheetView guid="{3943ECC5-6242-44C8-BEFD-1B91BF0593A8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&amp;CThree-phase, 315 kVA, 22 kV/420V (Coastal, Mineral Oil Only)</oddHeader>
      </headerFooter>
    </customSheetView>
    <customSheetView guid="{A9B6A78F-3E2F-46B3-9BF3-AEAAB67001EB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&amp;CThree-phase, 315 kVA, 22 kV/420V (Coastal, Mineral Oil Only)</oddHeader>
      </headerFooter>
    </customSheetView>
    <customSheetView guid="{D3E2A94B-1604-4517-A060-716B5EF4D6E1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&amp;CThree-phase, 315 kVA, 22 kV/420V (Coastal, Mineral Oil Only)</oddHeader>
      </headerFooter>
    </customSheetView>
    <customSheetView guid="{CC25ED77-8561-4118-865C-02CCBBD6F7E5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&amp;CThree-phase, 315 kVA, 22 kV/420V (Coastal, Mineral Oil Only)</oddHeader>
      </headerFooter>
    </customSheetView>
    <customSheetView guid="{9E68D5A3-77A7-4D2D-A381-B42253733A21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&amp;CThree-phase, 315 kVA, 22 kV/420V (Coastal, Mineral Oil Only)</oddHeader>
      </headerFooter>
    </customSheetView>
    <customSheetView guid="{A03AB8D3-A4F1-4FA2-8AC8-4059659716EC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6"/>
      <headerFooter>
        <oddHeader>&amp;CThree-phase, 315 kVA, 22 kV/420V (Coastal, Mineral Oil Only)</oddHeader>
      </headerFooter>
    </customSheetView>
    <customSheetView guid="{90E79D85-6386-49B5-B347-A4ADD5B6BB70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7"/>
      <headerFooter>
        <oddHeader>&amp;CThree-phase, 315 kVA, 22 kV/420V (Coastal, Mineral Oil Only)</oddHeader>
      </headerFooter>
    </customSheetView>
    <customSheetView guid="{661F14B0-7E60-4C52-A9F7-FCFD0F09BA1F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8"/>
      <headerFooter>
        <oddHeader>&amp;CThree-phase, 315 kVA, 22 kV/420V (Coastal, Mineral Oil Only)</oddHeader>
      </headerFooter>
    </customSheetView>
    <customSheetView guid="{0E947597-B9FB-408F-B47C-A2D788D00D7C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9"/>
      <headerFooter>
        <oddHeader>&amp;CThree-phase, 315 kVA, 22 kV/420V (Coastal, Mineral Oil Only)</oddHeader>
      </headerFooter>
    </customSheetView>
    <customSheetView guid="{B9063A62-D29B-48F4-A3B3-6CAFA6D6D8EA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0"/>
      <headerFooter>
        <oddHeader>&amp;CThree-phase, 315 kVA, 22 kV/420V (Coastal, Mineral Oil Only)</oddHeader>
      </headerFooter>
    </customSheetView>
    <customSheetView guid="{7FA323DB-86D3-48A8-9453-C28D721B35AA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1"/>
      <headerFooter>
        <oddHeader>&amp;CThree-phase, 315 kVA, 22 kV/420V (Coastal, Mineral Oil Only)</oddHeader>
      </headerFooter>
    </customSheetView>
    <customSheetView guid="{117BB064-59A1-4952-B02A-C3693ED5C297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2"/>
      <headerFooter>
        <oddHeader>&amp;CThree-phase, 315 kVA, 22 kV/420V (Coastal, Mineral Oil Only)</oddHeader>
      </headerFooter>
    </customSheetView>
    <customSheetView guid="{1D4E1FAD-3456-499A-A82D-FB40CF1A8068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3"/>
      <headerFooter>
        <oddHeader>&amp;CThree-phase, 315 kVA, 22 kV/420V (Coastal, Mineral Oil Only)</oddHeader>
      </headerFooter>
    </customSheetView>
    <customSheetView guid="{63B0D61F-848C-494A-B934-73A922F5C779}" scale="70" showPageBreaks="1" fitToPage="1" printArea="1" topLeftCell="A22">
      <selection activeCell="F6" sqref="F6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4"/>
      <headerFooter>
        <oddHeader>&amp;CThree-phase, 315 kVA, 22 kV/420V (Coastal, Mineral Oil Only)</oddHeader>
      </headerFooter>
    </customSheetView>
    <customSheetView guid="{1A1D99E6-5E8C-41DD-96E1-A214C10404CE}" scale="55" showPageBreaks="1" fitToPage="1" printArea="1" view="pageBreakPreview" topLeftCell="A125">
      <selection activeCell="F6" sqref="F6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5"/>
      <headerFooter>
        <oddHeader>&amp;CThree-phase, 315 kVA, 22 kV/420V (Coastal, Mineral Oil Only)</oddHeader>
      </headerFooter>
    </customSheetView>
    <customSheetView guid="{06C7796F-60FE-4B15-9D17-353082FC47C0}" scale="55" showPageBreaks="1" fitToPage="1" printArea="1" view="pageBreakPreview" topLeftCell="A125">
      <selection activeCell="F6" sqref="F6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&amp;CThree-phase, 315 kVA, 22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10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&amp;CThree-phase, 315 kVA, 22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E34BEF-D4C1-4DDC-8782-FB9123760480}">
  <sheetPr>
    <pageSetUpPr fitToPage="1"/>
  </sheetPr>
  <dimension ref="B1:G137"/>
  <sheetViews>
    <sheetView topLeftCell="A71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.85546875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80" t="s">
        <v>88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315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147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450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170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3600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>≤ 50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≤ 1 800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3500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">
        <v>260</v>
      </c>
      <c r="G136" s="40"/>
    </row>
    <row r="137" spans="2:7" ht="241.9" thickBot="1">
      <c r="B137" s="41">
        <v>24</v>
      </c>
      <c r="C137" s="42">
        <v>4.3</v>
      </c>
      <c r="D137" s="43" t="s">
        <v>351</v>
      </c>
      <c r="E137" s="54"/>
      <c r="F137" s="42" t="s">
        <v>260</v>
      </c>
      <c r="G137" s="44"/>
    </row>
  </sheetData>
  <customSheetViews>
    <customSheetView guid="{DFD10E9B-2E32-4A05-89FC-03F713864978}" scale="70" showPageBreaks="1" fitToPage="1" printArea="1">
      <selection activeCell="F9" sqref="F9:G9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315 kVA, 33 kV/420V (Coastal, Mineral Oil Only)</oddHeader>
      </headerFooter>
    </customSheetView>
    <customSheetView guid="{92196F57-6D64-4CC3-B851-AC99F65472C8}" scale="70" showPageBreaks="1" fitToPage="1" printArea="1">
      <selection activeCell="F9" sqref="F9:G9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315 kVA, 33 kV/420V (Coastal, Mineral Oil Only)</oddHeader>
      </headerFooter>
    </customSheetView>
    <customSheetView guid="{17EE5DBF-0FE4-4A5B-BD66-2BA19DB4059D}" scale="70" showPageBreaks="1" fitToPage="1" printArea="1">
      <selection activeCell="F9" sqref="F9:G9"/>
      <rowBreaks count="4" manualBreakCount="4">
        <brk id="34" min="1" max="6" man="1"/>
        <brk id="62" min="1" max="6" man="1"/>
        <brk id="88" min="1" max="6" man="1"/>
        <brk id="114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315 kVA, 33 kV/420V (Coastal, Mineral Oil Only)</oddHeader>
      </headerFooter>
    </customSheetView>
    <customSheetView guid="{29FDB895-FDFF-4EC3-B5AF-C214E465DEEB}" scale="55" showPageBreaks="1" fitToPage="1" printArea="1" view="pageBreakPreview" topLeftCell="A38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315 kVA, 33 kV/420V (Coastal, Mineral Oil Only)</oddHeader>
      </headerFooter>
    </customSheetView>
    <customSheetView guid="{169CE84D-4086-40BF-A0E4-FFFF3CE5EB7D}" scale="55" showPageBreaks="1" fitToPage="1" printArea="1" view="pageBreakPreview" topLeftCell="A38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315 kVA, 33 kV/420V (Coastal, Mineral Oil Only)</oddHeader>
      </headerFooter>
    </customSheetView>
    <customSheetView guid="{4A294F5F-16F1-48B2-A8A8-1EB33557755F}" scale="55" showPageBreaks="1" fitToPage="1" printArea="1" view="pageBreakPreview" topLeftCell="A38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315 kVA, 33 kV/420V (Coastal, Mineral Oil Only)</oddHeader>
      </headerFooter>
    </customSheetView>
    <customSheetView guid="{C55A1F6B-D702-4F78-8482-FD76CDDC8509}" scale="55" showPageBreaks="1" fitToPage="1" printArea="1" view="pageBreakPreview" topLeftCell="A38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315 kVA, 33 kV/420V (Coastal, Mineral Oil Only)</oddHeader>
      </headerFooter>
    </customSheetView>
    <customSheetView guid="{97BDCDFB-5104-40FA-8A01-FF18139CF050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315 kVA, 33 kV/420V (Coastal, Mineral Oil Only)</oddHeader>
      </headerFooter>
    </customSheetView>
    <customSheetView guid="{D5714A68-473C-45CE-921C-00C34EEB4C96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315 kVA, 33 kV/420V (Coastal, Mineral Oil Only)</oddHeader>
      </headerFooter>
    </customSheetView>
    <customSheetView guid="{D9A4A332-3651-4408-844B-7E7ECC5E5ADD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315 kVA, 33 kV/420V (Coastal, Mineral Oil Only)</oddHeader>
      </headerFooter>
    </customSheetView>
    <customSheetView guid="{3943ECC5-6242-44C8-BEFD-1B91BF0593A8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315 kVA, 33 kV/420V (Coastal, Mineral Oil Only)</oddHeader>
      </headerFooter>
    </customSheetView>
    <customSheetView guid="{A9B6A78F-3E2F-46B3-9BF3-AEAAB67001EB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315 kVA, 33 kV/420V (Coastal, Mineral Oil Only)</oddHeader>
      </headerFooter>
    </customSheetView>
    <customSheetView guid="{D3E2A94B-1604-4517-A060-716B5EF4D6E1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315 kVA, 33 kV/420V (Coastal, Mineral Oil Only)</oddHeader>
      </headerFooter>
    </customSheetView>
    <customSheetView guid="{CC25ED77-8561-4118-865C-02CCBBD6F7E5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315 kVA, 33 kV/420V (Coastal, Mineral Oil Only)</oddHeader>
      </headerFooter>
    </customSheetView>
    <customSheetView guid="{9E68D5A3-77A7-4D2D-A381-B42253733A21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315 kVA, 33 kV/420V (Coastal, Mineral Oil Only)</oddHeader>
      </headerFooter>
    </customSheetView>
    <customSheetView guid="{A03AB8D3-A4F1-4FA2-8AC8-4059659716EC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315 kVA, 33 kV/420V (Coastal, Mineral Oil Only)</oddHeader>
      </headerFooter>
    </customSheetView>
    <customSheetView guid="{90E79D85-6386-49B5-B347-A4ADD5B6BB70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315 kVA, 33 kV/420V (Coastal, Mineral Oil Only)</oddHeader>
      </headerFooter>
    </customSheetView>
    <customSheetView guid="{661F14B0-7E60-4C52-A9F7-FCFD0F09BA1F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315 kVA, 33 kV/420V (Coastal, Mineral Oil Only)</oddHeader>
      </headerFooter>
    </customSheetView>
    <customSheetView guid="{0E947597-B9FB-408F-B47C-A2D788D00D7C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315 kVA, 33 kV/420V (Coastal, Mineral Oil Only)</oddHeader>
      </headerFooter>
    </customSheetView>
    <customSheetView guid="{B9063A62-D29B-48F4-A3B3-6CAFA6D6D8EA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315 kVA, 33 kV/420V (Coastal, Mineral Oil Only)</oddHeader>
      </headerFooter>
    </customSheetView>
    <customSheetView guid="{7FA323DB-86D3-48A8-9453-C28D721B35AA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315 kVA, 33 kV/420V (Coastal, Mineral Oil Only)</oddHeader>
      </headerFooter>
    </customSheetView>
    <customSheetView guid="{117BB064-59A1-4952-B02A-C3693ED5C297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315 kVA, 33 kV/420V (Coastal, Mineral Oil Only)</oddHeader>
      </headerFooter>
    </customSheetView>
    <customSheetView guid="{1D4E1FAD-3456-499A-A82D-FB40CF1A8068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315 kVA, 33 kV/420V (Coastal, Mineral Oil Only)</oddHeader>
      </headerFooter>
    </customSheetView>
    <customSheetView guid="{63B0D61F-848C-494A-B934-73A922F5C779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315 kVA, 33 kV/420V (Coastal, Mineral Oil Only)</oddHeader>
      </headerFooter>
    </customSheetView>
    <customSheetView guid="{1A1D99E6-5E8C-41DD-96E1-A214C10404CE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315 kVA, 33 kV/420V (Coastal, Mineral Oil Only)</oddHeader>
      </headerFooter>
    </customSheetView>
    <customSheetView guid="{06C7796F-60FE-4B15-9D17-353082FC47C0}" scale="70" showPageBreaks="1" fitToPage="1" printArea="1" topLeftCell="A9">
      <selection activeCell="F9" sqref="F9:G9"/>
      <rowBreaks count="4" manualBreakCount="4">
        <brk id="39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315 kVA, 33 kV/420V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315 kVA, 33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3">
    <pageSetUpPr fitToPage="1"/>
  </sheetPr>
  <dimension ref="B1:G137"/>
  <sheetViews>
    <sheetView topLeftCell="A71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" style="45" bestFit="1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91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500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11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95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28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353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630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230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5200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>≤ 52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≤ 1 800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3500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190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190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">
        <v>260</v>
      </c>
      <c r="G136" s="40"/>
    </row>
    <row r="137" spans="2:7" ht="241.9" thickBot="1">
      <c r="B137" s="41">
        <v>24</v>
      </c>
      <c r="C137" s="42">
        <v>4.3</v>
      </c>
      <c r="D137" s="43" t="s">
        <v>351</v>
      </c>
      <c r="E137" s="54"/>
      <c r="F137" s="42" t="s">
        <v>260</v>
      </c>
      <c r="G137" s="44"/>
    </row>
  </sheetData>
  <customSheetViews>
    <customSheetView guid="{DFD10E9B-2E32-4A05-89FC-03F713864978}" scale="70" fitToPage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500 kVA, 11 kV/420V (Coastal, Mineral Oil Only)</oddHeader>
      </headerFooter>
    </customSheetView>
    <customSheetView guid="{92196F57-6D64-4CC3-B851-AC99F65472C8}" scale="70" fitToPage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500 kVA, 11 kV/420V (Coastal, Mineral Oil Only)</oddHeader>
      </headerFooter>
    </customSheetView>
    <customSheetView guid="{17EE5DBF-0FE4-4A5B-BD66-2BA19DB4059D}" scale="70" fitToPage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500 kVA, 11 kV/420V (Coastal, Mineral Oil Only)</oddHeader>
      </headerFooter>
    </customSheetView>
    <customSheetView guid="{29FDB895-FDFF-4EC3-B5AF-C214E465DEEB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500 kVA, 11 kV/420V (Coastal, Mineral Oil Only)</oddHeader>
      </headerFooter>
    </customSheetView>
    <customSheetView guid="{169CE84D-4086-40BF-A0E4-FFFF3CE5EB7D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500 kVA, 11 kV/420V (Coastal, Mineral Oil Only)</oddHeader>
      </headerFooter>
    </customSheetView>
    <customSheetView guid="{4A294F5F-16F1-48B2-A8A8-1EB33557755F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500 kVA, 11 kV/420V (Coastal, Mineral Oil Only)</oddHeader>
      </headerFooter>
    </customSheetView>
    <customSheetView guid="{C55A1F6B-D702-4F78-8482-FD76CDDC8509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500 kVA, 11 kV/420V (Coastal, Mineral Oil Only)</oddHeader>
      </headerFooter>
    </customSheetView>
    <customSheetView guid="{97BDCDFB-5104-40FA-8A01-FF18139CF050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500 kVA, 11 kV/420V (Coastal, Mineral Oil Only)</oddHeader>
      </headerFooter>
    </customSheetView>
    <customSheetView guid="{D5714A68-473C-45CE-921C-00C34EEB4C96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500 kVA, 11 kV/420V (Coastal, Mineral Oil Only)</oddHeader>
      </headerFooter>
    </customSheetView>
    <customSheetView guid="{D9A4A332-3651-4408-844B-7E7ECC5E5ADD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500 kVA, 11 kV/420V (Coastal, Mineral Oil Only)</oddHeader>
      </headerFooter>
    </customSheetView>
    <customSheetView guid="{3943ECC5-6242-44C8-BEFD-1B91BF0593A8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500 kVA, 11 kV/420V (Coastal, Mineral Oil Only)</oddHeader>
      </headerFooter>
    </customSheetView>
    <customSheetView guid="{A9B6A78F-3E2F-46B3-9BF3-AEAAB67001EB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500 kVA, 11 kV/420V (Coastal, Mineral Oil Only)</oddHeader>
      </headerFooter>
    </customSheetView>
    <customSheetView guid="{D3E2A94B-1604-4517-A060-716B5EF4D6E1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500 kVA, 11 kV/420V (Coastal, Mineral Oil Only)</oddHeader>
      </headerFooter>
    </customSheetView>
    <customSheetView guid="{CC25ED77-8561-4118-865C-02CCBBD6F7E5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500 kVA, 11 kV/420V (Coastal, Mineral Oil Only)</oddHeader>
      </headerFooter>
    </customSheetView>
    <customSheetView guid="{9E68D5A3-77A7-4D2D-A381-B42253733A21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500 kVA, 11 kV/420V (Coastal, Mineral Oil Only)</oddHeader>
      </headerFooter>
    </customSheetView>
    <customSheetView guid="{A03AB8D3-A4F1-4FA2-8AC8-4059659716EC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500 kVA, 11 kV/420V (Coastal, Mineral Oil Only)</oddHeader>
      </headerFooter>
    </customSheetView>
    <customSheetView guid="{90E79D85-6386-49B5-B347-A4ADD5B6BB70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500 kVA, 11 kV/420V (Coastal, Mineral Oil Only)</oddHeader>
      </headerFooter>
    </customSheetView>
    <customSheetView guid="{661F14B0-7E60-4C52-A9F7-FCFD0F09BA1F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500 kVA, 11 kV/420V (Coastal, Mineral Oil Only)</oddHeader>
      </headerFooter>
    </customSheetView>
    <customSheetView guid="{0E947597-B9FB-408F-B47C-A2D788D00D7C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500 kVA, 11 kV/420V (Coastal, Mineral Oil Only)</oddHeader>
      </headerFooter>
    </customSheetView>
    <customSheetView guid="{B9063A62-D29B-48F4-A3B3-6CAFA6D6D8EA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500 kVA, 11 kV/420V (Coastal, Mineral Oil Only)</oddHeader>
      </headerFooter>
    </customSheetView>
    <customSheetView guid="{7FA323DB-86D3-48A8-9453-C28D721B35AA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500 kVA, 11 kV/420V (Coastal, Mineral Oil Only)</oddHeader>
      </headerFooter>
    </customSheetView>
    <customSheetView guid="{117BB064-59A1-4952-B02A-C3693ED5C297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500 kVA, 11 kV/420V (Coastal, Mineral Oil Only)</oddHeader>
      </headerFooter>
    </customSheetView>
    <customSheetView guid="{1D4E1FAD-3456-499A-A82D-FB40CF1A8068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500 kVA, 11 kV/420V (Coastal, Mineral Oil Only)</oddHeader>
      </headerFooter>
    </customSheetView>
    <customSheetView guid="{63B0D61F-848C-494A-B934-73A922F5C779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500 kVA, 11 kV/420V (Coastal, Mineral Oil Only)</oddHeader>
      </headerFooter>
    </customSheetView>
    <customSheetView guid="{1A1D99E6-5E8C-41DD-96E1-A214C10404CE}" scale="70" showPageBreaks="1" fitToPage="1" printArea="1" topLeftCell="A61">
      <selection activeCell="G7" sqref="G7"/>
      <rowBreaks count="4" manualBreakCount="4">
        <brk id="34" min="1" max="6" man="1"/>
        <brk id="62" min="1" max="6" man="1"/>
        <brk id="90" min="1" max="6" man="1"/>
        <brk id="118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500 kVA, 11 kV/420V (Coastal, Mineral Oil Only)</oddHeader>
      </headerFooter>
    </customSheetView>
    <customSheetView guid="{06C7796F-60FE-4B15-9D17-353082FC47C0}" scale="55" showPageBreaks="1" fitToPage="1" printArea="1" view="pageBreakPreview" topLeftCell="A115">
      <selection activeCell="G7" sqref="G7"/>
      <rowBreaks count="4" manualBreakCount="4">
        <brk id="38" min="1" max="6" man="1"/>
        <brk id="69" min="1" max="6" man="1"/>
        <brk id="101" min="1" max="6" man="1"/>
        <brk id="129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500 kVA, 11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D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500 kVA, 11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Sheet14">
    <pageSetUpPr fitToPage="1"/>
  </sheetPr>
  <dimension ref="B1:G137"/>
  <sheetViews>
    <sheetView topLeftCell="A72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9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55" t="s">
        <v>94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 ht="14.45" customHeight="1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500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22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150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50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353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630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230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5200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117" t="s">
        <v>349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>≤ 52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≤ 1 800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3500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300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>≥ 300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">
        <v>260</v>
      </c>
      <c r="G136" s="40"/>
    </row>
    <row r="137" spans="2:7" ht="241.9" thickBot="1">
      <c r="B137" s="41">
        <v>24</v>
      </c>
      <c r="C137" s="42">
        <v>4.3</v>
      </c>
      <c r="D137" s="43" t="s">
        <v>351</v>
      </c>
      <c r="E137" s="54"/>
      <c r="F137" s="42" t="s">
        <v>260</v>
      </c>
      <c r="G137" s="44"/>
    </row>
  </sheetData>
  <customSheetViews>
    <customSheetView guid="{DFD10E9B-2E32-4A05-89FC-03F713864978}" scale="70" fitToPage="1" topLeftCell="A9">
      <selection activeCell="D62" sqref="D62"/>
      <pageMargins left="0" right="0" top="0" bottom="0" header="0" footer="0"/>
      <pageSetup paperSize="9" scale="54" fitToHeight="0" orientation="portrait" r:id="rId1"/>
      <headerFooter>
        <oddHeader>&amp;CThree-phase, 500 kVA, 22 kV/420V (Coastal, Mineral Oil Only)</oddHeader>
      </headerFooter>
    </customSheetView>
    <customSheetView guid="{92196F57-6D64-4CC3-B851-AC99F65472C8}" scale="70" fitToPage="1" topLeftCell="A9">
      <selection activeCell="D62" sqref="D62"/>
      <pageMargins left="0" right="0" top="0" bottom="0" header="0" footer="0"/>
      <pageSetup paperSize="9" scale="54" fitToHeight="0" orientation="portrait" r:id="rId2"/>
      <headerFooter>
        <oddHeader>&amp;CThree-phase, 500 kVA, 22 kV/420V (Coastal, Mineral Oil Only)</oddHeader>
      </headerFooter>
    </customSheetView>
    <customSheetView guid="{17EE5DBF-0FE4-4A5B-BD66-2BA19DB4059D}" scale="70" fitToPage="1" topLeftCell="A9">
      <selection activeCell="D62" sqref="D62"/>
      <pageMargins left="0" right="0" top="0" bottom="0" header="0" footer="0"/>
      <pageSetup paperSize="9" scale="54" fitToHeight="0" orientation="portrait" r:id="rId3"/>
      <headerFooter>
        <oddHeader>&amp;CThree-phase, 500 kVA, 22 kV/420V (Coastal, Mineral Oil Only)</oddHeader>
      </headerFooter>
    </customSheetView>
    <customSheetView guid="{29FDB895-FDFF-4EC3-B5AF-C214E465DEEB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4"/>
      <headerFooter>
        <oddHeader>&amp;CThree-phase, 500 kVA, 22 kV/420V (Coastal, Mineral Oil Only)</oddHeader>
      </headerFooter>
    </customSheetView>
    <customSheetView guid="{169CE84D-4086-40BF-A0E4-FFFF3CE5EB7D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5"/>
      <headerFooter>
        <oddHeader>&amp;CThree-phase, 500 kVA, 22 kV/420V (Coastal, Mineral Oil Only)</oddHeader>
      </headerFooter>
    </customSheetView>
    <customSheetView guid="{4A294F5F-16F1-48B2-A8A8-1EB33557755F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6"/>
      <headerFooter>
        <oddHeader>&amp;CThree-phase, 500 kVA, 22 kV/420V (Coastal, Mineral Oil Only)</oddHeader>
      </headerFooter>
    </customSheetView>
    <customSheetView guid="{C55A1F6B-D702-4F78-8482-FD76CDDC8509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7"/>
      <headerFooter>
        <oddHeader>&amp;CThree-phase, 500 kVA, 22 kV/420V (Coastal, Mineral Oil Only)</oddHeader>
      </headerFooter>
    </customSheetView>
    <customSheetView guid="{97BDCDFB-5104-40FA-8A01-FF18139CF050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8"/>
      <headerFooter>
        <oddHeader>&amp;CThree-phase, 500 kVA, 22 kV/420V (Coastal, Mineral Oil Only)</oddHeader>
      </headerFooter>
    </customSheetView>
    <customSheetView guid="{D5714A68-473C-45CE-921C-00C34EEB4C96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9"/>
      <headerFooter>
        <oddHeader>&amp;CThree-phase, 500 kVA, 22 kV/420V (Coastal, Mineral Oil Only)</oddHeader>
      </headerFooter>
    </customSheetView>
    <customSheetView guid="{D9A4A332-3651-4408-844B-7E7ECC5E5ADD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0"/>
      <headerFooter>
        <oddHeader>&amp;CThree-phase, 500 kVA, 22 kV/420V (Coastal, Mineral Oil Only)</oddHeader>
      </headerFooter>
    </customSheetView>
    <customSheetView guid="{3943ECC5-6242-44C8-BEFD-1B91BF0593A8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1"/>
      <headerFooter>
        <oddHeader>&amp;CThree-phase, 500 kVA, 22 kV/420V (Coastal, Mineral Oil Only)</oddHeader>
      </headerFooter>
    </customSheetView>
    <customSheetView guid="{A9B6A78F-3E2F-46B3-9BF3-AEAAB67001EB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2"/>
      <headerFooter>
        <oddHeader>&amp;CThree-phase, 500 kVA, 22 kV/420V (Coastal, Mineral Oil Only)</oddHeader>
      </headerFooter>
    </customSheetView>
    <customSheetView guid="{D3E2A94B-1604-4517-A060-716B5EF4D6E1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3"/>
      <headerFooter>
        <oddHeader>&amp;CThree-phase, 500 kVA, 22 kV/420V (Coastal, Mineral Oil Only)</oddHeader>
      </headerFooter>
    </customSheetView>
    <customSheetView guid="{CC25ED77-8561-4118-865C-02CCBBD6F7E5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4"/>
      <headerFooter>
        <oddHeader>&amp;CThree-phase, 500 kVA, 22 kV/420V (Coastal, Mineral Oil Only)</oddHeader>
      </headerFooter>
    </customSheetView>
    <customSheetView guid="{9E68D5A3-77A7-4D2D-A381-B42253733A21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5"/>
      <headerFooter>
        <oddHeader>&amp;CThree-phase, 500 kVA, 22 kV/420V (Coastal, Mineral Oil Only)</oddHeader>
      </headerFooter>
    </customSheetView>
    <customSheetView guid="{A03AB8D3-A4F1-4FA2-8AC8-4059659716EC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6"/>
      <headerFooter>
        <oddHeader>&amp;CThree-phase, 500 kVA, 22 kV/420V (Coastal, Mineral Oil Only)</oddHeader>
      </headerFooter>
    </customSheetView>
    <customSheetView guid="{90E79D85-6386-49B5-B347-A4ADD5B6BB70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7"/>
      <headerFooter>
        <oddHeader>&amp;CThree-phase, 500 kVA, 22 kV/420V (Coastal, Mineral Oil Only)</oddHeader>
      </headerFooter>
    </customSheetView>
    <customSheetView guid="{661F14B0-7E60-4C52-A9F7-FCFD0F09BA1F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8"/>
      <headerFooter>
        <oddHeader>&amp;CThree-phase, 500 kVA, 22 kV/420V (Coastal, Mineral Oil Only)</oddHeader>
      </headerFooter>
    </customSheetView>
    <customSheetView guid="{0E947597-B9FB-408F-B47C-A2D788D00D7C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19"/>
      <headerFooter>
        <oddHeader>&amp;CThree-phase, 500 kVA, 22 kV/420V (Coastal, Mineral Oil Only)</oddHeader>
      </headerFooter>
    </customSheetView>
    <customSheetView guid="{B9063A62-D29B-48F4-A3B3-6CAFA6D6D8EA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20"/>
      <headerFooter>
        <oddHeader>&amp;CThree-phase, 500 kVA, 22 kV/420V (Coastal, Mineral Oil Only)</oddHeader>
      </headerFooter>
    </customSheetView>
    <customSheetView guid="{7FA323DB-86D3-48A8-9453-C28D721B35AA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21"/>
      <headerFooter>
        <oddHeader>&amp;CThree-phase, 500 kVA, 22 kV/420V (Coastal, Mineral Oil Only)</oddHeader>
      </headerFooter>
    </customSheetView>
    <customSheetView guid="{117BB064-59A1-4952-B02A-C3693ED5C297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22"/>
      <headerFooter>
        <oddHeader>&amp;CThree-phase, 500 kVA, 22 kV/420V (Coastal, Mineral Oil Only)</oddHeader>
      </headerFooter>
    </customSheetView>
    <customSheetView guid="{1D4E1FAD-3456-499A-A82D-FB40CF1A8068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23"/>
      <headerFooter>
        <oddHeader>&amp;CThree-phase, 500 kVA, 22 kV/420V (Coastal, Mineral Oil Only)</oddHeader>
      </headerFooter>
    </customSheetView>
    <customSheetView guid="{63B0D61F-848C-494A-B934-73A922F5C779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24"/>
      <headerFooter>
        <oddHeader>&amp;CThree-phase, 500 kVA, 22 kV/420V (Coastal, Mineral Oil Only)</oddHeader>
      </headerFooter>
    </customSheetView>
    <customSheetView guid="{1A1D99E6-5E8C-41DD-96E1-A214C10404CE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25"/>
      <headerFooter>
        <oddHeader>&amp;CThree-phase, 500 kVA, 22 kV/420V (Coastal, Mineral Oil Only)</oddHeader>
      </headerFooter>
    </customSheetView>
    <customSheetView guid="{06C7796F-60FE-4B15-9D17-353082FC47C0}" scale="70" showPageBreaks="1" fitToPage="1" printArea="1" topLeftCell="A9">
      <selection activeCell="D62" sqref="D62"/>
      <pageMargins left="0" right="0" top="0" bottom="0" header="0" footer="0"/>
      <pageSetup paperSize="9" scale="54" fitToHeight="0" orientation="portrait" r:id="rId26"/>
      <headerFooter>
        <oddHeader>&amp;CThree-phase, 500 kVA, 22 kV/420V (Coastal, Mineral Oil Only)</oddHeader>
      </headerFooter>
    </customSheetView>
  </customSheetViews>
  <mergeCells count="4">
    <mergeCell ref="F3:G3"/>
    <mergeCell ref="F4:G4"/>
    <mergeCell ref="F8:G10"/>
    <mergeCell ref="B10:D10"/>
  </mergeCells>
  <dataValidations count="1">
    <dataValidation allowBlank="1" showInputMessage="1" showErrorMessage="1" sqref="D7" xr:uid="{00000000-0002-0000-0E00-000000000000}"/>
  </dataValidation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&amp;CThree-phase, 500 kVA, 22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EC053C-72F8-4BD7-B758-61C1E66BC742}">
  <sheetPr>
    <pageSetUpPr fitToPage="1"/>
  </sheetPr>
  <dimension ref="B1:G137"/>
  <sheetViews>
    <sheetView tabSelected="1" topLeftCell="A69" zoomScale="70" zoomScaleNormal="70" zoomScaleSheetLayoutView="55" workbookViewId="0">
      <selection activeCell="D73" sqref="D73"/>
    </sheetView>
  </sheetViews>
  <sheetFormatPr defaultRowHeight="14.45"/>
  <cols>
    <col min="2" max="2" width="10.5703125" customWidth="1"/>
    <col min="3" max="3" width="14.85546875" customWidth="1"/>
    <col min="4" max="4" width="72.7109375" customWidth="1"/>
    <col min="5" max="5" width="7.85546875" style="45" customWidth="1"/>
    <col min="6" max="6" width="22.85546875" customWidth="1"/>
    <col min="7" max="7" width="30.85546875" customWidth="1"/>
  </cols>
  <sheetData>
    <row r="1" spans="2:7" ht="15" thickBot="1"/>
    <row r="2" spans="2:7">
      <c r="B2" s="3"/>
      <c r="C2" s="4"/>
      <c r="D2" s="4"/>
      <c r="E2" s="46"/>
      <c r="F2" s="4"/>
      <c r="G2" s="5"/>
    </row>
    <row r="3" spans="2:7">
      <c r="B3" s="6"/>
      <c r="C3" s="1"/>
      <c r="D3" s="1"/>
      <c r="E3" s="47"/>
      <c r="F3" s="88" t="s">
        <v>281</v>
      </c>
      <c r="G3" s="89"/>
    </row>
    <row r="4" spans="2:7">
      <c r="B4" s="6"/>
      <c r="C4" s="1"/>
      <c r="D4" s="1"/>
      <c r="E4" s="47"/>
      <c r="F4" s="88" t="str">
        <f>'List of Items &amp; Enquiry number'!B14</f>
        <v>Enquiry Number: 123456XYZ</v>
      </c>
      <c r="G4" s="89"/>
    </row>
    <row r="5" spans="2:7">
      <c r="B5" s="6"/>
      <c r="C5" s="1"/>
      <c r="D5" s="1"/>
      <c r="E5" s="47"/>
      <c r="F5" s="1"/>
      <c r="G5" s="7"/>
    </row>
    <row r="6" spans="2:7" ht="28.9">
      <c r="B6" s="8"/>
      <c r="C6" s="9"/>
      <c r="D6" s="10" t="s">
        <v>282</v>
      </c>
      <c r="E6" s="48"/>
      <c r="F6" s="11"/>
      <c r="G6" s="12"/>
    </row>
    <row r="7" spans="2:7">
      <c r="B7" s="6"/>
      <c r="C7" s="1"/>
      <c r="D7" s="80" t="s">
        <v>97</v>
      </c>
      <c r="E7" s="47"/>
      <c r="F7" s="1"/>
      <c r="G7" s="7"/>
    </row>
    <row r="8" spans="2:7">
      <c r="B8" s="6"/>
      <c r="C8" s="1"/>
      <c r="D8" s="1"/>
      <c r="E8" s="1"/>
      <c r="F8" s="113" t="s">
        <v>348</v>
      </c>
      <c r="G8" s="114"/>
    </row>
    <row r="9" spans="2:7">
      <c r="B9" s="13" t="s">
        <v>283</v>
      </c>
      <c r="C9" s="2"/>
      <c r="D9" s="2"/>
      <c r="E9" s="2"/>
      <c r="F9" s="113"/>
      <c r="G9" s="114"/>
    </row>
    <row r="10" spans="2:7" ht="15" thickBot="1">
      <c r="B10" s="92" t="s">
        <v>284</v>
      </c>
      <c r="C10" s="93"/>
      <c r="D10" s="93"/>
      <c r="E10" s="82"/>
      <c r="F10" s="115"/>
      <c r="G10" s="116"/>
    </row>
    <row r="11" spans="2:7" ht="28.15" thickBot="1">
      <c r="B11" s="14" t="s">
        <v>285</v>
      </c>
      <c r="C11" s="15" t="s">
        <v>286</v>
      </c>
      <c r="D11" s="16" t="s">
        <v>15</v>
      </c>
      <c r="E11" s="17"/>
      <c r="F11" s="18" t="s">
        <v>287</v>
      </c>
      <c r="G11" s="15" t="s">
        <v>288</v>
      </c>
    </row>
    <row r="12" spans="2:7" ht="45.6" customHeight="1">
      <c r="B12" s="19">
        <v>1</v>
      </c>
      <c r="C12" s="20"/>
      <c r="D12" s="21" t="s">
        <v>99</v>
      </c>
      <c r="E12" s="50"/>
      <c r="F12" s="20"/>
      <c r="G12" s="22"/>
    </row>
    <row r="13" spans="2:7" ht="45.6" customHeight="1">
      <c r="B13" s="23">
        <v>1.1000000000000001</v>
      </c>
      <c r="C13" s="24"/>
      <c r="D13" s="25" t="s">
        <v>100</v>
      </c>
      <c r="E13" s="51"/>
      <c r="F13" s="24" t="str">
        <f>VLOOKUP($D$7,'Source Data'!$A$2:$EK$28,3,FALSE)</f>
        <v>xxxxxxxxxxx</v>
      </c>
      <c r="G13" s="33"/>
    </row>
    <row r="14" spans="2:7" ht="45.6" customHeight="1">
      <c r="B14" s="23">
        <v>1.2000000000000002</v>
      </c>
      <c r="C14" s="24"/>
      <c r="D14" s="25" t="s">
        <v>101</v>
      </c>
      <c r="E14" s="51"/>
      <c r="F14" s="24" t="str">
        <f>VLOOKUP($D$7,'Source Data'!$A$2:$EK$28,4,FALSE)</f>
        <v>xxxxxxxxxxx</v>
      </c>
      <c r="G14" s="33"/>
    </row>
    <row r="15" spans="2:7" ht="45.6" customHeight="1">
      <c r="B15" s="23">
        <v>1.3</v>
      </c>
      <c r="C15" s="24"/>
      <c r="D15" s="25" t="s">
        <v>103</v>
      </c>
      <c r="E15" s="51"/>
      <c r="F15" s="24" t="str">
        <f>VLOOKUP($D$7,'Source Data'!$A$2:$EK$28,6,FALSE)</f>
        <v>xxxxxxxxxxx</v>
      </c>
      <c r="G15" s="33"/>
    </row>
    <row r="16" spans="2:7" ht="45.6" customHeight="1">
      <c r="B16" s="23">
        <v>1.4</v>
      </c>
      <c r="C16" s="24"/>
      <c r="D16" s="25" t="s">
        <v>289</v>
      </c>
      <c r="E16" s="51"/>
      <c r="F16" s="24" t="str">
        <f>VLOOKUP($D$7,'Source Data'!$A$2:$EK$28,7,FALSE)</f>
        <v>xxxxxxxxxxx</v>
      </c>
      <c r="G16" s="33"/>
    </row>
    <row r="17" spans="2:7" ht="45.6" customHeight="1">
      <c r="B17" s="23">
        <v>1.5</v>
      </c>
      <c r="C17" s="24"/>
      <c r="D17" s="25" t="s">
        <v>290</v>
      </c>
      <c r="E17" s="51"/>
      <c r="F17" s="24" t="str">
        <f>VLOOKUP($D$7,'Source Data'!$A$2:$EK$28,8,FALSE)</f>
        <v>xxxxxxxxxxx</v>
      </c>
      <c r="G17" s="33"/>
    </row>
    <row r="18" spans="2:7" ht="45.6" customHeight="1">
      <c r="B18" s="23">
        <v>1.6</v>
      </c>
      <c r="C18" s="24"/>
      <c r="D18" s="25" t="s">
        <v>106</v>
      </c>
      <c r="E18" s="51"/>
      <c r="F18" s="24" t="str">
        <f>VLOOKUP($D$7,'Source Data'!$A$2:$EK$28,9,FALSE)</f>
        <v>Ester Oil</v>
      </c>
      <c r="G18" s="33"/>
    </row>
    <row r="19" spans="2:7" ht="45.6" customHeight="1">
      <c r="B19" s="26">
        <v>2</v>
      </c>
      <c r="C19" s="24">
        <v>3</v>
      </c>
      <c r="D19" s="27" t="s">
        <v>107</v>
      </c>
      <c r="E19" s="51"/>
      <c r="F19" s="24"/>
      <c r="G19" s="33"/>
    </row>
    <row r="20" spans="2:7" ht="45.6" customHeight="1">
      <c r="B20" s="23">
        <v>2.1</v>
      </c>
      <c r="C20" s="24"/>
      <c r="D20" s="25" t="s">
        <v>108</v>
      </c>
      <c r="E20" s="51" t="s">
        <v>291</v>
      </c>
      <c r="F20" s="24">
        <f>VLOOKUP($D$7,'Source Data'!$A$2:$EK$28,11,FALSE)</f>
        <v>500</v>
      </c>
      <c r="G20" s="33"/>
    </row>
    <row r="21" spans="2:7" ht="45.6" customHeight="1">
      <c r="B21" s="23">
        <v>2.2000000000000002</v>
      </c>
      <c r="C21" s="24"/>
      <c r="D21" s="25" t="s">
        <v>109</v>
      </c>
      <c r="E21" s="51" t="s">
        <v>292</v>
      </c>
      <c r="F21" s="24">
        <f>VLOOKUP($D$7,'Source Data'!$A$2:$EK$28,12,FALSE)</f>
        <v>33</v>
      </c>
      <c r="G21" s="33"/>
    </row>
    <row r="22" spans="2:7" ht="45.6" customHeight="1">
      <c r="B22" s="23">
        <v>2.3000000000000003</v>
      </c>
      <c r="C22" s="24"/>
      <c r="D22" s="25" t="s">
        <v>110</v>
      </c>
      <c r="E22" s="51" t="s">
        <v>293</v>
      </c>
      <c r="F22" s="24">
        <f>VLOOKUP($D$7,'Source Data'!$A$2:$EK$28,13,FALSE)</f>
        <v>420</v>
      </c>
      <c r="G22" s="33"/>
    </row>
    <row r="23" spans="2:7" ht="45.6" customHeight="1">
      <c r="B23" s="23">
        <v>2.4000000000000004</v>
      </c>
      <c r="C23" s="24"/>
      <c r="D23" s="25" t="s">
        <v>111</v>
      </c>
      <c r="E23" s="51" t="s">
        <v>294</v>
      </c>
      <c r="F23" s="24">
        <f>VLOOKUP($D$7,'Source Data'!$A$2:$EK$28,14,FALSE)</f>
        <v>50</v>
      </c>
      <c r="G23" s="33"/>
    </row>
    <row r="24" spans="2:7" ht="45.6" customHeight="1">
      <c r="B24" s="23">
        <v>2.5</v>
      </c>
      <c r="C24" s="24"/>
      <c r="D24" s="25" t="s">
        <v>112</v>
      </c>
      <c r="E24" s="51"/>
      <c r="F24" s="24" t="str">
        <f>VLOOKUP($D$7,'Source Data'!$A$2:$EK$28,15,FALSE)</f>
        <v>3ph</v>
      </c>
      <c r="G24" s="33"/>
    </row>
    <row r="25" spans="2:7" ht="45.6" customHeight="1">
      <c r="B25" s="23">
        <v>2.6</v>
      </c>
      <c r="C25" s="24"/>
      <c r="D25" s="25" t="s">
        <v>113</v>
      </c>
      <c r="E25" s="51"/>
      <c r="F25" s="24" t="str">
        <f>VLOOKUP($D$7,'Source Data'!$A$2:$EK$28,16,FALSE)</f>
        <v>Dyn11 or Yzn11</v>
      </c>
      <c r="G25" s="33"/>
    </row>
    <row r="26" spans="2:7" ht="45.6" customHeight="1">
      <c r="B26" s="26">
        <v>3</v>
      </c>
      <c r="C26" s="24" t="s">
        <v>295</v>
      </c>
      <c r="D26" s="27" t="s">
        <v>114</v>
      </c>
      <c r="E26" s="51"/>
      <c r="F26" s="24"/>
      <c r="G26" s="33"/>
    </row>
    <row r="27" spans="2:7" ht="45.6" customHeight="1">
      <c r="B27" s="23">
        <v>3.1</v>
      </c>
      <c r="C27" s="24"/>
      <c r="D27" s="25" t="s">
        <v>115</v>
      </c>
      <c r="E27" s="51" t="s">
        <v>292</v>
      </c>
      <c r="F27" s="24">
        <f>VLOOKUP($D$7,'Source Data'!$A$2:$EK$28,18,FALSE)</f>
        <v>200</v>
      </c>
      <c r="G27" s="33"/>
    </row>
    <row r="28" spans="2:7" ht="45.6" customHeight="1">
      <c r="B28" s="23">
        <v>3.2</v>
      </c>
      <c r="C28" s="24"/>
      <c r="D28" s="25" t="s">
        <v>116</v>
      </c>
      <c r="E28" s="51" t="s">
        <v>292</v>
      </c>
      <c r="F28" s="24">
        <f>VLOOKUP($D$7,'Source Data'!$A$2:$EK$28,19,FALSE)</f>
        <v>30</v>
      </c>
      <c r="G28" s="33"/>
    </row>
    <row r="29" spans="2:7" ht="45.6" customHeight="1">
      <c r="B29" s="23">
        <v>3.3000000000000003</v>
      </c>
      <c r="C29" s="24"/>
      <c r="D29" s="25" t="s">
        <v>117</v>
      </c>
      <c r="E29" s="51" t="s">
        <v>292</v>
      </c>
      <c r="F29" s="24">
        <f>VLOOKUP($D$7,'Source Data'!$A$2:$EK$28,20,FALSE)</f>
        <v>70</v>
      </c>
      <c r="G29" s="33"/>
    </row>
    <row r="30" spans="2:7" ht="45.6" customHeight="1">
      <c r="B30" s="23">
        <v>3.4000000000000004</v>
      </c>
      <c r="C30" s="24"/>
      <c r="D30" s="25" t="s">
        <v>118</v>
      </c>
      <c r="E30" s="51" t="s">
        <v>292</v>
      </c>
      <c r="F30" s="24">
        <f>VLOOKUP($D$7,'Source Data'!$A$2:$EK$28,21,FALSE)</f>
        <v>8</v>
      </c>
      <c r="G30" s="33"/>
    </row>
    <row r="31" spans="2:7" ht="45.6" customHeight="1">
      <c r="B31" s="26">
        <v>4</v>
      </c>
      <c r="C31" s="24" t="s">
        <v>296</v>
      </c>
      <c r="D31" s="27" t="s">
        <v>119</v>
      </c>
      <c r="E31" s="51"/>
      <c r="F31" s="24"/>
      <c r="G31" s="33"/>
    </row>
    <row r="32" spans="2:7" ht="45.6" customHeight="1">
      <c r="B32" s="23">
        <v>4.0999999999999996</v>
      </c>
      <c r="C32" s="24"/>
      <c r="D32" s="25" t="s">
        <v>120</v>
      </c>
      <c r="E32" s="51"/>
      <c r="F32" s="24" t="str">
        <f>VLOOKUP($D$7,'Source Data'!$A$2:$EK$28,23,FALSE)</f>
        <v>xxxxxxxxxxx</v>
      </c>
      <c r="G32" s="33"/>
    </row>
    <row r="33" spans="2:7" ht="45.6" customHeight="1">
      <c r="B33" s="23">
        <v>4.1999999999999993</v>
      </c>
      <c r="C33" s="24"/>
      <c r="D33" s="25" t="s">
        <v>121</v>
      </c>
      <c r="E33" s="51"/>
      <c r="F33" s="24" t="str">
        <f>VLOOKUP($D$7,'Source Data'!$A$2:$EK$28,24,FALSE)</f>
        <v>Grade 3</v>
      </c>
      <c r="G33" s="33"/>
    </row>
    <row r="34" spans="2:7" ht="45.6" customHeight="1">
      <c r="B34" s="23">
        <v>4.3</v>
      </c>
      <c r="C34" s="24"/>
      <c r="D34" s="25" t="s">
        <v>122</v>
      </c>
      <c r="E34" s="51" t="s">
        <v>297</v>
      </c>
      <c r="F34" s="24" t="str">
        <f>VLOOKUP($D$7,'Source Data'!$A$2:$EK$28,25,FALSE)</f>
        <v>&gt; 0.125</v>
      </c>
      <c r="G34" s="33"/>
    </row>
    <row r="35" spans="2:7" ht="45.6" customHeight="1">
      <c r="B35" s="23">
        <v>4.3999999999999995</v>
      </c>
      <c r="C35" s="24"/>
      <c r="D35" s="25" t="s">
        <v>123</v>
      </c>
      <c r="E35" s="51"/>
      <c r="F35" s="24" t="str">
        <f>VLOOKUP($D$7,'Source Data'!$A$2:$EK$28,26,FALSE)</f>
        <v>xxxxxxxxxxx</v>
      </c>
      <c r="G35" s="33"/>
    </row>
    <row r="36" spans="2:7" ht="45.6" customHeight="1">
      <c r="B36" s="23">
        <v>4.5</v>
      </c>
      <c r="C36" s="24"/>
      <c r="D36" s="25" t="s">
        <v>124</v>
      </c>
      <c r="E36" s="51"/>
      <c r="F36" s="24" t="str">
        <f>VLOOKUP($D$7,'Source Data'!$A$2:$EK$28,27,FALSE)</f>
        <v>xxxxxxxxxxx</v>
      </c>
      <c r="G36" s="33"/>
    </row>
    <row r="37" spans="2:7" ht="45.6" customHeight="1">
      <c r="B37" s="23">
        <v>4.5999999999999996</v>
      </c>
      <c r="C37" s="24"/>
      <c r="D37" s="25" t="s">
        <v>125</v>
      </c>
      <c r="E37" s="51" t="s">
        <v>292</v>
      </c>
      <c r="F37" s="24">
        <f>VLOOKUP($D$7,'Source Data'!$A$2:$EK$28,28,FALSE)</f>
        <v>21</v>
      </c>
      <c r="G37" s="33"/>
    </row>
    <row r="38" spans="2:7" ht="45.6" customHeight="1">
      <c r="B38" s="23">
        <v>4.7</v>
      </c>
      <c r="C38" s="24"/>
      <c r="D38" s="25" t="s">
        <v>126</v>
      </c>
      <c r="E38" s="51" t="s">
        <v>292</v>
      </c>
      <c r="F38" s="24">
        <f>VLOOKUP($D$7,'Source Data'!$A$2:$EK$28,29,FALSE)</f>
        <v>8</v>
      </c>
      <c r="G38" s="33"/>
    </row>
    <row r="39" spans="2:7" ht="45.6" customHeight="1">
      <c r="B39" s="23">
        <v>4.8</v>
      </c>
      <c r="C39" s="24"/>
      <c r="D39" s="25" t="s">
        <v>298</v>
      </c>
      <c r="E39" s="51" t="s">
        <v>299</v>
      </c>
      <c r="F39" s="24" t="str">
        <f>VLOOKUP($D$7,'Source Data'!$A$2:$EK$28,30,FALSE)</f>
        <v>&lt;5</v>
      </c>
      <c r="G39" s="33"/>
    </row>
    <row r="40" spans="2:7" ht="45.6" customHeight="1">
      <c r="B40" s="26">
        <v>5</v>
      </c>
      <c r="C40" s="24" t="s">
        <v>300</v>
      </c>
      <c r="D40" s="27" t="s">
        <v>128</v>
      </c>
      <c r="E40" s="51"/>
      <c r="F40" s="24"/>
      <c r="G40" s="33"/>
    </row>
    <row r="41" spans="2:7" ht="45.6" customHeight="1">
      <c r="B41" s="23">
        <v>5.0999999999999996</v>
      </c>
      <c r="C41" s="24"/>
      <c r="D41" s="25" t="s">
        <v>129</v>
      </c>
      <c r="E41" s="51" t="s">
        <v>299</v>
      </c>
      <c r="F41" s="24" t="str">
        <f>VLOOKUP($D$7,'Source Data'!$A$2:$EK$28,32,FALSE)</f>
        <v>&lt; 5</v>
      </c>
      <c r="G41" s="33"/>
    </row>
    <row r="42" spans="2:7" ht="45.6" customHeight="1">
      <c r="B42" s="23">
        <v>5.1999999999999993</v>
      </c>
      <c r="C42" s="24"/>
      <c r="D42" s="25" t="s">
        <v>130</v>
      </c>
      <c r="E42" s="51" t="s">
        <v>299</v>
      </c>
      <c r="F42" s="24" t="str">
        <f>VLOOKUP($D$7,'Source Data'!$A$2:$EK$28,33,FALSE)</f>
        <v xml:space="preserve">&lt; 5 </v>
      </c>
      <c r="G42" s="33"/>
    </row>
    <row r="43" spans="2:7" ht="45.6" customHeight="1">
      <c r="B43" s="23">
        <v>5.3</v>
      </c>
      <c r="C43" s="24"/>
      <c r="D43" s="25" t="s">
        <v>131</v>
      </c>
      <c r="E43" s="51"/>
      <c r="F43" s="24" t="str">
        <f>VLOOKUP($D$7,'Source Data'!$A$2:$EK$28,34,FALSE)</f>
        <v>xxxxxxxxxxx</v>
      </c>
      <c r="G43" s="33"/>
    </row>
    <row r="44" spans="2:7" ht="45.6" customHeight="1">
      <c r="B44" s="23">
        <v>5.3999999999999995</v>
      </c>
      <c r="C44" s="24"/>
      <c r="D44" s="25" t="s">
        <v>132</v>
      </c>
      <c r="E44" s="51"/>
      <c r="F44" s="24" t="str">
        <f>VLOOKUP($D$7,'Source Data'!$A$2:$EK$28,35,FALSE)</f>
        <v>xxxxxxxxxxx</v>
      </c>
      <c r="G44" s="33"/>
    </row>
    <row r="45" spans="2:7" ht="45.6" customHeight="1">
      <c r="B45" s="26">
        <v>6</v>
      </c>
      <c r="C45" s="24" t="s">
        <v>301</v>
      </c>
      <c r="D45" s="27" t="s">
        <v>133</v>
      </c>
      <c r="E45" s="51"/>
      <c r="F45" s="24"/>
      <c r="G45" s="33"/>
    </row>
    <row r="46" spans="2:7" ht="45.6" customHeight="1">
      <c r="B46" s="23">
        <v>6.1</v>
      </c>
      <c r="C46" s="24"/>
      <c r="D46" s="25" t="s">
        <v>134</v>
      </c>
      <c r="E46" s="51"/>
      <c r="F46" s="24" t="str">
        <f>VLOOKUP($D$7,'Source Data'!$A$2:$EK$28,37,FALSE)</f>
        <v>Switch</v>
      </c>
      <c r="G46" s="33"/>
    </row>
    <row r="47" spans="2:7" ht="45.6" customHeight="1">
      <c r="B47" s="23">
        <v>6.2</v>
      </c>
      <c r="C47" s="24"/>
      <c r="D47" s="25" t="s">
        <v>135</v>
      </c>
      <c r="E47" s="51" t="s">
        <v>302</v>
      </c>
      <c r="F47" s="24" t="str">
        <f>VLOOKUP($D$7,'Source Data'!$A$2:$EK$28,38,FALSE)</f>
        <v>0, ±2.5, ±5</v>
      </c>
      <c r="G47" s="33"/>
    </row>
    <row r="48" spans="2:7" ht="45.6" customHeight="1">
      <c r="B48" s="26">
        <v>7</v>
      </c>
      <c r="C48" s="24" t="s">
        <v>303</v>
      </c>
      <c r="D48" s="27" t="s">
        <v>144</v>
      </c>
      <c r="E48" s="51"/>
      <c r="F48" s="24"/>
      <c r="G48" s="33"/>
    </row>
    <row r="49" spans="2:7" ht="45.6" customHeight="1">
      <c r="B49" s="23">
        <v>7.1</v>
      </c>
      <c r="C49" s="24"/>
      <c r="D49" s="25" t="s">
        <v>137</v>
      </c>
      <c r="E49" s="51"/>
      <c r="F49" s="24" t="str">
        <f>VLOOKUP($D$7,'Source Data'!$A$2:$EK$28,48,FALSE)</f>
        <v>xxxxxxxxxxx</v>
      </c>
      <c r="G49" s="33"/>
    </row>
    <row r="50" spans="2:7" ht="45.6" customHeight="1">
      <c r="B50" s="23">
        <v>7.2</v>
      </c>
      <c r="C50" s="24"/>
      <c r="D50" s="25" t="s">
        <v>138</v>
      </c>
      <c r="E50" s="51"/>
      <c r="F50" s="24" t="str">
        <f>VLOOKUP($D$7,'Source Data'!$A$2:$EK$28,49,FALSE)</f>
        <v>xxxxxxxxxxx</v>
      </c>
      <c r="G50" s="33"/>
    </row>
    <row r="51" spans="2:7" ht="45.6" customHeight="1">
      <c r="B51" s="23">
        <v>7.3</v>
      </c>
      <c r="C51" s="24"/>
      <c r="D51" s="25" t="s">
        <v>139</v>
      </c>
      <c r="E51" s="51"/>
      <c r="F51" s="24" t="str">
        <f>VLOOKUP($D$7,'Source Data'!$A$2:$EK$28,50,FALSE)</f>
        <v>xxxxxxxxxxx</v>
      </c>
      <c r="G51" s="33"/>
    </row>
    <row r="52" spans="2:7" ht="45.6" customHeight="1">
      <c r="B52" s="23">
        <v>7.4</v>
      </c>
      <c r="C52" s="24"/>
      <c r="D52" s="25" t="s">
        <v>140</v>
      </c>
      <c r="E52" s="51" t="s">
        <v>304</v>
      </c>
      <c r="F52" s="24" t="str">
        <f>VLOOKUP($D$7,'Source Data'!$A$2:$EK$28,51,FALSE)</f>
        <v>≥ 31</v>
      </c>
      <c r="G52" s="33"/>
    </row>
    <row r="53" spans="2:7" ht="45.6" customHeight="1">
      <c r="B53" s="23">
        <v>7.5</v>
      </c>
      <c r="C53" s="24"/>
      <c r="D53" s="25" t="s">
        <v>141</v>
      </c>
      <c r="E53" s="51"/>
      <c r="F53" s="24" t="str">
        <f>VLOOKUP($D$7,'Source Data'!$A$2:$EK$28,52,FALSE)</f>
        <v>Base</v>
      </c>
      <c r="G53" s="33"/>
    </row>
    <row r="54" spans="2:7" ht="45.6" customHeight="1">
      <c r="B54" s="23">
        <v>7.6</v>
      </c>
      <c r="C54" s="24"/>
      <c r="D54" s="25" t="s">
        <v>142</v>
      </c>
      <c r="E54" s="51"/>
      <c r="F54" s="24" t="str">
        <f>VLOOKUP($D$7,'Source Data'!$A$2:$EK$28,53,FALSE)</f>
        <v>Draw lead</v>
      </c>
      <c r="G54" s="33"/>
    </row>
    <row r="55" spans="2:7" ht="45.6" customHeight="1">
      <c r="B55" s="23">
        <v>7.7</v>
      </c>
      <c r="C55" s="24"/>
      <c r="D55" s="25" t="s">
        <v>143</v>
      </c>
      <c r="E55" s="51"/>
      <c r="F55" s="24" t="str">
        <f>VLOOKUP($D$7,'Source Data'!$A$2:$EK$28,54,FALSE)</f>
        <v>M12</v>
      </c>
      <c r="G55" s="33"/>
    </row>
    <row r="56" spans="2:7" ht="45.6" customHeight="1">
      <c r="B56" s="26">
        <v>8</v>
      </c>
      <c r="C56" s="24" t="s">
        <v>303</v>
      </c>
      <c r="D56" s="27" t="s">
        <v>145</v>
      </c>
      <c r="E56" s="51"/>
      <c r="F56" s="24"/>
      <c r="G56" s="33"/>
    </row>
    <row r="57" spans="2:7" ht="45.6" customHeight="1">
      <c r="B57" s="23">
        <v>8.1</v>
      </c>
      <c r="C57" s="24"/>
      <c r="D57" s="25" t="s">
        <v>137</v>
      </c>
      <c r="E57" s="51"/>
      <c r="F57" s="24" t="str">
        <f>VLOOKUP($D$7,'Source Data'!$A$2:$EK$28,56,FALSE)</f>
        <v>xxxxxxxxxxx</v>
      </c>
      <c r="G57" s="33"/>
    </row>
    <row r="58" spans="2:7" ht="45.6" customHeight="1">
      <c r="B58" s="23">
        <v>8.1999999999999993</v>
      </c>
      <c r="C58" s="24"/>
      <c r="D58" s="25" t="s">
        <v>138</v>
      </c>
      <c r="E58" s="51"/>
      <c r="F58" s="24" t="str">
        <f>VLOOKUP($D$7,'Source Data'!$A$2:$EK$28,57,FALSE)</f>
        <v>xxxxxxxxxxx</v>
      </c>
      <c r="G58" s="33"/>
    </row>
    <row r="59" spans="2:7" ht="45.6" customHeight="1">
      <c r="B59" s="23">
        <v>8.3000000000000007</v>
      </c>
      <c r="C59" s="24"/>
      <c r="D59" s="25" t="s">
        <v>139</v>
      </c>
      <c r="E59" s="51"/>
      <c r="F59" s="24" t="str">
        <f>VLOOKUP($D$7,'Source Data'!$A$2:$EK$28,58,FALSE)</f>
        <v>xxxxxxxxxxx</v>
      </c>
      <c r="G59" s="33"/>
    </row>
    <row r="60" spans="2:7" ht="45.6" customHeight="1">
      <c r="B60" s="23">
        <v>8.4</v>
      </c>
      <c r="C60" s="24"/>
      <c r="D60" s="25" t="s">
        <v>143</v>
      </c>
      <c r="E60" s="51"/>
      <c r="F60" s="24" t="str">
        <f>VLOOKUP($D$7,'Source Data'!$A$2:$EK$28,59,FALSE)</f>
        <v>M12</v>
      </c>
      <c r="G60" s="33"/>
    </row>
    <row r="61" spans="2:7" ht="45.6" customHeight="1">
      <c r="B61" s="23">
        <v>8.5</v>
      </c>
      <c r="C61" s="24"/>
      <c r="D61" s="25" t="s">
        <v>146</v>
      </c>
      <c r="E61" s="51"/>
      <c r="F61" s="24" t="str">
        <f>VLOOKUP($D$7,'Source Data'!$A$2:$EK$28,60,FALSE)</f>
        <v>Yes</v>
      </c>
      <c r="G61" s="33"/>
    </row>
    <row r="62" spans="2:7" ht="45.6" customHeight="1">
      <c r="B62" s="23">
        <v>8.6</v>
      </c>
      <c r="C62" s="24"/>
      <c r="D62" s="79" t="s">
        <v>354</v>
      </c>
      <c r="E62" s="51"/>
      <c r="F62" s="24" t="str">
        <f>VLOOKUP($D$7,'Source Data'!$A$2:$EK$28,61,FALSE)</f>
        <v>Yes</v>
      </c>
      <c r="G62" s="33"/>
    </row>
    <row r="63" spans="2:7" ht="45.6" customHeight="1">
      <c r="B63" s="26">
        <v>9</v>
      </c>
      <c r="C63" s="24" t="s">
        <v>305</v>
      </c>
      <c r="D63" s="27" t="s">
        <v>148</v>
      </c>
      <c r="E63" s="51"/>
      <c r="F63" s="24"/>
      <c r="G63" s="33"/>
    </row>
    <row r="64" spans="2:7" ht="45.6" customHeight="1">
      <c r="B64" s="23">
        <v>9.1</v>
      </c>
      <c r="C64" s="24"/>
      <c r="D64" s="25" t="s">
        <v>149</v>
      </c>
      <c r="E64" s="51"/>
      <c r="F64" s="24" t="str">
        <f>VLOOKUP($D$7,'Source Data'!$A$2:$EK$28,63,FALSE)</f>
        <v>Distribution</v>
      </c>
      <c r="G64" s="33" t="s">
        <v>221</v>
      </c>
    </row>
    <row r="65" spans="2:7" ht="45.6" customHeight="1">
      <c r="B65" s="23">
        <v>9.1999999999999993</v>
      </c>
      <c r="C65" s="24"/>
      <c r="D65" s="25" t="s">
        <v>150</v>
      </c>
      <c r="E65" s="51" t="s">
        <v>306</v>
      </c>
      <c r="F65" s="24">
        <f>VLOOKUP($D$7,'Source Data'!$A$2:$EK$28,64,FALSE)</f>
        <v>80500</v>
      </c>
      <c r="G65" s="33" t="s">
        <v>221</v>
      </c>
    </row>
    <row r="66" spans="2:7" ht="45.6" customHeight="1">
      <c r="B66" s="23">
        <v>9.3000000000000007</v>
      </c>
      <c r="C66" s="24"/>
      <c r="D66" s="25" t="s">
        <v>151</v>
      </c>
      <c r="E66" s="51" t="s">
        <v>306</v>
      </c>
      <c r="F66" s="24">
        <f>VLOOKUP($D$7,'Source Data'!$A$2:$EK$28,65,FALSE)</f>
        <v>17500</v>
      </c>
      <c r="G66" s="33" t="s">
        <v>221</v>
      </c>
    </row>
    <row r="67" spans="2:7" ht="45.6" customHeight="1">
      <c r="B67" s="23">
        <v>9.4</v>
      </c>
      <c r="C67" s="24"/>
      <c r="D67" s="25" t="s">
        <v>307</v>
      </c>
      <c r="E67" s="51" t="s">
        <v>308</v>
      </c>
      <c r="F67" s="24">
        <f>VLOOKUP($D$7,'Source Data'!$A$2:$EK$28,66,FALSE)</f>
        <v>630</v>
      </c>
      <c r="G67" s="33"/>
    </row>
    <row r="68" spans="2:7" ht="45.6" customHeight="1">
      <c r="B68" s="23">
        <v>9.5</v>
      </c>
      <c r="C68" s="24"/>
      <c r="D68" s="25" t="s">
        <v>309</v>
      </c>
      <c r="E68" s="51" t="s">
        <v>308</v>
      </c>
      <c r="F68" s="24">
        <f>VLOOKUP($D$7,'Source Data'!$A$2:$EL$28,142,FALSE)</f>
        <v>230</v>
      </c>
      <c r="G68" s="33"/>
    </row>
    <row r="69" spans="2:7" ht="45.6" customHeight="1">
      <c r="B69" s="23">
        <v>9.6</v>
      </c>
      <c r="C69" s="24"/>
      <c r="D69" s="25" t="s">
        <v>310</v>
      </c>
      <c r="E69" s="51" t="s">
        <v>308</v>
      </c>
      <c r="F69" s="24">
        <f>VLOOKUP($D$7,'Source Data'!$A$2:$EK$28,67,FALSE)</f>
        <v>5200</v>
      </c>
      <c r="G69" s="33"/>
    </row>
    <row r="70" spans="2:7" ht="45.6" customHeight="1">
      <c r="B70" s="26">
        <v>10</v>
      </c>
      <c r="C70" s="24" t="s">
        <v>305</v>
      </c>
      <c r="D70" s="30" t="s">
        <v>154</v>
      </c>
      <c r="E70" s="51"/>
      <c r="F70" s="24"/>
      <c r="G70" s="33"/>
    </row>
    <row r="71" spans="2:7" ht="45.6" customHeight="1">
      <c r="B71" s="23">
        <v>10.1</v>
      </c>
      <c r="C71" s="28"/>
      <c r="D71" s="31" t="s">
        <v>155</v>
      </c>
      <c r="E71" s="51" t="s">
        <v>302</v>
      </c>
      <c r="F71" s="29" t="str">
        <f>VLOOKUP($D$7,'Source Data'!$A$2:$EK$28,69,FALSE)</f>
        <v>4,0 to 5,0</v>
      </c>
      <c r="G71" s="33"/>
    </row>
    <row r="72" spans="2:7" ht="45.6" customHeight="1">
      <c r="B72" s="23">
        <v>10.199999999999999</v>
      </c>
      <c r="C72" s="24"/>
      <c r="D72" s="31" t="s">
        <v>156</v>
      </c>
      <c r="E72" s="51"/>
      <c r="F72" s="29" t="str">
        <f>VLOOKUP($D$7,'Source Data'!$A$2:$EK$28,70,FALSE)</f>
        <v>xxxxxxxxxx</v>
      </c>
      <c r="G72" s="33"/>
    </row>
    <row r="73" spans="2:7" ht="45.6" customHeight="1">
      <c r="B73" s="26">
        <v>11</v>
      </c>
      <c r="C73" s="24"/>
      <c r="D73" s="27" t="s">
        <v>311</v>
      </c>
      <c r="E73" s="51"/>
      <c r="F73" s="24"/>
      <c r="G73" s="33"/>
    </row>
    <row r="74" spans="2:7" ht="45.6" customHeight="1">
      <c r="B74" s="23">
        <v>11.1</v>
      </c>
      <c r="C74" s="24"/>
      <c r="D74" s="25" t="s">
        <v>158</v>
      </c>
      <c r="E74" s="51" t="s">
        <v>312</v>
      </c>
      <c r="F74" s="29" t="str">
        <f>VLOOKUP($D$7,'Source Data'!$A$2:$EK$28,72,FALSE)</f>
        <v>≤ 52</v>
      </c>
      <c r="G74" s="33"/>
    </row>
    <row r="75" spans="2:7" ht="45.6" customHeight="1">
      <c r="B75" s="26">
        <v>12</v>
      </c>
      <c r="C75" s="24"/>
      <c r="D75" s="27" t="s">
        <v>159</v>
      </c>
      <c r="E75" s="51"/>
      <c r="F75" s="24"/>
      <c r="G75" s="33"/>
    </row>
    <row r="76" spans="2:7" ht="45.6" customHeight="1">
      <c r="B76" s="23">
        <v>12.1</v>
      </c>
      <c r="C76" s="24"/>
      <c r="D76" s="25" t="s">
        <v>160</v>
      </c>
      <c r="E76" s="51"/>
      <c r="F76" s="29" t="str">
        <f>VLOOKUP($D$7,'Source Data'!$A$2:$EK$28,74,FALSE)</f>
        <v>xxxxxxxxxxx</v>
      </c>
      <c r="G76" s="33"/>
    </row>
    <row r="77" spans="2:7" ht="45.6" customHeight="1">
      <c r="B77" s="23">
        <v>12.2</v>
      </c>
      <c r="C77" s="24"/>
      <c r="D77" s="25" t="s">
        <v>161</v>
      </c>
      <c r="E77" s="51"/>
      <c r="F77" s="29" t="str">
        <f>VLOOKUP($D$7,'Source Data'!$A$2:$EK$28,75,FALSE)</f>
        <v>xxxxxxxxxxx</v>
      </c>
      <c r="G77" s="33"/>
    </row>
    <row r="78" spans="2:7" ht="45.6" customHeight="1">
      <c r="B78" s="26">
        <v>13</v>
      </c>
      <c r="C78" s="24"/>
      <c r="D78" s="27" t="s">
        <v>162</v>
      </c>
      <c r="E78" s="51"/>
      <c r="F78" s="24"/>
      <c r="G78" s="33"/>
    </row>
    <row r="79" spans="2:7" ht="45.6" customHeight="1">
      <c r="B79" s="23">
        <v>13.1</v>
      </c>
      <c r="C79" s="24"/>
      <c r="D79" s="25" t="s">
        <v>160</v>
      </c>
      <c r="E79" s="51"/>
      <c r="F79" s="29" t="str">
        <f>VLOOKUP($D$7,'Source Data'!$A$2:$EK$28,77,FALSE)</f>
        <v>xxxxxxxxxxx</v>
      </c>
      <c r="G79" s="33"/>
    </row>
    <row r="80" spans="2:7" ht="45.6" customHeight="1">
      <c r="B80" s="23">
        <v>13.2</v>
      </c>
      <c r="C80" s="24"/>
      <c r="D80" s="25" t="s">
        <v>161</v>
      </c>
      <c r="E80" s="51"/>
      <c r="F80" s="29" t="str">
        <f>VLOOKUP($D$7,'Source Data'!$A$2:$EK$28,78,FALSE)</f>
        <v>xxxxxxxxxxx</v>
      </c>
      <c r="G80" s="33"/>
    </row>
    <row r="81" spans="2:7" ht="45.6" customHeight="1">
      <c r="B81" s="26">
        <v>14</v>
      </c>
      <c r="C81" s="24"/>
      <c r="D81" s="27" t="s">
        <v>163</v>
      </c>
      <c r="E81" s="51"/>
      <c r="F81" s="24"/>
      <c r="G81" s="33"/>
    </row>
    <row r="82" spans="2:7" ht="45.6" customHeight="1">
      <c r="B82" s="23">
        <v>14.1</v>
      </c>
      <c r="C82" s="24"/>
      <c r="D82" s="25" t="s">
        <v>164</v>
      </c>
      <c r="E82" s="51"/>
      <c r="F82" s="29" t="str">
        <f>VLOOKUP($D$7,'Source Data'!$A$2:$EK$28,80,FALSE)</f>
        <v>Steel or Amporphous</v>
      </c>
      <c r="G82" s="33"/>
    </row>
    <row r="83" spans="2:7" ht="45.6" customHeight="1">
      <c r="B83" s="23">
        <v>14.2</v>
      </c>
      <c r="C83" s="24"/>
      <c r="D83" s="25" t="s">
        <v>165</v>
      </c>
      <c r="E83" s="51"/>
      <c r="F83" s="29" t="str">
        <f>VLOOKUP($D$7,'Source Data'!$A$2:$EK$28,81,FALSE)</f>
        <v>xxxxxxxxxxx</v>
      </c>
      <c r="G83" s="33"/>
    </row>
    <row r="84" spans="2:7" ht="45.6" customHeight="1">
      <c r="B84" s="23">
        <v>14.3</v>
      </c>
      <c r="C84" s="24"/>
      <c r="D84" s="25" t="s">
        <v>166</v>
      </c>
      <c r="E84" s="51"/>
      <c r="F84" s="29" t="str">
        <f>VLOOKUP($D$7,'Source Data'!$A$2:$EK$28,82,FALSE)</f>
        <v>xxxxxxxxxxx</v>
      </c>
      <c r="G84" s="33"/>
    </row>
    <row r="85" spans="2:7" ht="45.6" customHeight="1">
      <c r="B85" s="23">
        <v>14.4</v>
      </c>
      <c r="C85" s="24"/>
      <c r="D85" s="25" t="s">
        <v>167</v>
      </c>
      <c r="E85" s="51"/>
      <c r="F85" s="29" t="str">
        <f>VLOOKUP($D$7,'Source Data'!$A$2:$EK$28,83,FALSE)</f>
        <v>xxxxxxxxxxx</v>
      </c>
      <c r="G85" s="33"/>
    </row>
    <row r="86" spans="2:7" ht="45.6" customHeight="1">
      <c r="B86" s="26">
        <v>15</v>
      </c>
      <c r="C86" s="24" t="s">
        <v>313</v>
      </c>
      <c r="D86" s="30" t="s">
        <v>168</v>
      </c>
      <c r="E86" s="51"/>
      <c r="F86" s="29"/>
      <c r="G86" s="33"/>
    </row>
    <row r="87" spans="2:7" ht="45.6" customHeight="1">
      <c r="B87" s="23">
        <v>15.1</v>
      </c>
      <c r="C87" s="24"/>
      <c r="D87" s="25" t="s">
        <v>169</v>
      </c>
      <c r="E87" s="51"/>
      <c r="F87" s="29" t="str">
        <f>VLOOKUP($D$7,'Source Data'!$A$2:$EK$28,85,FALSE)</f>
        <v>Sealed</v>
      </c>
      <c r="G87" s="33"/>
    </row>
    <row r="88" spans="2:7" ht="45.6" customHeight="1">
      <c r="B88" s="23">
        <v>15.2</v>
      </c>
      <c r="C88" s="24"/>
      <c r="D88" s="25" t="s">
        <v>170</v>
      </c>
      <c r="E88" s="51"/>
      <c r="F88" s="29" t="str">
        <f>VLOOKUP($D$7,'Source Data'!$A$2:$EK$28,86,FALSE)</f>
        <v>xxxxxxxxxx</v>
      </c>
      <c r="G88" s="33"/>
    </row>
    <row r="89" spans="2:7" ht="45.6" customHeight="1">
      <c r="B89" s="26">
        <v>16</v>
      </c>
      <c r="C89" s="24" t="s">
        <v>314</v>
      </c>
      <c r="D89" s="27" t="s">
        <v>171</v>
      </c>
      <c r="E89" s="51"/>
      <c r="F89" s="29"/>
      <c r="G89" s="33"/>
    </row>
    <row r="90" spans="2:7" ht="45.6" customHeight="1">
      <c r="B90" s="23">
        <v>16.100000000000001</v>
      </c>
      <c r="C90" s="24" t="s">
        <v>315</v>
      </c>
      <c r="D90" s="25" t="s">
        <v>172</v>
      </c>
      <c r="E90" s="51" t="s">
        <v>297</v>
      </c>
      <c r="F90" s="29" t="str">
        <f>VLOOKUP($D$7,'Source Data'!$A$2:$EK$28,88,FALSE)</f>
        <v>≤ 1 800</v>
      </c>
      <c r="G90" s="33"/>
    </row>
    <row r="91" spans="2:7" ht="45.6" customHeight="1">
      <c r="B91" s="23">
        <v>16.2</v>
      </c>
      <c r="C91" s="24" t="s">
        <v>315</v>
      </c>
      <c r="D91" s="25" t="s">
        <v>173</v>
      </c>
      <c r="E91" s="51" t="s">
        <v>297</v>
      </c>
      <c r="F91" s="29" t="str">
        <f>VLOOKUP($D$7,'Source Data'!$A$2:$EK$28,89,FALSE)</f>
        <v xml:space="preserve">≤ 1 500 </v>
      </c>
      <c r="G91" s="33"/>
    </row>
    <row r="92" spans="2:7" ht="45.6" customHeight="1">
      <c r="B92" s="23">
        <v>16.3</v>
      </c>
      <c r="C92" s="24" t="s">
        <v>315</v>
      </c>
      <c r="D92" s="25" t="s">
        <v>174</v>
      </c>
      <c r="E92" s="51" t="s">
        <v>297</v>
      </c>
      <c r="F92" s="29" t="str">
        <f>VLOOKUP($D$7,'Source Data'!$A$2:$EK$28,90,FALSE)</f>
        <v>≤ 2000</v>
      </c>
      <c r="G92" s="33"/>
    </row>
    <row r="93" spans="2:7" ht="45.6" customHeight="1">
      <c r="B93" s="23">
        <v>16.399999999999999</v>
      </c>
      <c r="C93" s="24" t="s">
        <v>315</v>
      </c>
      <c r="D93" s="25" t="s">
        <v>175</v>
      </c>
      <c r="E93" s="51" t="s">
        <v>316</v>
      </c>
      <c r="F93" s="24" t="str">
        <f>VLOOKUP($D$7,'Source Data'!$A$2:$EK$28,91,FALSE)</f>
        <v>≤ 3500</v>
      </c>
      <c r="G93" s="33"/>
    </row>
    <row r="94" spans="2:7" ht="45.6" customHeight="1">
      <c r="B94" s="23">
        <v>16.5</v>
      </c>
      <c r="C94" s="24"/>
      <c r="D94" s="25" t="s">
        <v>176</v>
      </c>
      <c r="E94" s="51" t="s">
        <v>317</v>
      </c>
      <c r="F94" s="24" t="str">
        <f>VLOOKUP($D$7,'Source Data'!$A$2:$EK$28,92,FALSE)</f>
        <v>xxxxxxxxxxx</v>
      </c>
      <c r="G94" s="33"/>
    </row>
    <row r="95" spans="2:7" ht="45.6" customHeight="1">
      <c r="B95" s="23">
        <v>16.600000000000001</v>
      </c>
      <c r="C95" s="24"/>
      <c r="D95" s="25" t="s">
        <v>177</v>
      </c>
      <c r="E95" s="51" t="s">
        <v>297</v>
      </c>
      <c r="F95" s="24">
        <f>VLOOKUP($D$7,'Source Data'!$A$2:$EK$28,93,FALSE)</f>
        <v>400</v>
      </c>
      <c r="G95" s="33"/>
    </row>
    <row r="96" spans="2:7" ht="45.6" customHeight="1">
      <c r="B96" s="23">
        <v>16.7</v>
      </c>
      <c r="C96" s="24" t="s">
        <v>318</v>
      </c>
      <c r="D96" s="25" t="s">
        <v>178</v>
      </c>
      <c r="E96" s="51" t="s">
        <v>297</v>
      </c>
      <c r="F96" s="24">
        <f>VLOOKUP($D$7,'Source Data'!$A$2:$EK$28,94,FALSE)</f>
        <v>100</v>
      </c>
      <c r="G96" s="33"/>
    </row>
    <row r="97" spans="2:7" ht="45.6" customHeight="1">
      <c r="B97" s="26">
        <v>17</v>
      </c>
      <c r="C97" s="24" t="s">
        <v>318</v>
      </c>
      <c r="D97" s="27" t="s">
        <v>179</v>
      </c>
      <c r="E97" s="51"/>
      <c r="F97" s="24"/>
      <c r="G97" s="33"/>
    </row>
    <row r="98" spans="2:7" ht="45.6" customHeight="1">
      <c r="B98" s="23">
        <v>17.100000000000001</v>
      </c>
      <c r="C98" s="24"/>
      <c r="D98" s="25" t="s">
        <v>180</v>
      </c>
      <c r="E98" s="51"/>
      <c r="F98" s="24" t="str">
        <f>VLOOKUP($D$7,'Source Data'!$A$2:$EK$28,96,FALSE)</f>
        <v>No</v>
      </c>
      <c r="G98" s="33"/>
    </row>
    <row r="99" spans="2:7" ht="45.6" customHeight="1">
      <c r="B99" s="23" t="s">
        <v>319</v>
      </c>
      <c r="C99" s="32"/>
      <c r="D99" s="25" t="s">
        <v>181</v>
      </c>
      <c r="E99" s="51"/>
      <c r="F99" s="24" t="str">
        <f>VLOOKUP($D$7,'Source Data'!$A$2:$EK$28,97,FALSE)</f>
        <v>N/A</v>
      </c>
      <c r="G99" s="33"/>
    </row>
    <row r="100" spans="2:7" ht="45.6" customHeight="1">
      <c r="B100" s="23" t="s">
        <v>320</v>
      </c>
      <c r="C100" s="32"/>
      <c r="D100" s="31" t="s">
        <v>182</v>
      </c>
      <c r="E100" s="51"/>
      <c r="F100" s="24" t="str">
        <f>VLOOKUP($D$7,'Source Data'!$A$2:$EK$28,98,FALSE)</f>
        <v>N/A</v>
      </c>
      <c r="G100" s="33"/>
    </row>
    <row r="101" spans="2:7" ht="45.6" customHeight="1">
      <c r="B101" s="23" t="s">
        <v>321</v>
      </c>
      <c r="C101" s="32"/>
      <c r="D101" s="31" t="s">
        <v>183</v>
      </c>
      <c r="E101" s="51"/>
      <c r="F101" s="24" t="str">
        <f>VLOOKUP($D$7,'Source Data'!$A$2:$EK$28,99,FALSE)</f>
        <v>N/A</v>
      </c>
      <c r="G101" s="33"/>
    </row>
    <row r="102" spans="2:7" ht="45.6" customHeight="1">
      <c r="B102" s="23" t="s">
        <v>322</v>
      </c>
      <c r="C102" s="32"/>
      <c r="D102" s="31" t="s">
        <v>184</v>
      </c>
      <c r="E102" s="51"/>
      <c r="F102" s="24" t="str">
        <f>VLOOKUP($D$7,'Source Data'!$A$2:$EK$28,100,FALSE)</f>
        <v>N/A</v>
      </c>
      <c r="G102" s="33"/>
    </row>
    <row r="103" spans="2:7" ht="45.6" customHeight="1">
      <c r="B103" s="23">
        <v>17.2</v>
      </c>
      <c r="C103" s="24" t="s">
        <v>323</v>
      </c>
      <c r="D103" s="25" t="s">
        <v>185</v>
      </c>
      <c r="E103" s="51" t="s">
        <v>297</v>
      </c>
      <c r="F103" s="24" t="str">
        <f>VLOOKUP($D$7,'Source Data'!$A$2:$EK$28,101,FALSE)</f>
        <v>N/A</v>
      </c>
      <c r="G103" s="33"/>
    </row>
    <row r="104" spans="2:7" ht="45.6" customHeight="1">
      <c r="B104" s="23">
        <v>17.3</v>
      </c>
      <c r="C104" s="24" t="s">
        <v>323</v>
      </c>
      <c r="D104" s="25" t="s">
        <v>186</v>
      </c>
      <c r="E104" s="51" t="s">
        <v>297</v>
      </c>
      <c r="F104" s="24" t="str">
        <f>VLOOKUP($D$7,'Source Data'!$A$2:$EK$28,102,FALSE)</f>
        <v>N/A</v>
      </c>
      <c r="G104" s="33"/>
    </row>
    <row r="105" spans="2:7" ht="45.6" customHeight="1">
      <c r="B105" s="23">
        <v>17.399999999999999</v>
      </c>
      <c r="C105" s="24" t="s">
        <v>323</v>
      </c>
      <c r="D105" s="25" t="s">
        <v>187</v>
      </c>
      <c r="E105" s="51" t="s">
        <v>297</v>
      </c>
      <c r="F105" s="24" t="str">
        <f>VLOOKUP($D$7,'Source Data'!$A$2:$EK$28,103,FALSE)</f>
        <v>N/A</v>
      </c>
      <c r="G105" s="33"/>
    </row>
    <row r="106" spans="2:7" ht="45.6" customHeight="1">
      <c r="B106" s="23">
        <v>17.5</v>
      </c>
      <c r="C106" s="24" t="s">
        <v>323</v>
      </c>
      <c r="D106" s="25" t="s">
        <v>188</v>
      </c>
      <c r="E106" s="51" t="s">
        <v>297</v>
      </c>
      <c r="F106" s="24" t="str">
        <f>VLOOKUP($D$7,'Source Data'!$A$2:$EK$28,104,FALSE)</f>
        <v>N/A</v>
      </c>
      <c r="G106" s="33"/>
    </row>
    <row r="107" spans="2:7" ht="45.6" customHeight="1">
      <c r="B107" s="23">
        <v>17.600000000000001</v>
      </c>
      <c r="C107" s="24" t="s">
        <v>323</v>
      </c>
      <c r="D107" s="25" t="s">
        <v>189</v>
      </c>
      <c r="E107" s="51" t="s">
        <v>297</v>
      </c>
      <c r="F107" s="24" t="str">
        <f>VLOOKUP($D$7,'Source Data'!$A$2:$EK$28,105,FALSE)</f>
        <v>N/A</v>
      </c>
      <c r="G107" s="33"/>
    </row>
    <row r="108" spans="2:7" ht="45.6" customHeight="1">
      <c r="B108" s="26">
        <v>18</v>
      </c>
      <c r="C108" s="28" t="s">
        <v>324</v>
      </c>
      <c r="D108" s="27" t="s">
        <v>190</v>
      </c>
      <c r="E108" s="51"/>
      <c r="F108" s="24"/>
      <c r="G108" s="33"/>
    </row>
    <row r="109" spans="2:7" ht="45.6" customHeight="1">
      <c r="B109" s="23">
        <v>18.100000000000001</v>
      </c>
      <c r="C109" s="24"/>
      <c r="D109" s="25" t="s">
        <v>191</v>
      </c>
      <c r="E109" s="51"/>
      <c r="F109" s="24" t="str">
        <f>VLOOKUP($D$7,'Source Data'!$A$2:$EK$28,107,FALSE)</f>
        <v>Yes</v>
      </c>
      <c r="G109" s="33" t="s">
        <v>221</v>
      </c>
    </row>
    <row r="110" spans="2:7" ht="45.6" customHeight="1">
      <c r="B110" s="23">
        <v>18.2</v>
      </c>
      <c r="C110" s="24" t="s">
        <v>325</v>
      </c>
      <c r="D110" s="25" t="s">
        <v>192</v>
      </c>
      <c r="E110" s="51" t="s">
        <v>297</v>
      </c>
      <c r="F110" s="24">
        <f>VLOOKUP($D$7,'Source Data'!$A$2:$EK$28,108,FALSE)</f>
        <v>400</v>
      </c>
      <c r="G110" s="33"/>
    </row>
    <row r="111" spans="2:7" ht="45.6" customHeight="1">
      <c r="B111" s="23">
        <v>18.3</v>
      </c>
      <c r="C111" s="24" t="s">
        <v>325</v>
      </c>
      <c r="D111" s="25" t="s">
        <v>193</v>
      </c>
      <c r="E111" s="51" t="s">
        <v>297</v>
      </c>
      <c r="F111" s="24" t="str">
        <f>VLOOKUP($D$7,'Source Data'!$A$2:$EK$28,109,FALSE)</f>
        <v>xxxxxxxxxxx</v>
      </c>
      <c r="G111" s="33"/>
    </row>
    <row r="112" spans="2:7" ht="45.6" customHeight="1">
      <c r="B112" s="23">
        <v>18.399999999999999</v>
      </c>
      <c r="C112" s="24" t="s">
        <v>325</v>
      </c>
      <c r="D112" s="25" t="s">
        <v>194</v>
      </c>
      <c r="E112" s="51" t="s">
        <v>297</v>
      </c>
      <c r="F112" s="24" t="str">
        <f>VLOOKUP($D$7,'Source Data'!$A$2:$EK$28,110,FALSE)</f>
        <v>≥ 320</v>
      </c>
      <c r="G112" s="33"/>
    </row>
    <row r="113" spans="2:7" ht="45.6" customHeight="1">
      <c r="B113" s="23">
        <v>18.5</v>
      </c>
      <c r="C113" s="24" t="s">
        <v>325</v>
      </c>
      <c r="D113" s="25" t="s">
        <v>195</v>
      </c>
      <c r="E113" s="51" t="s">
        <v>297</v>
      </c>
      <c r="F113" s="24" t="str">
        <f>VLOOKUP($D$7,'Source Data'!$A$2:$EK$28,111,FALSE)</f>
        <v xml:space="preserve">≤ 120 </v>
      </c>
      <c r="G113" s="33"/>
    </row>
    <row r="114" spans="2:7" ht="45.6" customHeight="1">
      <c r="B114" s="23">
        <v>18.600000000000001</v>
      </c>
      <c r="C114" s="24" t="s">
        <v>325</v>
      </c>
      <c r="D114" s="25" t="s">
        <v>188</v>
      </c>
      <c r="E114" s="51" t="s">
        <v>297</v>
      </c>
      <c r="F114" s="24">
        <f>VLOOKUP($D$7,'Source Data'!$A$2:$EK$28,112,FALSE)</f>
        <v>22</v>
      </c>
      <c r="G114" s="33"/>
    </row>
    <row r="115" spans="2:7" ht="45.6" customHeight="1">
      <c r="B115" s="26">
        <v>19</v>
      </c>
      <c r="C115" s="24" t="s">
        <v>326</v>
      </c>
      <c r="D115" s="27" t="s">
        <v>196</v>
      </c>
      <c r="E115" s="51"/>
      <c r="F115" s="24"/>
      <c r="G115" s="33"/>
    </row>
    <row r="116" spans="2:7" ht="45.6" customHeight="1">
      <c r="B116" s="23">
        <v>19.100000000000001</v>
      </c>
      <c r="C116" s="24"/>
      <c r="D116" s="25" t="s">
        <v>197</v>
      </c>
      <c r="E116" s="51"/>
      <c r="F116" s="24" t="str">
        <f>VLOOKUP($D$7,'Source Data'!$A$2:$EK$28,114,FALSE)</f>
        <v>Yes</v>
      </c>
      <c r="G116" s="33"/>
    </row>
    <row r="117" spans="2:7" ht="45.6" customHeight="1">
      <c r="B117" s="23">
        <v>19.2</v>
      </c>
      <c r="C117" s="24"/>
      <c r="D117" s="25" t="s">
        <v>198</v>
      </c>
      <c r="E117" s="51" t="s">
        <v>297</v>
      </c>
      <c r="F117" s="24" t="str">
        <f>VLOOKUP($D$7,'Source Data'!$A$2:$EK$28,115,FALSE)</f>
        <v xml:space="preserve">≥ 30 </v>
      </c>
      <c r="G117" s="33"/>
    </row>
    <row r="118" spans="2:7" ht="45.6" customHeight="1">
      <c r="B118" s="26">
        <v>20</v>
      </c>
      <c r="C118" s="24" t="s">
        <v>327</v>
      </c>
      <c r="D118" s="27" t="s">
        <v>199</v>
      </c>
      <c r="E118" s="51"/>
      <c r="F118" s="24"/>
      <c r="G118" s="33"/>
    </row>
    <row r="119" spans="2:7" ht="45.6" customHeight="1">
      <c r="B119" s="23">
        <v>20.100000000000001</v>
      </c>
      <c r="C119" s="24"/>
      <c r="D119" s="25" t="s">
        <v>200</v>
      </c>
      <c r="E119" s="51"/>
      <c r="F119" s="24" t="str">
        <f>VLOOKUP($D$7,'Source Data'!$A$2:$EK$28,117,FALSE)</f>
        <v>316 Stainless Steel or Mild Steel</v>
      </c>
      <c r="G119" s="33"/>
    </row>
    <row r="120" spans="2:7" ht="45.6" customHeight="1">
      <c r="B120" s="23">
        <v>20.2</v>
      </c>
      <c r="C120" s="24"/>
      <c r="D120" s="25" t="s">
        <v>201</v>
      </c>
      <c r="E120" s="51" t="s">
        <v>297</v>
      </c>
      <c r="F120" s="24" t="str">
        <f>VLOOKUP($D$7,'Source Data'!$A$2:$EK$28,118,FALSE)</f>
        <v>≥ 30</v>
      </c>
      <c r="G120" s="33"/>
    </row>
    <row r="121" spans="2:7" ht="45.6" customHeight="1">
      <c r="B121" s="23">
        <v>20.3</v>
      </c>
      <c r="C121" s="24"/>
      <c r="D121" s="25" t="s">
        <v>202</v>
      </c>
      <c r="E121" s="51"/>
      <c r="F121" s="24" t="str">
        <f>VLOOKUP($D$7,'Source Data'!$A$2:$EK$28,119,FALSE)</f>
        <v>316 Stainless Steel or Mild Steel</v>
      </c>
      <c r="G121" s="33"/>
    </row>
    <row r="122" spans="2:7" ht="45.6" customHeight="1">
      <c r="B122" s="23">
        <v>20.399999999999999</v>
      </c>
      <c r="C122" s="24"/>
      <c r="D122" s="25" t="s">
        <v>203</v>
      </c>
      <c r="E122" s="51" t="s">
        <v>297</v>
      </c>
      <c r="F122" s="24" t="str">
        <f>VLOOKUP($D$7,'Source Data'!$A$2:$EK$28,120,FALSE)</f>
        <v xml:space="preserve">M12 x 25 </v>
      </c>
      <c r="G122" s="33"/>
    </row>
    <row r="123" spans="2:7" ht="45.6" customHeight="1">
      <c r="B123" s="23">
        <v>20.5</v>
      </c>
      <c r="C123" s="24"/>
      <c r="D123" s="25" t="s">
        <v>204</v>
      </c>
      <c r="E123" s="51"/>
      <c r="F123" s="24" t="str">
        <f>VLOOKUP($D$7,'Source Data'!$A$2:$EK$28,121,FALSE)</f>
        <v>Yes</v>
      </c>
      <c r="G123" s="33"/>
    </row>
    <row r="124" spans="2:7" ht="45.6" customHeight="1">
      <c r="B124" s="26">
        <v>21</v>
      </c>
      <c r="C124" s="24" t="s">
        <v>328</v>
      </c>
      <c r="D124" s="27" t="s">
        <v>205</v>
      </c>
      <c r="E124" s="51"/>
      <c r="F124" s="24"/>
      <c r="G124" s="33"/>
    </row>
    <row r="125" spans="2:7" ht="45.6" customHeight="1">
      <c r="B125" s="23">
        <v>21.1</v>
      </c>
      <c r="C125" s="24"/>
      <c r="D125" s="25" t="s">
        <v>206</v>
      </c>
      <c r="E125" s="51"/>
      <c r="F125" s="24" t="str">
        <f>VLOOKUP($D$7,'Source Data'!$A$2:$EK$28,123,FALSE)</f>
        <v>Yes</v>
      </c>
      <c r="G125" s="33"/>
    </row>
    <row r="126" spans="2:7" ht="45.6" customHeight="1">
      <c r="B126" s="23">
        <v>21.2</v>
      </c>
      <c r="C126" s="24" t="s">
        <v>329</v>
      </c>
      <c r="D126" s="25" t="s">
        <v>188</v>
      </c>
      <c r="E126" s="51" t="s">
        <v>297</v>
      </c>
      <c r="F126" s="24">
        <f>VLOOKUP($D$7,'Source Data'!$A$2:$EK$28,124,FALSE)</f>
        <v>14</v>
      </c>
      <c r="G126" s="33"/>
    </row>
    <row r="127" spans="2:7" ht="45.6" customHeight="1">
      <c r="B127" s="23">
        <v>21.3</v>
      </c>
      <c r="C127" s="24" t="s">
        <v>329</v>
      </c>
      <c r="D127" s="25" t="s">
        <v>207</v>
      </c>
      <c r="E127" s="51" t="s">
        <v>297</v>
      </c>
      <c r="F127" s="24" t="str">
        <f>VLOOKUP($D$7,'Source Data'!$A$2:$EK$28,125,FALSE)</f>
        <v>≥ 200</v>
      </c>
      <c r="G127" s="33"/>
    </row>
    <row r="128" spans="2:7" ht="45.6" customHeight="1">
      <c r="B128" s="23">
        <v>21.4</v>
      </c>
      <c r="C128" s="24" t="s">
        <v>329</v>
      </c>
      <c r="D128" s="25" t="s">
        <v>208</v>
      </c>
      <c r="E128" s="51" t="s">
        <v>297</v>
      </c>
      <c r="F128" s="24" t="str">
        <f>VLOOKUP($D$7,'Source Data'!$A$2:$EK$28,126,FALSE)</f>
        <v xml:space="preserve">≥ 400 </v>
      </c>
      <c r="G128" s="33"/>
    </row>
    <row r="129" spans="2:7" ht="45.6" customHeight="1">
      <c r="B129" s="23">
        <v>21.5</v>
      </c>
      <c r="C129" s="24" t="s">
        <v>329</v>
      </c>
      <c r="D129" s="25" t="s">
        <v>209</v>
      </c>
      <c r="E129" s="51" t="s">
        <v>297</v>
      </c>
      <c r="F129" s="24" t="str">
        <f>VLOOKUP($D$7,'Source Data'!$A$2:$EK$28,127,FALSE)</f>
        <v>≥ 150</v>
      </c>
      <c r="G129" s="33"/>
    </row>
    <row r="130" spans="2:7" ht="45.6" customHeight="1">
      <c r="B130" s="26">
        <v>22</v>
      </c>
      <c r="C130" s="35">
        <v>3.4</v>
      </c>
      <c r="D130" s="36" t="s">
        <v>216</v>
      </c>
      <c r="E130" s="52"/>
      <c r="F130" s="35"/>
      <c r="G130" s="37"/>
    </row>
    <row r="131" spans="2:7" ht="45.6" customHeight="1">
      <c r="B131" s="23">
        <v>22.1</v>
      </c>
      <c r="C131" s="24"/>
      <c r="D131" s="34" t="s">
        <v>217</v>
      </c>
      <c r="E131" s="51"/>
      <c r="F131" s="24"/>
      <c r="G131" s="33"/>
    </row>
    <row r="132" spans="2:7" ht="45.6" customHeight="1">
      <c r="B132" s="23">
        <v>22.2</v>
      </c>
      <c r="C132" s="24"/>
      <c r="D132" s="34" t="s">
        <v>212</v>
      </c>
      <c r="E132" s="51"/>
      <c r="F132" s="24" t="str">
        <f>VLOOKUP($D$7,'Source Data'!$A$2:$EK$28,136,FALSE)</f>
        <v>xxxxxxxxxxx</v>
      </c>
      <c r="G132" s="33"/>
    </row>
    <row r="133" spans="2:7" ht="45.6" customHeight="1">
      <c r="B133" s="23">
        <v>22.3</v>
      </c>
      <c r="C133" s="24"/>
      <c r="D133" s="34" t="s">
        <v>213</v>
      </c>
      <c r="E133" s="51"/>
      <c r="F133" s="24" t="str">
        <f>VLOOKUP($D$7,'Source Data'!$A$2:$EK$28,137,FALSE)</f>
        <v>xxxxxxxxxxx</v>
      </c>
      <c r="G133" s="33"/>
    </row>
    <row r="134" spans="2:7" ht="45.6" customHeight="1">
      <c r="B134" s="23">
        <v>22.4</v>
      </c>
      <c r="C134" s="39"/>
      <c r="D134" s="34" t="s">
        <v>214</v>
      </c>
      <c r="E134" s="53"/>
      <c r="F134" s="24" t="str">
        <f>VLOOKUP($D$7,'Source Data'!$A$2:$EK$28,138,FALSE)</f>
        <v>xxxxxxxxxxx</v>
      </c>
      <c r="G134" s="40"/>
    </row>
    <row r="135" spans="2:7" ht="45.6" customHeight="1">
      <c r="B135" s="23">
        <v>22.5</v>
      </c>
      <c r="C135" s="39"/>
      <c r="D135" s="34" t="s">
        <v>215</v>
      </c>
      <c r="E135" s="53"/>
      <c r="F135" s="24" t="str">
        <f>VLOOKUP($D$7,'Source Data'!$A$2:$EK$28,139,FALSE)</f>
        <v>Azure Blue</v>
      </c>
      <c r="G135" s="40"/>
    </row>
    <row r="136" spans="2:7" ht="151.15">
      <c r="B136" s="38">
        <v>23</v>
      </c>
      <c r="C136" s="39">
        <v>4.2</v>
      </c>
      <c r="D136" s="36" t="s">
        <v>330</v>
      </c>
      <c r="E136" s="53"/>
      <c r="F136" s="24" t="s">
        <v>260</v>
      </c>
      <c r="G136" s="40"/>
    </row>
    <row r="137" spans="2:7" ht="241.9" thickBot="1">
      <c r="B137" s="41">
        <v>24</v>
      </c>
      <c r="C137" s="42">
        <v>4.3</v>
      </c>
      <c r="D137" s="43" t="s">
        <v>351</v>
      </c>
      <c r="E137" s="54"/>
      <c r="F137" s="42" t="s">
        <v>260</v>
      </c>
      <c r="G137" s="44"/>
    </row>
  </sheetData>
  <customSheetViews>
    <customSheetView guid="{DFD10E9B-2E32-4A05-89FC-03F713864978}" scale="55" showPageBreaks="1" fitToPage="1" printArea="1" view="pageBreakPreview" topLeftCell="A124">
      <selection activeCell="G6" sqref="G6"/>
      <rowBreaks count="4" manualBreakCount="4">
        <brk id="38" min="1" max="6" man="1"/>
        <brk id="69" min="1" max="6" man="1"/>
        <brk id="96" min="1" max="6" man="1"/>
        <brk id="123" min="1" max="6" man="1"/>
      </rowBreaks>
      <pageMargins left="0" right="0" top="0" bottom="0" header="0" footer="0"/>
      <pageSetup paperSize="9" scale="54" fitToHeight="0" orientation="portrait" r:id="rId1"/>
      <headerFooter>
        <oddHeader>&amp;CThree Phase, 500 kVA, 33 kV/420V (Coastal, Mineral Oil Only)</oddHeader>
      </headerFooter>
    </customSheetView>
    <customSheetView guid="{92196F57-6D64-4CC3-B851-AC99F65472C8}" scale="55" showPageBreaks="1" fitToPage="1" printArea="1" view="pageBreakPreview" topLeftCell="A97">
      <selection activeCell="G6" sqref="G6"/>
      <rowBreaks count="4" manualBreakCount="4">
        <brk id="38" min="1" max="6" man="1"/>
        <brk id="72" min="1" max="6" man="1"/>
        <brk id="103" min="1" max="6" man="1"/>
        <brk id="129" min="1" max="6" man="1"/>
      </rowBreaks>
      <pageMargins left="0" right="0" top="0" bottom="0" header="0" footer="0"/>
      <pageSetup paperSize="9" scale="54" fitToHeight="0" orientation="portrait" r:id="rId2"/>
      <headerFooter>
        <oddHeader>&amp;CThree Phase, 500 kVA, 33 kV/420V (Coastal, Mineral Oil Only)</oddHeader>
      </headerFooter>
    </customSheetView>
    <customSheetView guid="{17EE5DBF-0FE4-4A5B-BD66-2BA19DB4059D}" scale="55" showPageBreaks="1" fitToPage="1" printArea="1" view="pageBreakPreview" topLeftCell="A101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3"/>
      <headerFooter>
        <oddHeader>&amp;CThree Phase, 500 kVA, 33 kV/420V (Coastal, Mineral Oil Only)</oddHeader>
      </headerFooter>
    </customSheetView>
    <customSheetView guid="{29FDB895-FDFF-4EC3-B5AF-C214E465DEEB}" scale="70" showPageBreaks="1" fitToPage="1" printArea="1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4"/>
      <headerFooter>
        <oddHeader>&amp;CThree Phase, 500 kVA, 33 kV/420V (Coastal, Mineral Oil Only)</oddHeader>
      </headerFooter>
    </customSheetView>
    <customSheetView guid="{169CE84D-4086-40BF-A0E4-FFFF3CE5EB7D}" scale="70" showPageBreaks="1" fitToPage="1" printArea="1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5"/>
      <headerFooter>
        <oddHeader>&amp;CThree Phase, 500 kVA, 33 kV/420V (Coastal, Mineral Oil Only)</oddHeader>
      </headerFooter>
    </customSheetView>
    <customSheetView guid="{4A294F5F-16F1-48B2-A8A8-1EB33557755F}" scale="70" showPageBreaks="1" fitToPage="1" printArea="1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6"/>
      <headerFooter>
        <oddHeader>&amp;CThree Phase, 500 kVA, 33 kV/420V (Coastal, Mineral Oil Only)</oddHeader>
      </headerFooter>
    </customSheetView>
    <customSheetView guid="{C55A1F6B-D702-4F78-8482-FD76CDDC8509}" scale="70" showPageBreaks="1" fitToPage="1" printArea="1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7"/>
      <headerFooter>
        <oddHeader>&amp;CThree Phase, 500 kVA, 33 kV/420V (Coastal, Mineral Oil Only)</oddHeader>
      </headerFooter>
    </customSheetView>
    <customSheetView guid="{97BDCDFB-5104-40FA-8A01-FF18139CF050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8"/>
      <headerFooter>
        <oddHeader>&amp;CThree Phase, 500 kVA, 33 kV/420V (Coastal, Mineral Oil Only)</oddHeader>
      </headerFooter>
    </customSheetView>
    <customSheetView guid="{D5714A68-473C-45CE-921C-00C34EEB4C96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9"/>
      <headerFooter>
        <oddHeader>&amp;CThree Phase, 500 kVA, 33 kV/420V (Coastal, Mineral Oil Only)</oddHeader>
      </headerFooter>
    </customSheetView>
    <customSheetView guid="{D9A4A332-3651-4408-844B-7E7ECC5E5ADD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0"/>
      <headerFooter>
        <oddHeader>&amp;CThree Phase, 500 kVA, 33 kV/420V (Coastal, Mineral Oil Only)</oddHeader>
      </headerFooter>
    </customSheetView>
    <customSheetView guid="{3943ECC5-6242-44C8-BEFD-1B91BF0593A8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1"/>
      <headerFooter>
        <oddHeader>&amp;CThree Phase, 500 kVA, 33 kV/420V (Coastal, Mineral Oil Only)</oddHeader>
      </headerFooter>
    </customSheetView>
    <customSheetView guid="{A9B6A78F-3E2F-46B3-9BF3-AEAAB67001EB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2"/>
      <headerFooter>
        <oddHeader>&amp;CThree Phase, 500 kVA, 33 kV/420V (Coastal, Mineral Oil Only)</oddHeader>
      </headerFooter>
    </customSheetView>
    <customSheetView guid="{D3E2A94B-1604-4517-A060-716B5EF4D6E1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3"/>
      <headerFooter>
        <oddHeader>&amp;CThree Phase, 500 kVA, 33 kV/420V (Coastal, Mineral Oil Only)</oddHeader>
      </headerFooter>
    </customSheetView>
    <customSheetView guid="{CC25ED77-8561-4118-865C-02CCBBD6F7E5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4"/>
      <headerFooter>
        <oddHeader>&amp;CThree Phase, 500 kVA, 33 kV/420V (Coastal, Mineral Oil Only)</oddHeader>
      </headerFooter>
    </customSheetView>
    <customSheetView guid="{9E68D5A3-77A7-4D2D-A381-B42253733A21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5"/>
      <headerFooter>
        <oddHeader>&amp;CThree Phase, 500 kVA, 33 kV/420V (Coastal, Mineral Oil Only)</oddHeader>
      </headerFooter>
    </customSheetView>
    <customSheetView guid="{A03AB8D3-A4F1-4FA2-8AC8-4059659716EC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6"/>
      <headerFooter>
        <oddHeader>&amp;CThree Phase, 500 kVA, 33 kV/420V (Coastal, Mineral Oil Only)</oddHeader>
      </headerFooter>
    </customSheetView>
    <customSheetView guid="{90E79D85-6386-49B5-B347-A4ADD5B6BB70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7"/>
      <headerFooter>
        <oddHeader>&amp;CThree Phase, 500 kVA, 33 kV/420V (Coastal, Mineral Oil Only)</oddHeader>
      </headerFooter>
    </customSheetView>
    <customSheetView guid="{661F14B0-7E60-4C52-A9F7-FCFD0F09BA1F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8"/>
      <headerFooter>
        <oddHeader>&amp;CThree Phase, 500 kVA, 33 kV/420V (Coastal, Mineral Oil Only)</oddHeader>
      </headerFooter>
    </customSheetView>
    <customSheetView guid="{0E947597-B9FB-408F-B47C-A2D788D00D7C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19"/>
      <headerFooter>
        <oddHeader>&amp;CThree Phase, 500 kVA, 33 kV/420V (Coastal, Mineral Oil Only)</oddHeader>
      </headerFooter>
    </customSheetView>
    <customSheetView guid="{B9063A62-D29B-48F4-A3B3-6CAFA6D6D8EA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0"/>
      <headerFooter>
        <oddHeader>&amp;CThree Phase, 500 kVA, 33 kV/420V (Coastal, Mineral Oil Only)</oddHeader>
      </headerFooter>
    </customSheetView>
    <customSheetView guid="{7FA323DB-86D3-48A8-9453-C28D721B35AA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1"/>
      <headerFooter>
        <oddHeader>&amp;CThree Phase, 500 kVA, 33 kV/420V (Coastal, Mineral Oil Only)</oddHeader>
      </headerFooter>
    </customSheetView>
    <customSheetView guid="{117BB064-59A1-4952-B02A-C3693ED5C297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2"/>
      <headerFooter>
        <oddHeader>&amp;CThree Phase, 500 kVA, 33 kV/420V (Coastal, Mineral Oil Only)</oddHeader>
      </headerFooter>
    </customSheetView>
    <customSheetView guid="{1D4E1FAD-3456-499A-A82D-FB40CF1A8068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3"/>
      <headerFooter>
        <oddHeader>&amp;CThree Phase, 500 kVA, 33 kV/420V (Coastal, Mineral Oil Only)</oddHeader>
      </headerFooter>
    </customSheetView>
    <customSheetView guid="{63B0D61F-848C-494A-B934-73A922F5C779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4"/>
      <headerFooter>
        <oddHeader>&amp;CThree Phase, 500 kVA, 33 kV/420V (Coastal, Mineral Oil Only)</oddHeader>
      </headerFooter>
    </customSheetView>
    <customSheetView guid="{1A1D99E6-5E8C-41DD-96E1-A214C10404CE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5"/>
      <headerFooter>
        <oddHeader>&amp;CThree Phase, 500 kVA, 33 kV/420V (Coastal, Mineral Oil Only)</oddHeader>
      </headerFooter>
    </customSheetView>
    <customSheetView guid="{06C7796F-60FE-4B15-9D17-353082FC47C0}" scale="70" showPageBreaks="1" fitToPage="1" printArea="1" topLeftCell="A6">
      <selection activeCell="J6" sqref="J6"/>
      <rowBreaks count="4" manualBreakCount="4">
        <brk id="38" min="1" max="6" man="1"/>
        <brk id="72" min="1" max="6" man="1"/>
        <brk id="103" min="1" max="6" man="1"/>
        <brk id="134" min="1" max="6" man="1"/>
      </rowBreaks>
      <pageMargins left="0" right="0" top="0" bottom="0" header="0" footer="0"/>
      <pageSetup paperSize="9" scale="54" fitToHeight="0" orientation="portrait" r:id="rId26"/>
      <headerFooter>
        <oddHeader>&amp;CThree Phase, 500 kVA, 33 kV/420V (Coastal, Mineral Oil Only)</oddHeader>
      </headerFooter>
    </customSheetView>
  </customSheetViews>
  <mergeCells count="4">
    <mergeCell ref="F3:G3"/>
    <mergeCell ref="F4:G4"/>
    <mergeCell ref="F8:G10"/>
    <mergeCell ref="B10:D10"/>
  </mergeCells>
  <pageMargins left="0.70866141732283472" right="0.70866141732283472" top="0.74803149606299213" bottom="0.74803149606299213" header="0.31496062992125984" footer="0.31496062992125984"/>
  <pageSetup paperSize="9" scale="54" fitToHeight="0" orientation="portrait" r:id="rId27"/>
  <headerFooter>
    <oddHeader>&amp;CThree Phase, 500 kVA, 33 kV/420V (Coastal, Ester Oil Only)</oddHeader>
  </headerFooter>
  <rowBreaks count="4" manualBreakCount="4">
    <brk id="36" min="1" max="6" man="1"/>
    <brk id="62" min="1" max="6" man="1"/>
    <brk id="88" min="1" max="6" man="1"/>
    <brk id="117" min="1" max="6" man="1"/>
  </rowBreaks>
  <drawing r:id="rId2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Mashilo Moabelo</cp:lastModifiedBy>
  <cp:revision/>
  <dcterms:created xsi:type="dcterms:W3CDTF">2006-09-16T00:00:00Z</dcterms:created>
  <dcterms:modified xsi:type="dcterms:W3CDTF">2024-02-07T14:56:48Z</dcterms:modified>
  <cp:category/>
  <cp:contentStatus/>
</cp:coreProperties>
</file>