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gideon_dibane_airports_co_za/Documents/"/>
    </mc:Choice>
  </mc:AlternateContent>
  <xr:revisionPtr revIDLastSave="0" documentId="8_{36DB9F5A-7248-4E6F-9BF3-57CB78747E3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1 Instructions" sheetId="1" r:id="rId1"/>
    <sheet name="2 Tenderer Input" sheetId="2" r:id="rId2"/>
    <sheet name="3 Final Off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5" i="3"/>
  <c r="B4" i="3"/>
  <c r="B35" i="2"/>
  <c r="B34" i="2"/>
  <c r="B33" i="2"/>
  <c r="D28" i="2"/>
  <c r="D27" i="2"/>
  <c r="D26" i="2"/>
  <c r="D25" i="2"/>
  <c r="F20" i="2"/>
  <c r="F19" i="2"/>
  <c r="F18" i="2"/>
  <c r="F17" i="2"/>
  <c r="F16" i="2"/>
  <c r="F15" i="2"/>
  <c r="F14" i="2"/>
  <c r="F13" i="2"/>
  <c r="F12" i="2"/>
  <c r="F11" i="2"/>
  <c r="F10" i="2"/>
  <c r="F9" i="2"/>
  <c r="D29" i="2" l="1"/>
  <c r="C12" i="3" s="1"/>
  <c r="C28" i="3"/>
  <c r="F21" i="2"/>
  <c r="C9" i="3" s="1"/>
  <c r="C13" i="3" l="1"/>
  <c r="C17" i="3" s="1"/>
  <c r="C18" i="3" s="1"/>
  <c r="C19" i="3" s="1"/>
  <c r="C20" i="3" s="1"/>
  <c r="C23" i="3" s="1"/>
  <c r="C24" i="3" s="1"/>
  <c r="C25" i="3" s="1"/>
</calcChain>
</file>

<file path=xl/sharedStrings.xml><?xml version="1.0" encoding="utf-8"?>
<sst xmlns="http://schemas.openxmlformats.org/spreadsheetml/2006/main" count="130" uniqueCount="113">
  <si>
    <t>ACSA MECHANICAL PUMP REPAIRS – TENDERER PRICING WORKBOOK</t>
  </si>
  <si>
    <t>Item</t>
  </si>
  <si>
    <t>Instruction</t>
  </si>
  <si>
    <t>Purpose</t>
  </si>
  <si>
    <t>This workbook calculates the tenderer’s evaluated final offer for the 36-month NEC3 TSC contract.</t>
  </si>
  <si>
    <t>Tenderer inputs</t>
  </si>
  <si>
    <t>Complete only the yellow cells on the Tenderer Input sheet.</t>
  </si>
  <si>
    <t>Rates</t>
  </si>
  <si>
    <t>Enter all rates excluding VAT. Rates include workshop overheads, supervision, standard consumables, quality control, administration and profit.</t>
  </si>
  <si>
    <t>Evaluation quantities</t>
  </si>
  <si>
    <t>The Employer-fixed quantities apply equally to all tenderers for evaluation only and do not guarantee work.</t>
  </si>
  <si>
    <t>Replacement components</t>
  </si>
  <si>
    <t>The annual provisional sum is R500 000 excluding VAT.</t>
  </si>
  <si>
    <t>Third-party services</t>
  </si>
  <si>
    <t>The annual provisional sum is R50 000 excluding VAT.</t>
  </si>
  <si>
    <t>Mark-up</t>
  </si>
  <si>
    <t>Enter the percentage applicable to each approved item or service value band.</t>
  </si>
  <si>
    <t>Escalation</t>
  </si>
  <si>
    <t>Years 2 and 3 are evaluated at 6% per annum. Actual contract escalation remains governed by the Contract Data.</t>
  </si>
  <si>
    <t>Submission</t>
  </si>
  <si>
    <t>Carry the final offer amounts from the Final Offer sheet to the signed Form of Offer and Acceptance.</t>
  </si>
  <si>
    <t>Colour key</t>
  </si>
  <si>
    <t>Yellow</t>
  </si>
  <si>
    <t>Tenderer input</t>
  </si>
  <si>
    <t>Blue</t>
  </si>
  <si>
    <t>Employer assumption</t>
  </si>
  <si>
    <t>Green = calculated result</t>
  </si>
  <si>
    <t>TENDERER INFORMATION, RATES AND MARK-UPS</t>
  </si>
  <si>
    <t>Tenderer information</t>
  </si>
  <si>
    <t>Tenderer legal name</t>
  </si>
  <si>
    <t>Company registration number</t>
  </si>
  <si>
    <t>VAT registration number</t>
  </si>
  <si>
    <t>Rate ID</t>
  </si>
  <si>
    <t>Activity description</t>
  </si>
  <si>
    <t>Unit</t>
  </si>
  <si>
    <t>Representative annual quantity</t>
  </si>
  <si>
    <t>Tenderer rate excl. VAT</t>
  </si>
  <si>
    <t>Annual evaluated amount</t>
  </si>
  <si>
    <t>R01</t>
  </si>
  <si>
    <t>Strip, clean and inspect a submersible pump, including inspection report and repair quotation</t>
  </si>
  <si>
    <t>Pump</t>
  </si>
  <si>
    <t>R02</t>
  </si>
  <si>
    <t>Strip, clean and inspect a horizontal centrifugal pump, including inspection report and repair quotation</t>
  </si>
  <si>
    <t>R03</t>
  </si>
  <si>
    <t>Mechanical fitter</t>
  </si>
  <si>
    <t>Hour</t>
  </si>
  <si>
    <t>R04</t>
  </si>
  <si>
    <t>Electric motor rewinding technician</t>
  </si>
  <si>
    <t>R05</t>
  </si>
  <si>
    <t>Machinist</t>
  </si>
  <si>
    <t>R06</t>
  </si>
  <si>
    <t>Artisan assistant</t>
  </si>
  <si>
    <t>R07</t>
  </si>
  <si>
    <t>Dynamic balancing of rotating assembly</t>
  </si>
  <si>
    <t>Each</t>
  </si>
  <si>
    <t>R08</t>
  </si>
  <si>
    <t>Hydraulic performance testing</t>
  </si>
  <si>
    <t>R09</t>
  </si>
  <si>
    <t>Electrical testing and certification</t>
  </si>
  <si>
    <t>R10</t>
  </si>
  <si>
    <t>Complete motor rewind – up to and including 4.0 kW</t>
  </si>
  <si>
    <t>R11</t>
  </si>
  <si>
    <t>Complete motor rewind – greater than 4.0 kW up to and including 7.5 kW</t>
  </si>
  <si>
    <t>R12</t>
  </si>
  <si>
    <t>Complete motor rewind – greater than 7.5 kW up to and including 11.0 kW</t>
  </si>
  <si>
    <t>Sub-total A – annual inspection, labour and workshop services</t>
  </si>
  <si>
    <t>Approved item or service value band</t>
  </si>
  <si>
    <t>Tendered mark-up</t>
  </si>
  <si>
    <t>Evaluation amount</t>
  </si>
  <si>
    <t>Evaluated mark-up</t>
  </si>
  <si>
    <t>R0 – R2 000</t>
  </si>
  <si>
    <t>R2 001 – R5 000</t>
  </si>
  <si>
    <t>R5 001 – R10 000</t>
  </si>
  <si>
    <t>R10 001 – R50 000</t>
  </si>
  <si>
    <t>Sub-total D – evaluated third-party mark-up</t>
  </si>
  <si>
    <t>Input control</t>
  </si>
  <si>
    <t>Result</t>
  </si>
  <si>
    <t>Tenderer information complete</t>
  </si>
  <si>
    <t>All mandatory rates complete</t>
  </si>
  <si>
    <t>All mark-up inputs complete</t>
  </si>
  <si>
    <t>FINAL OFFER TO ACSA – 36 MONTHS</t>
  </si>
  <si>
    <t>Value</t>
  </si>
  <si>
    <t>Year 1 cost element</t>
  </si>
  <si>
    <t>Basis</t>
  </si>
  <si>
    <t>Amount excluding VAT</t>
  </si>
  <si>
    <t>Sub-total A – inspection, labour and workshop services</t>
  </si>
  <si>
    <t>Tendered rates × fixed annual quantities</t>
  </si>
  <si>
    <t>Sub-total B – replacement components provisional sum</t>
  </si>
  <si>
    <t>Employer allowance</t>
  </si>
  <si>
    <t>Sub-total C – third-party services provisional sum</t>
  </si>
  <si>
    <t>Tendered mark-up × evaluation amounts</t>
  </si>
  <si>
    <t>Sub-total E – evaluated tender price for Year 1</t>
  </si>
  <si>
    <t>A + B + C + D</t>
  </si>
  <si>
    <t>Evaluation period</t>
  </si>
  <si>
    <t>Calculation</t>
  </si>
  <si>
    <t>Year 1</t>
  </si>
  <si>
    <t>Base year</t>
  </si>
  <si>
    <t>Year 2</t>
  </si>
  <si>
    <t>Year 1 × 1.06</t>
  </si>
  <si>
    <t>Year 3</t>
  </si>
  <si>
    <t>Year 2 × 1.06</t>
  </si>
  <si>
    <t>Total evaluated tender price – 36 months</t>
  </si>
  <si>
    <t>Year 1 + Year 2 + Year 3</t>
  </si>
  <si>
    <t>Total evaluated tender price excluding VAT</t>
  </si>
  <si>
    <t>36-month evaluated amount</t>
  </si>
  <si>
    <t>VAT at 15%</t>
  </si>
  <si>
    <t>15% of amount excluding VAT</t>
  </si>
  <si>
    <t>Final offer including VAT</t>
  </si>
  <si>
    <t>Amount excluding VAT + VAT</t>
  </si>
  <si>
    <t>Submission status</t>
  </si>
  <si>
    <t>Final offer statement</t>
  </si>
  <si>
    <t>The tenderer offers to execute the services at the rates entered in this workbook. The calculated 36-month amounts must be carried to the signed Form of Offer and Acceptance.</t>
  </si>
  <si>
    <t>The representative quantities and provisional sums are for tender evaluation and budgeting only and do not guarantee any volume of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</si>
</sst>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>
    <font>
      <sz val="11"/>
      <name val="Carlito"/>
    </font>
    <font>
      <b/>
      <sz val="14"/>
      <color rgb="FFFFFFFF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4" fillId="5" borderId="1" xfId="0" applyFont="1" applyFill="1" applyBorder="1"/>
    <xf numFmtId="10" fontId="3" fillId="4" borderId="1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/>
    <xf numFmtId="164" fontId="3" fillId="4" borderId="1" xfId="0" applyNumberFormat="1" applyFont="1" applyFill="1" applyBorder="1"/>
    <xf numFmtId="164" fontId="4" fillId="3" borderId="1" xfId="0" applyNumberFormat="1" applyFont="1" applyFill="1" applyBorder="1"/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/>
    <xf numFmtId="164" fontId="4" fillId="5" borderId="1" xfId="0" applyNumberFormat="1" applyFont="1" applyFill="1" applyBorder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</cellXfs>
  <cellStyles count="1">
    <cellStyle name="Normal" xfId="0" builtinId="0"/>
  </cellStyles>
  <dxfs count="3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workbookViewId="0">
      <selection sqref="A1:F1"/>
    </sheetView>
  </sheetViews>
  <sheetFormatPr defaultRowHeight="14"/>
  <cols>
    <col min="1" max="1" width="24" customWidth="1"/>
    <col min="2" max="2" width="85" customWidth="1"/>
    <col min="3" max="6" width="18" customWidth="1"/>
  </cols>
  <sheetData>
    <row r="1" spans="1:6" ht="28" customHeight="1">
      <c r="A1" s="17" t="s">
        <v>0</v>
      </c>
      <c r="B1" s="17"/>
      <c r="C1" s="17"/>
      <c r="D1" s="17"/>
      <c r="E1" s="17"/>
      <c r="F1" s="17"/>
    </row>
    <row r="3" spans="1:6">
      <c r="A3" s="1" t="s">
        <v>1</v>
      </c>
      <c r="B3" s="1" t="s">
        <v>2</v>
      </c>
    </row>
    <row r="4" spans="1:6" ht="34" customHeight="1">
      <c r="A4" s="3" t="s">
        <v>3</v>
      </c>
      <c r="B4" s="2" t="s">
        <v>4</v>
      </c>
    </row>
    <row r="5" spans="1:6" ht="34" customHeight="1">
      <c r="A5" s="3" t="s">
        <v>5</v>
      </c>
      <c r="B5" s="2" t="s">
        <v>6</v>
      </c>
    </row>
    <row r="6" spans="1:6" ht="34" customHeight="1">
      <c r="A6" s="3" t="s">
        <v>7</v>
      </c>
      <c r="B6" s="2" t="s">
        <v>8</v>
      </c>
    </row>
    <row r="7" spans="1:6" ht="34" customHeight="1">
      <c r="A7" s="3" t="s">
        <v>9</v>
      </c>
      <c r="B7" s="2" t="s">
        <v>10</v>
      </c>
    </row>
    <row r="8" spans="1:6" ht="34" customHeight="1">
      <c r="A8" s="3" t="s">
        <v>11</v>
      </c>
      <c r="B8" s="2" t="s">
        <v>12</v>
      </c>
    </row>
    <row r="9" spans="1:6" ht="34" customHeight="1">
      <c r="A9" s="3" t="s">
        <v>13</v>
      </c>
      <c r="B9" s="2" t="s">
        <v>14</v>
      </c>
    </row>
    <row r="10" spans="1:6" ht="34" customHeight="1">
      <c r="A10" s="3" t="s">
        <v>15</v>
      </c>
      <c r="B10" s="2" t="s">
        <v>16</v>
      </c>
    </row>
    <row r="11" spans="1:6" ht="34" customHeight="1">
      <c r="A11" s="3" t="s">
        <v>17</v>
      </c>
      <c r="B11" s="2" t="s">
        <v>18</v>
      </c>
    </row>
    <row r="12" spans="1:6" ht="34" customHeight="1">
      <c r="A12" s="3" t="s">
        <v>19</v>
      </c>
      <c r="B12" s="2" t="s">
        <v>20</v>
      </c>
    </row>
    <row r="14" spans="1:6" ht="25">
      <c r="A14" s="2" t="s">
        <v>21</v>
      </c>
      <c r="B14" s="4" t="s">
        <v>22</v>
      </c>
      <c r="C14" s="2" t="s">
        <v>23</v>
      </c>
      <c r="D14" s="3" t="s">
        <v>24</v>
      </c>
      <c r="E14" s="2" t="s">
        <v>25</v>
      </c>
      <c r="F14" s="5" t="s">
        <v>26</v>
      </c>
    </row>
  </sheetData>
  <mergeCells count="1">
    <mergeCell ref="A1:F1"/>
  </mergeCells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showGridLines="0" topLeftCell="A12" workbookViewId="0">
      <selection activeCell="B7" sqref="B7"/>
    </sheetView>
  </sheetViews>
  <sheetFormatPr defaultRowHeight="14"/>
  <cols>
    <col min="1" max="1" width="22.5" bestFit="1" customWidth="1"/>
    <col min="2" max="2" width="58" customWidth="1"/>
    <col min="3" max="3" width="14" customWidth="1"/>
    <col min="4" max="4" width="23" customWidth="1"/>
    <col min="5" max="6" width="22" customWidth="1"/>
  </cols>
  <sheetData>
    <row r="1" spans="1:6" ht="28" customHeight="1">
      <c r="A1" s="17" t="s">
        <v>27</v>
      </c>
      <c r="B1" s="17"/>
      <c r="C1" s="17"/>
      <c r="D1" s="17"/>
      <c r="E1" s="17"/>
      <c r="F1" s="17"/>
    </row>
    <row r="3" spans="1:6" ht="26">
      <c r="A3" s="1" t="s">
        <v>28</v>
      </c>
      <c r="B3" s="1" t="s">
        <v>23</v>
      </c>
    </row>
    <row r="4" spans="1:6">
      <c r="A4" s="6" t="s">
        <v>29</v>
      </c>
      <c r="B4" s="7"/>
    </row>
    <row r="5" spans="1:6">
      <c r="A5" s="6" t="s">
        <v>30</v>
      </c>
      <c r="B5" s="7"/>
    </row>
    <row r="6" spans="1:6">
      <c r="A6" s="6" t="s">
        <v>31</v>
      </c>
      <c r="B6" s="7"/>
    </row>
    <row r="8" spans="1:6" ht="44" customHeight="1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</row>
    <row r="9" spans="1:6" ht="34" customHeight="1">
      <c r="A9" s="2" t="s">
        <v>38</v>
      </c>
      <c r="B9" s="2" t="s">
        <v>39</v>
      </c>
      <c r="C9" s="2" t="s">
        <v>40</v>
      </c>
      <c r="D9" s="8">
        <v>16</v>
      </c>
      <c r="E9" s="13"/>
      <c r="F9" s="12" t="str">
        <f t="shared" ref="F9:F20" si="0">IF(E9="","",D9*E9)</f>
        <v/>
      </c>
    </row>
    <row r="10" spans="1:6" ht="34" customHeight="1">
      <c r="A10" s="2" t="s">
        <v>41</v>
      </c>
      <c r="B10" s="2" t="s">
        <v>42</v>
      </c>
      <c r="C10" s="2" t="s">
        <v>40</v>
      </c>
      <c r="D10" s="8">
        <v>1</v>
      </c>
      <c r="E10" s="13"/>
      <c r="F10" s="12" t="str">
        <f t="shared" si="0"/>
        <v/>
      </c>
    </row>
    <row r="11" spans="1:6" ht="34" customHeight="1">
      <c r="A11" s="2" t="s">
        <v>43</v>
      </c>
      <c r="B11" s="2" t="s">
        <v>44</v>
      </c>
      <c r="C11" s="2" t="s">
        <v>45</v>
      </c>
      <c r="D11" s="8">
        <v>141</v>
      </c>
      <c r="E11" s="13"/>
      <c r="F11" s="12" t="str">
        <f t="shared" si="0"/>
        <v/>
      </c>
    </row>
    <row r="12" spans="1:6" ht="34" customHeight="1">
      <c r="A12" s="2" t="s">
        <v>46</v>
      </c>
      <c r="B12" s="2" t="s">
        <v>47</v>
      </c>
      <c r="C12" s="2" t="s">
        <v>45</v>
      </c>
      <c r="D12" s="8">
        <v>40</v>
      </c>
      <c r="E12" s="13"/>
      <c r="F12" s="12" t="str">
        <f t="shared" si="0"/>
        <v/>
      </c>
    </row>
    <row r="13" spans="1:6" ht="34" customHeight="1">
      <c r="A13" s="2" t="s">
        <v>48</v>
      </c>
      <c r="B13" s="2" t="s">
        <v>49</v>
      </c>
      <c r="C13" s="2" t="s">
        <v>45</v>
      </c>
      <c r="D13" s="8">
        <v>42</v>
      </c>
      <c r="E13" s="13"/>
      <c r="F13" s="12" t="str">
        <f t="shared" si="0"/>
        <v/>
      </c>
    </row>
    <row r="14" spans="1:6" ht="34" customHeight="1">
      <c r="A14" s="2" t="s">
        <v>50</v>
      </c>
      <c r="B14" s="2" t="s">
        <v>51</v>
      </c>
      <c r="C14" s="2" t="s">
        <v>45</v>
      </c>
      <c r="D14" s="8">
        <v>83</v>
      </c>
      <c r="E14" s="13"/>
      <c r="F14" s="12" t="str">
        <f t="shared" si="0"/>
        <v/>
      </c>
    </row>
    <row r="15" spans="1:6" ht="34" customHeight="1">
      <c r="A15" s="2" t="s">
        <v>52</v>
      </c>
      <c r="B15" s="2" t="s">
        <v>53</v>
      </c>
      <c r="C15" s="2" t="s">
        <v>54</v>
      </c>
      <c r="D15" s="8">
        <v>17</v>
      </c>
      <c r="E15" s="13"/>
      <c r="F15" s="12" t="str">
        <f t="shared" si="0"/>
        <v/>
      </c>
    </row>
    <row r="16" spans="1:6" ht="34" customHeight="1">
      <c r="A16" s="2" t="s">
        <v>55</v>
      </c>
      <c r="B16" s="2" t="s">
        <v>56</v>
      </c>
      <c r="C16" s="2" t="s">
        <v>40</v>
      </c>
      <c r="D16" s="8">
        <v>17</v>
      </c>
      <c r="E16" s="13"/>
      <c r="F16" s="12" t="str">
        <f t="shared" si="0"/>
        <v/>
      </c>
    </row>
    <row r="17" spans="1:6" ht="34" customHeight="1">
      <c r="A17" s="2" t="s">
        <v>57</v>
      </c>
      <c r="B17" s="2" t="s">
        <v>58</v>
      </c>
      <c r="C17" s="2" t="s">
        <v>40</v>
      </c>
      <c r="D17" s="8">
        <v>17</v>
      </c>
      <c r="E17" s="13"/>
      <c r="F17" s="12" t="str">
        <f t="shared" si="0"/>
        <v/>
      </c>
    </row>
    <row r="18" spans="1:6" ht="34" customHeight="1">
      <c r="A18" s="2" t="s">
        <v>59</v>
      </c>
      <c r="B18" s="2" t="s">
        <v>60</v>
      </c>
      <c r="C18" s="2" t="s">
        <v>54</v>
      </c>
      <c r="D18" s="8">
        <v>2</v>
      </c>
      <c r="E18" s="13"/>
      <c r="F18" s="12" t="str">
        <f t="shared" si="0"/>
        <v/>
      </c>
    </row>
    <row r="19" spans="1:6" ht="34" customHeight="1">
      <c r="A19" s="2" t="s">
        <v>61</v>
      </c>
      <c r="B19" s="2" t="s">
        <v>62</v>
      </c>
      <c r="C19" s="2" t="s">
        <v>54</v>
      </c>
      <c r="D19" s="8">
        <v>1</v>
      </c>
      <c r="E19" s="13"/>
      <c r="F19" s="12" t="str">
        <f t="shared" si="0"/>
        <v/>
      </c>
    </row>
    <row r="20" spans="1:6" ht="34" customHeight="1">
      <c r="A20" s="2" t="s">
        <v>63</v>
      </c>
      <c r="B20" s="2" t="s">
        <v>64</v>
      </c>
      <c r="C20" s="2" t="s">
        <v>54</v>
      </c>
      <c r="D20" s="8">
        <v>2</v>
      </c>
      <c r="E20" s="13"/>
      <c r="F20" s="12" t="str">
        <f t="shared" si="0"/>
        <v/>
      </c>
    </row>
    <row r="21" spans="1:6">
      <c r="A21" s="18" t="s">
        <v>65</v>
      </c>
      <c r="B21" s="18"/>
      <c r="C21" s="18"/>
      <c r="D21" s="18"/>
      <c r="E21" s="19"/>
      <c r="F21" s="12">
        <f>SUM(F9:F20)</f>
        <v>0</v>
      </c>
    </row>
    <row r="24" spans="1:6" ht="38" customHeight="1">
      <c r="A24" s="1" t="s">
        <v>66</v>
      </c>
      <c r="B24" s="1" t="s">
        <v>67</v>
      </c>
      <c r="C24" s="1" t="s">
        <v>68</v>
      </c>
      <c r="D24" s="1" t="s">
        <v>69</v>
      </c>
    </row>
    <row r="25" spans="1:6">
      <c r="A25" s="2" t="s">
        <v>70</v>
      </c>
      <c r="B25" s="10"/>
      <c r="C25" s="11">
        <v>2000</v>
      </c>
      <c r="D25" s="12" t="str">
        <f>IF(B25="","",B25*C25)</f>
        <v/>
      </c>
    </row>
    <row r="26" spans="1:6">
      <c r="A26" s="2" t="s">
        <v>71</v>
      </c>
      <c r="B26" s="10"/>
      <c r="C26" s="11">
        <v>5000</v>
      </c>
      <c r="D26" s="12" t="str">
        <f>IF(B26="","",B26*C26)</f>
        <v/>
      </c>
    </row>
    <row r="27" spans="1:6">
      <c r="A27" s="2" t="s">
        <v>72</v>
      </c>
      <c r="B27" s="10"/>
      <c r="C27" s="11">
        <v>10000</v>
      </c>
      <c r="D27" s="12" t="str">
        <f>IF(B27="","",B27*C27)</f>
        <v/>
      </c>
    </row>
    <row r="28" spans="1:6">
      <c r="A28" s="2" t="s">
        <v>73</v>
      </c>
      <c r="B28" s="10"/>
      <c r="C28" s="11">
        <v>50000</v>
      </c>
      <c r="D28" s="12" t="str">
        <f>IF(B28="","",B28*C28)</f>
        <v/>
      </c>
    </row>
    <row r="29" spans="1:6">
      <c r="A29" s="18" t="s">
        <v>74</v>
      </c>
      <c r="B29" s="18"/>
      <c r="C29" s="19"/>
      <c r="D29" s="12">
        <f>SUM(D25:D28)</f>
        <v>0</v>
      </c>
    </row>
    <row r="32" spans="1:6">
      <c r="A32" s="1" t="s">
        <v>75</v>
      </c>
      <c r="B32" s="1" t="s">
        <v>76</v>
      </c>
    </row>
    <row r="33" spans="1:2" ht="37.5">
      <c r="A33" s="2" t="s">
        <v>77</v>
      </c>
      <c r="B33" s="2" t="str">
        <f>IF(AND(B4&lt;&gt;"",B5&lt;&gt;"",B6&lt;&gt;""),"PASS","FAIL")</f>
        <v>FAIL</v>
      </c>
    </row>
    <row r="34" spans="1:2" ht="25">
      <c r="A34" s="2" t="s">
        <v>78</v>
      </c>
      <c r="B34" s="2" t="str">
        <f>IF(COUNT(E9:E20)=12,"PASS","FAIL")</f>
        <v>FAIL</v>
      </c>
    </row>
    <row r="35" spans="1:2" ht="25">
      <c r="A35" s="2" t="s">
        <v>79</v>
      </c>
      <c r="B35" s="2" t="str">
        <f>IF(COUNT(B25:B28)=4,"PASS","FAIL")</f>
        <v>FAIL</v>
      </c>
    </row>
  </sheetData>
  <mergeCells count="3">
    <mergeCell ref="A1:F1"/>
    <mergeCell ref="A21:E21"/>
    <mergeCell ref="A29:C29"/>
  </mergeCells>
  <conditionalFormatting sqref="B33:B35">
    <cfRule type="containsText" dxfId="2" priority="1" operator="containsText" text="FAIL"/>
    <cfRule type="containsText" dxfId="1" priority="2" operator="containsText" text="PASS"/>
  </conditionalFormatting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showGridLines="0" tabSelected="1" workbookViewId="0">
      <selection activeCell="K13" sqref="K13"/>
    </sheetView>
  </sheetViews>
  <sheetFormatPr defaultRowHeight="14"/>
  <cols>
    <col min="1" max="1" width="52" customWidth="1"/>
    <col min="2" max="2" width="43" customWidth="1"/>
    <col min="3" max="3" width="25" customWidth="1"/>
  </cols>
  <sheetData>
    <row r="1" spans="1:4" ht="28" customHeight="1">
      <c r="A1" s="17" t="s">
        <v>80</v>
      </c>
      <c r="B1" s="17"/>
      <c r="C1" s="17"/>
      <c r="D1" s="17"/>
    </row>
    <row r="3" spans="1:4">
      <c r="A3" s="1" t="s">
        <v>28</v>
      </c>
      <c r="B3" s="1" t="s">
        <v>81</v>
      </c>
    </row>
    <row r="4" spans="1:4">
      <c r="A4" s="6" t="s">
        <v>29</v>
      </c>
      <c r="B4" s="9" t="str">
        <f>IF('2 Tenderer Input'!B4="","",'2 Tenderer Input'!B4)</f>
        <v/>
      </c>
    </row>
    <row r="5" spans="1:4">
      <c r="A5" s="6" t="s">
        <v>30</v>
      </c>
      <c r="B5" s="9" t="str">
        <f>IF('2 Tenderer Input'!B5="","",'2 Tenderer Input'!B5)</f>
        <v/>
      </c>
    </row>
    <row r="6" spans="1:4">
      <c r="A6" s="6" t="s">
        <v>31</v>
      </c>
      <c r="B6" s="9" t="str">
        <f>IF('2 Tenderer Input'!B6="","",'2 Tenderer Input'!B6)</f>
        <v/>
      </c>
    </row>
    <row r="8" spans="1:4">
      <c r="A8" s="1" t="s">
        <v>82</v>
      </c>
      <c r="B8" s="1" t="s">
        <v>83</v>
      </c>
      <c r="C8" s="1" t="s">
        <v>84</v>
      </c>
    </row>
    <row r="9" spans="1:4" ht="30" customHeight="1">
      <c r="A9" s="2" t="s">
        <v>85</v>
      </c>
      <c r="B9" s="2" t="s">
        <v>86</v>
      </c>
      <c r="C9" s="12">
        <f>'2 Tenderer Input'!F21</f>
        <v>0</v>
      </c>
    </row>
    <row r="10" spans="1:4" ht="30" customHeight="1">
      <c r="A10" s="2" t="s">
        <v>87</v>
      </c>
      <c r="B10" s="2" t="s">
        <v>88</v>
      </c>
      <c r="C10" s="14">
        <v>500000</v>
      </c>
    </row>
    <row r="11" spans="1:4" ht="30" customHeight="1">
      <c r="A11" s="2" t="s">
        <v>89</v>
      </c>
      <c r="B11" s="2" t="s">
        <v>88</v>
      </c>
      <c r="C11" s="14">
        <v>50000</v>
      </c>
    </row>
    <row r="12" spans="1:4" ht="30" customHeight="1">
      <c r="A12" s="2" t="s">
        <v>74</v>
      </c>
      <c r="B12" s="2" t="s">
        <v>90</v>
      </c>
      <c r="C12" s="12">
        <f>'2 Tenderer Input'!D29</f>
        <v>0</v>
      </c>
    </row>
    <row r="13" spans="1:4" ht="30" customHeight="1">
      <c r="A13" s="2" t="s">
        <v>91</v>
      </c>
      <c r="B13" s="2" t="s">
        <v>92</v>
      </c>
      <c r="C13" s="12">
        <f>SUM(C9:C12)</f>
        <v>550000</v>
      </c>
    </row>
    <row r="14" spans="1:4">
      <c r="C14" s="15"/>
    </row>
    <row r="15" spans="1:4">
      <c r="C15" s="15"/>
    </row>
    <row r="16" spans="1:4">
      <c r="A16" s="1" t="s">
        <v>93</v>
      </c>
      <c r="B16" s="1" t="s">
        <v>94</v>
      </c>
      <c r="C16" s="16" t="s">
        <v>84</v>
      </c>
    </row>
    <row r="17" spans="1:3">
      <c r="A17" s="2" t="s">
        <v>95</v>
      </c>
      <c r="B17" s="2" t="s">
        <v>96</v>
      </c>
      <c r="C17" s="12">
        <f>C13</f>
        <v>550000</v>
      </c>
    </row>
    <row r="18" spans="1:3">
      <c r="A18" s="2" t="s">
        <v>97</v>
      </c>
      <c r="B18" s="2" t="s">
        <v>98</v>
      </c>
      <c r="C18" s="12">
        <f>C17*1.06</f>
        <v>583000</v>
      </c>
    </row>
    <row r="19" spans="1:3">
      <c r="A19" s="2" t="s">
        <v>99</v>
      </c>
      <c r="B19" s="2" t="s">
        <v>100</v>
      </c>
      <c r="C19" s="12">
        <f>C18*1.06</f>
        <v>617980</v>
      </c>
    </row>
    <row r="20" spans="1:3">
      <c r="A20" s="2" t="s">
        <v>101</v>
      </c>
      <c r="B20" s="2" t="s">
        <v>102</v>
      </c>
      <c r="C20" s="12">
        <f>SUM(C17:C19)</f>
        <v>1750980</v>
      </c>
    </row>
    <row r="21" spans="1:3">
      <c r="C21" s="15"/>
    </row>
    <row r="22" spans="1:3">
      <c r="C22" s="15"/>
    </row>
    <row r="23" spans="1:3">
      <c r="A23" s="1" t="s">
        <v>103</v>
      </c>
      <c r="B23" s="1" t="s">
        <v>104</v>
      </c>
      <c r="C23" s="12">
        <f>C20</f>
        <v>1750980</v>
      </c>
    </row>
    <row r="24" spans="1:3">
      <c r="A24" s="2" t="s">
        <v>105</v>
      </c>
      <c r="B24" s="2" t="s">
        <v>106</v>
      </c>
      <c r="C24" s="12">
        <f>C23*15%</f>
        <v>262647</v>
      </c>
    </row>
    <row r="25" spans="1:3">
      <c r="A25" s="2" t="s">
        <v>107</v>
      </c>
      <c r="B25" s="2" t="s">
        <v>108</v>
      </c>
      <c r="C25" s="12">
        <f>C23+C24</f>
        <v>2013627</v>
      </c>
    </row>
    <row r="28" spans="1:3">
      <c r="A28" s="2" t="s">
        <v>109</v>
      </c>
      <c r="B28" s="2"/>
      <c r="C28" s="9" t="str">
        <f>IF(AND('2 Tenderer Input'!B33="PASS",'2 Tenderer Input'!B34="PASS",'2 Tenderer Input'!B35="PASS"),"READY FOR SUBMISSION","INCOMPLETE")</f>
        <v>INCOMPLETE</v>
      </c>
    </row>
    <row r="29" spans="1:3" ht="54" customHeight="1">
      <c r="A29" s="2" t="s">
        <v>110</v>
      </c>
      <c r="B29" s="2" t="s">
        <v>111</v>
      </c>
    </row>
    <row r="31" spans="1:3" ht="36" customHeight="1">
      <c r="A31" s="20" t="s">
        <v>112</v>
      </c>
      <c r="B31" s="21"/>
      <c r="C31" s="22"/>
    </row>
  </sheetData>
  <mergeCells count="2">
    <mergeCell ref="A1:D1"/>
    <mergeCell ref="A31:C31"/>
  </mergeCells>
  <conditionalFormatting sqref="C28">
    <cfRule type="containsText" dxfId="0" priority="1" operator="containsText" text="INCOMPLETE"/>
  </conditionalFormatting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Instructions</vt:lpstr>
      <vt:lpstr>2 Tenderer Input</vt:lpstr>
      <vt:lpstr>3 Final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Gideon Dibane</cp:lastModifiedBy>
  <dcterms:created xsi:type="dcterms:W3CDTF">2026-08-17T10:52:06Z</dcterms:created>
  <dcterms:modified xsi:type="dcterms:W3CDTF">2026-08-17T12:39:17Z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2026-08-17T10:52:05Z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d0abf735-58da-4699-bf5a-9988c3010b4e</vt:lpwstr>
  </property>
  <property fmtid="{D5CDD505-2E9C-101B-9397-08002B2CF9AE}" pid="8" name="MSIP_Label_a11864d1-c16a-45ad-949f-bdea3b8c9e66_ContentBits">
    <vt:lpwstr>3</vt:lpwstr>
  </property>
  <property fmtid="{D5CDD505-2E9C-101B-9397-08002B2CF9AE}" pid="9" name="MSIP_Label_a11864d1-c16a-45ad-949f-bdea3b8c9e66_Tag">
    <vt:lpwstr>10, 3, 0, 1</vt:lpwstr>
  </property>
</Properties>
</file>