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ssonMI\Documents\PAS\Contracts\Ndzalo\New 5 year contract\"/>
    </mc:Choice>
  </mc:AlternateContent>
  <xr:revisionPtr revIDLastSave="0" documentId="13_ncr:1_{99794A18-EDCC-4489-939A-FC54E0932ED5}" xr6:coauthVersionLast="47" xr6:coauthVersionMax="47" xr10:uidLastSave="{00000000-0000-0000-0000-000000000000}"/>
  <bookViews>
    <workbookView xWindow="-110" yWindow="-110" windowWidth="19420" windowHeight="10300" firstSheet="2" activeTab="2" xr2:uid="{00000000-000D-0000-FFFF-FFFF00000000}"/>
  </bookViews>
  <sheets>
    <sheet name="SUMMARY" sheetId="22" r:id="rId1"/>
    <sheet name="RATES" sheetId="21" r:id="rId2"/>
    <sheet name="Price shedule" sheetId="32" r:id="rId3"/>
  </sheets>
  <definedNames>
    <definedName name="_xlnm.Print_Area" localSheetId="2">'Price shedule'!$A$1:$J$67</definedName>
    <definedName name="_xlnm.Print_Titles" localSheetId="2">'Price shedule'!$1:$2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0" i="32" l="1"/>
  <c r="J49" i="32"/>
  <c r="J48" i="32"/>
  <c r="J47" i="32"/>
  <c r="J46" i="32"/>
  <c r="J7" i="32"/>
  <c r="J31" i="32"/>
  <c r="H30" i="32" l="1"/>
  <c r="J30" i="32" s="1"/>
  <c r="F20" i="32"/>
  <c r="F12" i="32" l="1"/>
  <c r="F60" i="32" l="1"/>
  <c r="H60" i="32" s="1"/>
  <c r="J60" i="32" s="1"/>
  <c r="F59" i="32"/>
  <c r="H59" i="32" s="1"/>
  <c r="J59" i="32" s="1"/>
  <c r="F58" i="32"/>
  <c r="H58" i="32" s="1"/>
  <c r="J58" i="32" s="1"/>
  <c r="F57" i="32"/>
  <c r="H57" i="32" s="1"/>
  <c r="J57" i="32" s="1"/>
  <c r="F55" i="32"/>
  <c r="H55" i="32" s="1"/>
  <c r="J55" i="32" s="1"/>
  <c r="H38" i="32"/>
  <c r="J38" i="32" s="1"/>
  <c r="H28" i="32"/>
  <c r="J28" i="32" s="1"/>
  <c r="H29" i="32"/>
  <c r="J29" i="32" s="1"/>
  <c r="H64" i="32"/>
  <c r="J64" i="32" s="1"/>
  <c r="H63" i="32"/>
  <c r="J63" i="32" s="1"/>
  <c r="H62" i="32"/>
  <c r="J62" i="32" s="1"/>
  <c r="H61" i="32"/>
  <c r="J61" i="32" s="1"/>
  <c r="H52" i="32"/>
  <c r="J52" i="32" s="1"/>
  <c r="J53" i="32" s="1"/>
  <c r="H43" i="32"/>
  <c r="J43" i="32" s="1"/>
  <c r="H42" i="32"/>
  <c r="J42" i="32" s="1"/>
  <c r="H41" i="32"/>
  <c r="J41" i="32" s="1"/>
  <c r="H40" i="32"/>
  <c r="J40" i="32" s="1"/>
  <c r="H39" i="32"/>
  <c r="J39" i="32" s="1"/>
  <c r="H37" i="32"/>
  <c r="J37" i="32" s="1"/>
  <c r="H36" i="32"/>
  <c r="J36" i="32" s="1"/>
  <c r="H34" i="32"/>
  <c r="J34" i="32" s="1"/>
  <c r="F56" i="32"/>
  <c r="H56" i="32" s="1"/>
  <c r="J56" i="32" s="1"/>
  <c r="H23" i="32"/>
  <c r="J23" i="32" s="1"/>
  <c r="H24" i="32"/>
  <c r="J24" i="32" s="1"/>
  <c r="H25" i="32"/>
  <c r="J25" i="32" s="1"/>
  <c r="H26" i="32"/>
  <c r="J26" i="32" s="1"/>
  <c r="H27" i="32"/>
  <c r="J27" i="32" s="1"/>
  <c r="H18" i="32"/>
  <c r="J18" i="32" s="1"/>
  <c r="H19" i="32"/>
  <c r="J19" i="32" s="1"/>
  <c r="H21" i="32"/>
  <c r="J21" i="32" s="1"/>
  <c r="H20" i="32"/>
  <c r="J20" i="32" s="1"/>
  <c r="H17" i="32"/>
  <c r="J17" i="32" s="1"/>
  <c r="F11" i="32"/>
  <c r="F13" i="32"/>
  <c r="H13" i="32" s="1"/>
  <c r="J13" i="32" s="1"/>
  <c r="F10" i="32"/>
  <c r="H16" i="32"/>
  <c r="J16" i="32" s="1"/>
  <c r="H22" i="32" l="1"/>
  <c r="J22" i="32" s="1"/>
  <c r="J32" i="32" s="1"/>
  <c r="H35" i="32"/>
  <c r="J35" i="32" s="1"/>
  <c r="J44" i="32" s="1"/>
  <c r="H5" i="32"/>
  <c r="J5" i="32" s="1"/>
  <c r="H4" i="32"/>
  <c r="J4" i="32" s="1"/>
  <c r="H10" i="32"/>
  <c r="J10" i="32" s="1"/>
  <c r="F7" i="32"/>
  <c r="F6" i="32"/>
  <c r="J65" i="32" l="1"/>
  <c r="H11" i="32"/>
  <c r="J11" i="32" s="1"/>
  <c r="H6" i="32"/>
  <c r="J6" i="32" s="1"/>
  <c r="J8" i="32" s="1"/>
  <c r="H12" i="32"/>
  <c r="J12" i="32" s="1"/>
  <c r="J14" i="32" l="1"/>
  <c r="J66" i="32"/>
  <c r="C4" i="22" l="1"/>
  <c r="C5" i="22" l="1"/>
  <c r="D4" i="22"/>
  <c r="I7" i="22" l="1"/>
  <c r="I9" i="22" s="1"/>
  <c r="D5" i="22"/>
  <c r="E4" i="22"/>
  <c r="E5" i="22" s="1"/>
  <c r="I10" i="22" l="1"/>
  <c r="J10" i="22" s="1"/>
  <c r="I11" i="22" l="1"/>
  <c r="I12" i="22" l="1"/>
  <c r="I13" i="22" s="1"/>
</calcChain>
</file>

<file path=xl/sharedStrings.xml><?xml version="1.0" encoding="utf-8"?>
<sst xmlns="http://schemas.openxmlformats.org/spreadsheetml/2006/main" count="327" uniqueCount="213">
  <si>
    <t>GRADE</t>
  </si>
  <si>
    <t>T10</t>
  </si>
  <si>
    <t>A1</t>
  </si>
  <si>
    <t>B1</t>
  </si>
  <si>
    <t>P&amp;Gs</t>
  </si>
  <si>
    <t>Tools</t>
  </si>
  <si>
    <t>Training</t>
  </si>
  <si>
    <t>Offices/ablution</t>
  </si>
  <si>
    <t>Medicals</t>
  </si>
  <si>
    <t>PPE</t>
  </si>
  <si>
    <t>Establishment/de-establishment</t>
  </si>
  <si>
    <t>SITE</t>
  </si>
  <si>
    <t>RATES</t>
  </si>
  <si>
    <t>T04</t>
  </si>
  <si>
    <t>T05</t>
  </si>
  <si>
    <t>T07</t>
  </si>
  <si>
    <t>T09</t>
  </si>
  <si>
    <t>T12</t>
  </si>
  <si>
    <t>T13</t>
  </si>
  <si>
    <t>Transport 23 seater</t>
  </si>
  <si>
    <t>T02</t>
  </si>
  <si>
    <t>Description</t>
  </si>
  <si>
    <t>A1.1</t>
  </si>
  <si>
    <t>A1.2</t>
  </si>
  <si>
    <t>A1.3</t>
  </si>
  <si>
    <t>B1.1</t>
  </si>
  <si>
    <t>B1.2</t>
  </si>
  <si>
    <t>B1.3</t>
  </si>
  <si>
    <t>B1.4</t>
  </si>
  <si>
    <t>LDV @ 9000km</t>
  </si>
  <si>
    <t>Winter Jackets</t>
  </si>
  <si>
    <t>Estimated Price per year</t>
  </si>
  <si>
    <t>Total for year one</t>
  </si>
  <si>
    <t>Total for year two</t>
  </si>
  <si>
    <t>Total  including CPA</t>
  </si>
  <si>
    <t>Contingency 10%</t>
  </si>
  <si>
    <t>Total including Contingency and CPA estimate</t>
  </si>
  <si>
    <t>Estimated CPA</t>
  </si>
  <si>
    <t>TOTAL EXCL. CPA + CONTINGENCY + VAT</t>
  </si>
  <si>
    <t xml:space="preserve">TOTAL EXCL. VAT </t>
  </si>
  <si>
    <t>A1.4</t>
  </si>
  <si>
    <t>Cellphone allowance</t>
  </si>
  <si>
    <t>Total</t>
  </si>
  <si>
    <t>CPA increase percentage including labour and P&amp;G = 5.4575%</t>
  </si>
  <si>
    <t>Contigency 10%</t>
  </si>
  <si>
    <t xml:space="preserve">TOTAL INCL. Contigency but Excl. VAT </t>
  </si>
  <si>
    <t>Site supervisor</t>
  </si>
  <si>
    <t>M14</t>
  </si>
  <si>
    <t>Police Clearance</t>
  </si>
  <si>
    <t>Double cab Bakkie</t>
  </si>
  <si>
    <t>uma</t>
  </si>
  <si>
    <t>A1.6</t>
  </si>
  <si>
    <t>A1.7</t>
  </si>
  <si>
    <t>Winter jacket</t>
  </si>
  <si>
    <t>Standby Allowance</t>
  </si>
  <si>
    <t>Months</t>
  </si>
  <si>
    <t xml:space="preserve">Arnot </t>
  </si>
  <si>
    <t>General worker Hygiene Services</t>
  </si>
  <si>
    <t>Total for 60 Months</t>
  </si>
  <si>
    <t>Rosherville</t>
  </si>
  <si>
    <t>Consumables</t>
  </si>
  <si>
    <t>Cleaning Chemicals</t>
  </si>
  <si>
    <t>Telescopic Feather duster</t>
  </si>
  <si>
    <t>Bucket 5 l</t>
  </si>
  <si>
    <t>Soft broom</t>
  </si>
  <si>
    <t>Long hair Mop</t>
  </si>
  <si>
    <t>Mutton Cloth</t>
  </si>
  <si>
    <t>Sponges</t>
  </si>
  <si>
    <t>Dish cloth</t>
  </si>
  <si>
    <t>A1.6.1</t>
  </si>
  <si>
    <t>A1.6.2</t>
  </si>
  <si>
    <t>A1.6.3</t>
  </si>
  <si>
    <t>A1.6.4</t>
  </si>
  <si>
    <t>A1.6.5</t>
  </si>
  <si>
    <t>A1.6.6</t>
  </si>
  <si>
    <t>A1.6.7</t>
  </si>
  <si>
    <t>A1.6.8</t>
  </si>
  <si>
    <t>A1.7.1</t>
  </si>
  <si>
    <t>A1.7.2</t>
  </si>
  <si>
    <t>A1.7.3</t>
  </si>
  <si>
    <t>A1.7.4</t>
  </si>
  <si>
    <t>A1.7.5</t>
  </si>
  <si>
    <t>A1.7.6</t>
  </si>
  <si>
    <t>A1.7.7</t>
  </si>
  <si>
    <t>A1.7.8</t>
  </si>
  <si>
    <t>A1.7.9</t>
  </si>
  <si>
    <t>A1.7.10</t>
  </si>
  <si>
    <t>A.1.8</t>
  </si>
  <si>
    <t>A.1.9</t>
  </si>
  <si>
    <t>Admin Fee</t>
  </si>
  <si>
    <t>General worker Shift</t>
  </si>
  <si>
    <t>Site supervisor Shift</t>
  </si>
  <si>
    <t>A.1.10</t>
  </si>
  <si>
    <t>Tools &amp; Equipment</t>
  </si>
  <si>
    <t>Shift transport (Night shift)</t>
  </si>
  <si>
    <t>Monthly</t>
  </si>
  <si>
    <t>B1.5</t>
  </si>
  <si>
    <t>B1.6</t>
  </si>
  <si>
    <t>Overtime x 1.5 Hygiene worker</t>
  </si>
  <si>
    <t>Overtime x 2 Hygiene worker</t>
  </si>
  <si>
    <t>Window Cleaner 750ml</t>
  </si>
  <si>
    <t>Thick bleach 750ml</t>
  </si>
  <si>
    <t>Bleach 750ml</t>
  </si>
  <si>
    <t>Air Freshener 210ml</t>
  </si>
  <si>
    <t>All purpose Cleaner 750ml</t>
  </si>
  <si>
    <t>Dishwashing Liquid 750ml</t>
  </si>
  <si>
    <t>Furniture polish 300ml</t>
  </si>
  <si>
    <t>Anti Slip Floor Polish 5l</t>
  </si>
  <si>
    <t>Shift allowance General worker</t>
  </si>
  <si>
    <t>Shift allowance Supervisor</t>
  </si>
  <si>
    <t>Each</t>
  </si>
  <si>
    <t>Vehicle (Total Monthly Vehicle cost including fuel)</t>
  </si>
  <si>
    <t>Medicals (Bi-Annual+Exit)</t>
  </si>
  <si>
    <t>Code</t>
  </si>
  <si>
    <t>UOM</t>
  </si>
  <si>
    <t>Rate</t>
  </si>
  <si>
    <t>Total cost</t>
  </si>
  <si>
    <t>Qty</t>
  </si>
  <si>
    <t>Once off</t>
  </si>
  <si>
    <t>Frequency</t>
  </si>
  <si>
    <t>Annually</t>
  </si>
  <si>
    <t>Period</t>
  </si>
  <si>
    <t>Total Quantity</t>
  </si>
  <si>
    <t>Bi-annually</t>
  </si>
  <si>
    <t>Yr1/Yr3/Y5</t>
  </si>
  <si>
    <t xml:space="preserve">PPE (overall pants x3) </t>
  </si>
  <si>
    <t>PPE (overall jacket x3)</t>
  </si>
  <si>
    <t>PPE (safety boots/shoes x2)</t>
  </si>
  <si>
    <t>0158461</t>
  </si>
  <si>
    <t>0605236</t>
  </si>
  <si>
    <t>0548516</t>
  </si>
  <si>
    <t>0515915</t>
  </si>
  <si>
    <t>Telescopic Window Cleaner/Squeegee</t>
  </si>
  <si>
    <t>A1.6.9</t>
  </si>
  <si>
    <t>A1.8.1</t>
  </si>
  <si>
    <t>A1.8.2</t>
  </si>
  <si>
    <t>A1.8.3</t>
  </si>
  <si>
    <t>A.1.5</t>
  </si>
  <si>
    <t>Safety glasses clear</t>
  </si>
  <si>
    <t>0548421</t>
  </si>
  <si>
    <t>0513594</t>
  </si>
  <si>
    <t>0546063</t>
  </si>
  <si>
    <t>0159845</t>
  </si>
  <si>
    <t>0538660</t>
  </si>
  <si>
    <t>0157669</t>
  </si>
  <si>
    <t>0514992</t>
  </si>
  <si>
    <t>0538192</t>
  </si>
  <si>
    <t>Sign Caution wet floor</t>
  </si>
  <si>
    <t>Gloves</t>
  </si>
  <si>
    <t>0222555</t>
  </si>
  <si>
    <t>0566544</t>
  </si>
  <si>
    <t>0566700</t>
  </si>
  <si>
    <t>A.1.5.1</t>
  </si>
  <si>
    <t>A.1.5.2</t>
  </si>
  <si>
    <t>A.1.5.3</t>
  </si>
  <si>
    <t>A.1.5.4</t>
  </si>
  <si>
    <t>A1.6.10</t>
  </si>
  <si>
    <t>A1.6.11</t>
  </si>
  <si>
    <t>A1.6.12</t>
  </si>
  <si>
    <t>0609803</t>
  </si>
  <si>
    <t>Industrial polisher/shrubber</t>
  </si>
  <si>
    <t>0545694</t>
  </si>
  <si>
    <t>0610140</t>
  </si>
  <si>
    <t>Skill Type</t>
  </si>
  <si>
    <t>Quarterly</t>
  </si>
  <si>
    <t>As and when</t>
  </si>
  <si>
    <t>Weekly</t>
  </si>
  <si>
    <t>B1.7</t>
  </si>
  <si>
    <t>B1.8</t>
  </si>
  <si>
    <t>B1.9</t>
  </si>
  <si>
    <t>B1.10</t>
  </si>
  <si>
    <t>Hour</t>
  </si>
  <si>
    <t>***</t>
  </si>
  <si>
    <t>0159800</t>
  </si>
  <si>
    <t>Industrial Carpet &amp; upholstery cleaning maschine</t>
  </si>
  <si>
    <t>0666591</t>
  </si>
  <si>
    <t>Dust Mask</t>
  </si>
  <si>
    <t>A1.6.13</t>
  </si>
  <si>
    <t>Industrial Wet &amp; Dry Cleaning maschine</t>
  </si>
  <si>
    <t>Fiber Cloth x 3</t>
  </si>
  <si>
    <t>Roll</t>
  </si>
  <si>
    <t>0566740</t>
  </si>
  <si>
    <t>A1.6.14</t>
  </si>
  <si>
    <t>Earplugs</t>
  </si>
  <si>
    <t>0550676</t>
  </si>
  <si>
    <t>Carpet Cleaner 1l</t>
  </si>
  <si>
    <t>Upholstery Cleaner 1l</t>
  </si>
  <si>
    <t>A1.6.15</t>
  </si>
  <si>
    <t>Mop bucket with ringer</t>
  </si>
  <si>
    <t>0696204</t>
  </si>
  <si>
    <t>0692416</t>
  </si>
  <si>
    <t>0605233</t>
  </si>
  <si>
    <t>Total Skills</t>
  </si>
  <si>
    <t>Administration fee</t>
  </si>
  <si>
    <t>Total Cleaning Chemicals</t>
  </si>
  <si>
    <t>Total Tools &amp; Equipment</t>
  </si>
  <si>
    <t>Total Administration fee</t>
  </si>
  <si>
    <t>Total P&amp;G's</t>
  </si>
  <si>
    <t>P&amp;G's</t>
  </si>
  <si>
    <t>Total PPE</t>
  </si>
  <si>
    <t>Total Consumables</t>
  </si>
  <si>
    <t>Vacuum bags</t>
  </si>
  <si>
    <t>0610130</t>
  </si>
  <si>
    <t>0522195</t>
  </si>
  <si>
    <t>0609727</t>
  </si>
  <si>
    <t>0550238</t>
  </si>
  <si>
    <t>0724833</t>
  </si>
  <si>
    <t>ADDENDUM B - Pricing Schedule</t>
  </si>
  <si>
    <t>A1.6.16</t>
  </si>
  <si>
    <t>Item nr</t>
  </si>
  <si>
    <t xml:space="preserve">Industrial portable steam cleaner </t>
  </si>
  <si>
    <t>A1.8.4</t>
  </si>
  <si>
    <t>Administration fee to be based on the total the monthly invoice. Percentage will form part of negotiations.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</si>
</sst>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&quot;R&quot;* #,##0.00_-;\-&quot;R&quot;* #,##0.00_-;_-&quot;R&quot;* &quot;-&quot;??_-;_-@_-"/>
    <numFmt numFmtId="43" formatCode="_-* #,##0.00_-;\-* #,##0.00_-;_-* &quot;-&quot;??_-;_-@_-"/>
    <numFmt numFmtId="164" formatCode="_ &quot;R&quot;\ * #,##0.00_ ;_ &quot;R&quot;\ * \-#,##0.00_ ;_ &quot;R&quot;\ * &quot;-&quot;??_ ;_ @_ "/>
    <numFmt numFmtId="165" formatCode="_-* #,##0.0_-;\-* #,##0.0_-;_-* &quot;-&quot;??_-;_-@_-"/>
    <numFmt numFmtId="166" formatCode="_ [$R-1C09]\ * #,##0.00_ ;_ [$R-1C09]\ * \-#,##0.00_ ;_ [$R-1C09]\ * &quot;-&quot;??_ ;_ @_ "/>
    <numFmt numFmtId="167" formatCode="_-[$R-1C09]* #,##0.00_-;\-[$R-1C09]* #,##0.00_-;_-[$R-1C09]* &quot;-&quot;??_-;_-@_-"/>
    <numFmt numFmtId="168" formatCode="0.0000%"/>
    <numFmt numFmtId="169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77">
    <xf numFmtId="0" fontId="0" fillId="0" borderId="0" xfId="0"/>
    <xf numFmtId="0" fontId="3" fillId="0" borderId="0" xfId="0" applyFont="1"/>
    <xf numFmtId="0" fontId="3" fillId="0" borderId="1" xfId="0" applyFont="1" applyBorder="1"/>
    <xf numFmtId="165" fontId="3" fillId="0" borderId="1" xfId="1" applyNumberFormat="1" applyFont="1" applyBorder="1"/>
    <xf numFmtId="164" fontId="3" fillId="0" borderId="1" xfId="0" applyNumberFormat="1" applyFont="1" applyBorder="1"/>
    <xf numFmtId="0" fontId="3" fillId="0" borderId="1" xfId="0" applyFont="1" applyBorder="1" applyAlignment="1">
      <alignment vertical="top" wrapText="1"/>
    </xf>
    <xf numFmtId="0" fontId="4" fillId="0" borderId="0" xfId="0" applyFont="1"/>
    <xf numFmtId="0" fontId="5" fillId="0" borderId="1" xfId="0" applyFont="1" applyBorder="1"/>
    <xf numFmtId="0" fontId="3" fillId="2" borderId="1" xfId="0" applyFont="1" applyFill="1" applyBorder="1"/>
    <xf numFmtId="44" fontId="3" fillId="0" borderId="0" xfId="0" applyNumberFormat="1" applyFont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165" fontId="3" fillId="0" borderId="1" xfId="0" applyNumberFormat="1" applyFont="1" applyBorder="1"/>
    <xf numFmtId="0" fontId="6" fillId="0" borderId="1" xfId="0" applyFont="1" applyBorder="1"/>
    <xf numFmtId="0" fontId="7" fillId="0" borderId="1" xfId="0" applyFont="1" applyBorder="1"/>
    <xf numFmtId="44" fontId="5" fillId="0" borderId="1" xfId="0" applyNumberFormat="1" applyFont="1" applyBorder="1" applyAlignment="1">
      <alignment vertical="center"/>
    </xf>
    <xf numFmtId="165" fontId="4" fillId="0" borderId="0" xfId="1" applyNumberFormat="1" applyFont="1" applyFill="1" applyBorder="1" applyAlignment="1">
      <alignment horizontal="right" vertical="center" wrapText="1"/>
    </xf>
    <xf numFmtId="44" fontId="4" fillId="0" borderId="0" xfId="0" applyNumberFormat="1" applyFont="1" applyAlignment="1">
      <alignment vertical="center"/>
    </xf>
    <xf numFmtId="0" fontId="8" fillId="0" borderId="1" xfId="0" applyFont="1" applyBorder="1"/>
    <xf numFmtId="166" fontId="8" fillId="0" borderId="1" xfId="0" applyNumberFormat="1" applyFont="1" applyBorder="1"/>
    <xf numFmtId="166" fontId="0" fillId="0" borderId="1" xfId="0" applyNumberFormat="1" applyBorder="1" applyAlignment="1">
      <alignment horizontal="center"/>
    </xf>
    <xf numFmtId="10" fontId="8" fillId="0" borderId="1" xfId="0" applyNumberFormat="1" applyFont="1" applyBorder="1"/>
    <xf numFmtId="167" fontId="0" fillId="0" borderId="1" xfId="0" applyNumberFormat="1" applyBorder="1"/>
    <xf numFmtId="167" fontId="8" fillId="0" borderId="1" xfId="0" applyNumberFormat="1" applyFont="1" applyBorder="1"/>
    <xf numFmtId="44" fontId="3" fillId="0" borderId="1" xfId="0" applyNumberFormat="1" applyFont="1" applyBorder="1"/>
    <xf numFmtId="164" fontId="0" fillId="0" borderId="1" xfId="0" applyNumberFormat="1" applyBorder="1"/>
    <xf numFmtId="165" fontId="9" fillId="0" borderId="1" xfId="1" quotePrefix="1" applyNumberFormat="1" applyFont="1" applyFill="1" applyBorder="1" applyAlignment="1">
      <alignment horizontal="center" vertical="center" wrapText="1"/>
    </xf>
    <xf numFmtId="9" fontId="3" fillId="0" borderId="0" xfId="0" applyNumberFormat="1" applyFont="1"/>
    <xf numFmtId="0" fontId="10" fillId="0" borderId="0" xfId="0" applyFont="1"/>
    <xf numFmtId="0" fontId="10" fillId="0" borderId="1" xfId="0" applyFont="1" applyBorder="1"/>
    <xf numFmtId="164" fontId="10" fillId="0" borderId="1" xfId="0" applyNumberFormat="1" applyFont="1" applyBorder="1"/>
    <xf numFmtId="0" fontId="10" fillId="0" borderId="0" xfId="0" applyFont="1" applyAlignment="1">
      <alignment wrapText="1"/>
    </xf>
    <xf numFmtId="0" fontId="10" fillId="0" borderId="1" xfId="0" applyFont="1" applyBorder="1" applyAlignment="1">
      <alignment wrapText="1"/>
    </xf>
    <xf numFmtId="167" fontId="8" fillId="3" borderId="1" xfId="0" applyNumberFormat="1" applyFont="1" applyFill="1" applyBorder="1"/>
    <xf numFmtId="168" fontId="8" fillId="0" borderId="1" xfId="0" applyNumberFormat="1" applyFont="1" applyBorder="1"/>
    <xf numFmtId="165" fontId="3" fillId="0" borderId="0" xfId="1" applyNumberFormat="1" applyFont="1" applyBorder="1"/>
    <xf numFmtId="165" fontId="3" fillId="0" borderId="0" xfId="0" applyNumberFormat="1" applyFont="1"/>
    <xf numFmtId="169" fontId="4" fillId="0" borderId="0" xfId="1" applyNumberFormat="1" applyFont="1"/>
    <xf numFmtId="0" fontId="4" fillId="0" borderId="1" xfId="0" applyFont="1" applyBorder="1"/>
    <xf numFmtId="0" fontId="4" fillId="0" borderId="0" xfId="0" applyFont="1" applyAlignment="1">
      <alignment horizontal="left"/>
    </xf>
    <xf numFmtId="0" fontId="5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" xfId="0" quotePrefix="1" applyFont="1" applyBorder="1" applyAlignment="1">
      <alignment horizontal="left"/>
    </xf>
    <xf numFmtId="43" fontId="4" fillId="0" borderId="1" xfId="1" applyFont="1" applyBorder="1"/>
    <xf numFmtId="43" fontId="4" fillId="0" borderId="0" xfId="1" applyFont="1"/>
    <xf numFmtId="0" fontId="5" fillId="4" borderId="1" xfId="0" applyFont="1" applyFill="1" applyBorder="1" applyAlignment="1">
      <alignment horizontal="left"/>
    </xf>
    <xf numFmtId="0" fontId="5" fillId="4" borderId="1" xfId="0" applyFont="1" applyFill="1" applyBorder="1"/>
    <xf numFmtId="43" fontId="5" fillId="4" borderId="1" xfId="1" applyFont="1" applyFill="1" applyBorder="1"/>
    <xf numFmtId="0" fontId="5" fillId="4" borderId="1" xfId="0" quotePrefix="1" applyFont="1" applyFill="1" applyBorder="1" applyAlignment="1">
      <alignment horizontal="left"/>
    </xf>
    <xf numFmtId="0" fontId="6" fillId="4" borderId="1" xfId="0" quotePrefix="1" applyFont="1" applyFill="1" applyBorder="1" applyAlignment="1">
      <alignment horizontal="left"/>
    </xf>
    <xf numFmtId="0" fontId="6" fillId="4" borderId="1" xfId="0" applyFont="1" applyFill="1" applyBorder="1"/>
    <xf numFmtId="0" fontId="5" fillId="4" borderId="0" xfId="0" applyFont="1" applyFill="1" applyAlignment="1">
      <alignment horizontal="left"/>
    </xf>
    <xf numFmtId="0" fontId="5" fillId="4" borderId="0" xfId="0" applyFont="1" applyFill="1"/>
    <xf numFmtId="43" fontId="5" fillId="4" borderId="0" xfId="1" applyFont="1" applyFill="1"/>
    <xf numFmtId="0" fontId="7" fillId="0" borderId="1" xfId="0" quotePrefix="1" applyFont="1" applyBorder="1" applyAlignment="1">
      <alignment horizontal="left"/>
    </xf>
    <xf numFmtId="0" fontId="5" fillId="0" borderId="0" xfId="0" applyFont="1" applyAlignment="1">
      <alignment horizontal="left"/>
    </xf>
    <xf numFmtId="43" fontId="4" fillId="0" borderId="0" xfId="1" applyFont="1" applyProtection="1">
      <protection locked="0"/>
    </xf>
    <xf numFmtId="43" fontId="5" fillId="4" borderId="1" xfId="1" applyFont="1" applyFill="1" applyBorder="1" applyProtection="1">
      <protection locked="0"/>
    </xf>
    <xf numFmtId="43" fontId="4" fillId="0" borderId="1" xfId="1" applyFont="1" applyBorder="1" applyProtection="1">
      <protection locked="0"/>
    </xf>
    <xf numFmtId="43" fontId="4" fillId="0" borderId="1" xfId="1" applyFont="1" applyFill="1" applyBorder="1" applyProtection="1">
      <protection locked="0"/>
    </xf>
    <xf numFmtId="43" fontId="5" fillId="4" borderId="0" xfId="1" applyFont="1" applyFill="1" applyProtection="1">
      <protection locked="0"/>
    </xf>
    <xf numFmtId="169" fontId="5" fillId="4" borderId="1" xfId="1" applyNumberFormat="1" applyFont="1" applyFill="1" applyBorder="1"/>
    <xf numFmtId="169" fontId="4" fillId="0" borderId="1" xfId="1" applyNumberFormat="1" applyFont="1" applyBorder="1"/>
    <xf numFmtId="169" fontId="5" fillId="4" borderId="0" xfId="1" applyNumberFormat="1" applyFont="1" applyFill="1"/>
    <xf numFmtId="166" fontId="8" fillId="0" borderId="3" xfId="0" applyNumberFormat="1" applyFont="1" applyBorder="1" applyAlignment="1">
      <alignment horizontal="center"/>
    </xf>
    <xf numFmtId="166" fontId="8" fillId="0" borderId="2" xfId="0" applyNumberFormat="1" applyFont="1" applyBorder="1" applyAlignment="1">
      <alignment horizontal="center"/>
    </xf>
    <xf numFmtId="166" fontId="8" fillId="0" borderId="4" xfId="0" applyNumberFormat="1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165" fontId="9" fillId="0" borderId="1" xfId="1" quotePrefix="1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zoomScaleNormal="100" workbookViewId="0">
      <selection activeCell="C4" sqref="C4"/>
    </sheetView>
  </sheetViews>
  <sheetFormatPr defaultColWidth="8.7265625" defaultRowHeight="12.5" x14ac:dyDescent="0.25"/>
  <cols>
    <col min="1" max="1" width="8.7265625" style="1"/>
    <col min="2" max="2" width="38.1796875" style="1" customWidth="1"/>
    <col min="3" max="3" width="38.1796875" style="1" bestFit="1" customWidth="1"/>
    <col min="4" max="4" width="26.1796875" style="1" customWidth="1"/>
    <col min="5" max="5" width="23.453125" style="1" customWidth="1"/>
    <col min="6" max="6" width="25" style="1" customWidth="1"/>
    <col min="7" max="8" width="8.7265625" style="1"/>
    <col min="9" max="9" width="25.1796875" style="1" bestFit="1" customWidth="1"/>
    <col min="10" max="10" width="14.7265625" style="1" bestFit="1" customWidth="1"/>
    <col min="11" max="16384" width="8.7265625" style="1"/>
  </cols>
  <sheetData>
    <row r="1" spans="1:10" x14ac:dyDescent="0.25">
      <c r="E1" s="27">
        <v>0.1</v>
      </c>
    </row>
    <row r="2" spans="1:10" s="31" customFormat="1" ht="26" x14ac:dyDescent="0.3">
      <c r="B2" s="32" t="s">
        <v>11</v>
      </c>
      <c r="C2" s="32" t="s">
        <v>38</v>
      </c>
      <c r="D2" s="32" t="s">
        <v>44</v>
      </c>
      <c r="E2" s="32" t="s">
        <v>45</v>
      </c>
      <c r="F2" s="32" t="s">
        <v>37</v>
      </c>
    </row>
    <row r="3" spans="1:10" s="31" customFormat="1" ht="13" x14ac:dyDescent="0.3">
      <c r="B3" s="32" t="s">
        <v>56</v>
      </c>
      <c r="C3" s="32"/>
      <c r="D3" s="32"/>
      <c r="E3" s="32"/>
      <c r="F3" s="32"/>
    </row>
    <row r="4" spans="1:10" x14ac:dyDescent="0.25">
      <c r="B4" s="2" t="s">
        <v>59</v>
      </c>
      <c r="C4" s="4" t="e">
        <f>#REF!</f>
        <v>#REF!</v>
      </c>
      <c r="D4" s="4" t="e">
        <f>C4*0.1</f>
        <v>#REF!</v>
      </c>
      <c r="E4" s="24" t="e">
        <f>C4+D4</f>
        <v>#REF!</v>
      </c>
      <c r="F4" s="24"/>
    </row>
    <row r="5" spans="1:10" s="28" customFormat="1" ht="13" x14ac:dyDescent="0.3">
      <c r="B5" s="29" t="s">
        <v>39</v>
      </c>
      <c r="C5" s="30" t="e">
        <f>SUM(C4:C4)</f>
        <v>#REF!</v>
      </c>
      <c r="D5" s="30" t="e">
        <f>SUM(D4:D4)</f>
        <v>#REF!</v>
      </c>
      <c r="E5" s="30" t="e">
        <f>SUM(E4:E4)</f>
        <v>#REF!</v>
      </c>
      <c r="F5" s="30"/>
    </row>
    <row r="6" spans="1:10" x14ac:dyDescent="0.25">
      <c r="E6" s="9"/>
    </row>
    <row r="7" spans="1:10" ht="15.5" x14ac:dyDescent="0.25">
      <c r="A7" s="71" t="s">
        <v>31</v>
      </c>
      <c r="B7" s="71"/>
      <c r="C7" s="71"/>
      <c r="D7" s="71"/>
      <c r="E7" s="71"/>
      <c r="F7" s="71"/>
      <c r="G7" s="71"/>
      <c r="H7" s="26"/>
      <c r="I7" s="15" t="e">
        <f>C5/2</f>
        <v>#REF!</v>
      </c>
      <c r="J7" s="16"/>
    </row>
    <row r="8" spans="1:10" ht="14" x14ac:dyDescent="0.3">
      <c r="A8" s="72" t="s">
        <v>43</v>
      </c>
      <c r="B8" s="73"/>
      <c r="C8" s="73"/>
      <c r="D8" s="73"/>
      <c r="E8" s="73"/>
      <c r="F8" s="74"/>
      <c r="G8" s="17"/>
      <c r="H8" s="17"/>
      <c r="I8" s="17"/>
      <c r="J8" s="16"/>
    </row>
    <row r="9" spans="1:10" ht="14.5" x14ac:dyDescent="0.35">
      <c r="A9" s="75" t="s">
        <v>32</v>
      </c>
      <c r="B9" s="75"/>
      <c r="C9" s="75"/>
      <c r="D9" s="75"/>
      <c r="E9" s="75"/>
      <c r="F9" s="75"/>
      <c r="G9" s="18"/>
      <c r="H9" s="18"/>
      <c r="I9" s="19" t="e">
        <f>I7</f>
        <v>#REF!</v>
      </c>
      <c r="J9" s="20"/>
    </row>
    <row r="10" spans="1:10" ht="14.5" x14ac:dyDescent="0.35">
      <c r="A10" s="75" t="s">
        <v>33</v>
      </c>
      <c r="B10" s="75"/>
      <c r="C10" s="75"/>
      <c r="D10" s="75"/>
      <c r="E10" s="75"/>
      <c r="F10" s="75"/>
      <c r="G10" s="34">
        <v>7.0000000000000007E-2</v>
      </c>
      <c r="H10" s="21"/>
      <c r="I10" s="19" t="e">
        <f>I9</f>
        <v>#REF!</v>
      </c>
      <c r="J10" s="22" t="e">
        <f>I10*G10</f>
        <v>#REF!</v>
      </c>
    </row>
    <row r="11" spans="1:10" ht="14.5" x14ac:dyDescent="0.35">
      <c r="A11" s="65" t="s">
        <v>34</v>
      </c>
      <c r="B11" s="66"/>
      <c r="C11" s="66"/>
      <c r="D11" s="66"/>
      <c r="E11" s="66"/>
      <c r="F11" s="67"/>
      <c r="G11" s="21"/>
      <c r="H11" s="21"/>
      <c r="I11" s="19" t="e">
        <f>I9+I10+J10</f>
        <v>#REF!</v>
      </c>
      <c r="J11" s="22"/>
    </row>
    <row r="12" spans="1:10" ht="14.5" x14ac:dyDescent="0.35">
      <c r="A12" s="65" t="s">
        <v>35</v>
      </c>
      <c r="B12" s="66"/>
      <c r="C12" s="66"/>
      <c r="D12" s="66"/>
      <c r="E12" s="66"/>
      <c r="F12" s="67"/>
      <c r="G12" s="18"/>
      <c r="H12" s="18"/>
      <c r="I12" s="23" t="e">
        <f>I11*0.1</f>
        <v>#REF!</v>
      </c>
      <c r="J12"/>
    </row>
    <row r="13" spans="1:10" ht="14.5" x14ac:dyDescent="0.35">
      <c r="A13" s="68" t="s">
        <v>36</v>
      </c>
      <c r="B13" s="69"/>
      <c r="C13" s="69"/>
      <c r="D13" s="69"/>
      <c r="E13" s="69"/>
      <c r="F13" s="70"/>
      <c r="G13" s="18"/>
      <c r="H13" s="18"/>
      <c r="I13" s="33" t="e">
        <f>I12+I11</f>
        <v>#REF!</v>
      </c>
      <c r="J13"/>
    </row>
  </sheetData>
  <mergeCells count="7">
    <mergeCell ref="A11:F11"/>
    <mergeCell ref="A12:F12"/>
    <mergeCell ref="A13:F13"/>
    <mergeCell ref="A7:G7"/>
    <mergeCell ref="A8:F8"/>
    <mergeCell ref="A9:F9"/>
    <mergeCell ref="A10:F1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9"/>
  <sheetViews>
    <sheetView topLeftCell="A3" zoomScale="80" zoomScaleNormal="80" workbookViewId="0">
      <selection activeCell="M29" sqref="M29"/>
    </sheetView>
  </sheetViews>
  <sheetFormatPr defaultColWidth="8.7265625" defaultRowHeight="12.5" x14ac:dyDescent="0.25"/>
  <cols>
    <col min="1" max="1" width="8.7265625" style="1"/>
    <col min="2" max="2" width="26.54296875" style="1" bestFit="1" customWidth="1"/>
    <col min="3" max="3" width="21.81640625" style="1" customWidth="1"/>
    <col min="4" max="11" width="8.7265625" style="1"/>
    <col min="12" max="12" width="8.81640625" style="1" customWidth="1"/>
    <col min="13" max="13" width="9.453125" style="1" customWidth="1"/>
    <col min="14" max="14" width="11.7265625" style="1" customWidth="1"/>
    <col min="15" max="16" width="8.7265625" style="1"/>
    <col min="17" max="17" width="28.81640625" style="1" bestFit="1" customWidth="1"/>
    <col min="18" max="18" width="23.54296875" style="1" customWidth="1"/>
    <col min="19" max="16384" width="8.7265625" style="1"/>
  </cols>
  <sheetData>
    <row r="1" spans="1:18" x14ac:dyDescent="0.25">
      <c r="A1" s="1" t="s">
        <v>50</v>
      </c>
    </row>
    <row r="2" spans="1:18" x14ac:dyDescent="0.25">
      <c r="B2" s="8" t="s">
        <v>0</v>
      </c>
      <c r="C2" s="8" t="s">
        <v>12</v>
      </c>
      <c r="Q2" s="1" t="s">
        <v>0</v>
      </c>
      <c r="R2" s="1" t="s">
        <v>12</v>
      </c>
    </row>
    <row r="3" spans="1:18" ht="14.5" x14ac:dyDescent="0.35">
      <c r="B3" s="2" t="s">
        <v>20</v>
      </c>
      <c r="C3" s="25">
        <v>91</v>
      </c>
      <c r="Q3" s="1" t="s">
        <v>13</v>
      </c>
      <c r="R3" s="4">
        <v>101.15</v>
      </c>
    </row>
    <row r="4" spans="1:18" ht="14.5" x14ac:dyDescent="0.35">
      <c r="B4" s="2" t="s">
        <v>13</v>
      </c>
      <c r="C4" s="25">
        <v>101.15</v>
      </c>
      <c r="D4" s="9"/>
      <c r="Q4" s="1" t="s">
        <v>14</v>
      </c>
      <c r="R4" s="4">
        <v>115.66</v>
      </c>
    </row>
    <row r="5" spans="1:18" x14ac:dyDescent="0.25">
      <c r="B5" s="2" t="s">
        <v>14</v>
      </c>
      <c r="C5" s="4">
        <v>115.66</v>
      </c>
      <c r="D5" s="9"/>
      <c r="Q5" s="1" t="s">
        <v>14</v>
      </c>
      <c r="R5" s="4">
        <v>115.66</v>
      </c>
    </row>
    <row r="6" spans="1:18" x14ac:dyDescent="0.25">
      <c r="B6" s="2" t="s">
        <v>15</v>
      </c>
      <c r="C6" s="4">
        <v>121</v>
      </c>
      <c r="D6" s="9"/>
      <c r="Q6" s="1" t="s">
        <v>14</v>
      </c>
      <c r="R6" s="4">
        <v>115.66</v>
      </c>
    </row>
    <row r="7" spans="1:18" x14ac:dyDescent="0.25">
      <c r="B7" s="2" t="s">
        <v>16</v>
      </c>
      <c r="C7" s="4">
        <v>197.46</v>
      </c>
      <c r="D7" s="9"/>
      <c r="Q7" s="1" t="s">
        <v>16</v>
      </c>
      <c r="R7" s="4">
        <v>197.46</v>
      </c>
    </row>
    <row r="8" spans="1:18" x14ac:dyDescent="0.25">
      <c r="B8" s="2" t="s">
        <v>1</v>
      </c>
      <c r="C8" s="4">
        <v>211.78399999999999</v>
      </c>
      <c r="D8" s="9"/>
      <c r="Q8" s="1" t="s">
        <v>17</v>
      </c>
      <c r="R8" s="4">
        <v>275.58</v>
      </c>
    </row>
    <row r="9" spans="1:18" ht="14.5" x14ac:dyDescent="0.35">
      <c r="B9" s="2" t="s">
        <v>17</v>
      </c>
      <c r="C9" s="25">
        <v>275.58</v>
      </c>
      <c r="D9" s="9"/>
      <c r="Q9" s="1" t="s">
        <v>18</v>
      </c>
      <c r="R9" s="4">
        <v>315.07</v>
      </c>
    </row>
    <row r="10" spans="1:18" ht="14.5" x14ac:dyDescent="0.35">
      <c r="B10" s="2" t="s">
        <v>18</v>
      </c>
      <c r="C10" s="25">
        <v>315.07</v>
      </c>
      <c r="D10" s="9"/>
      <c r="Q10" s="1" t="s">
        <v>47</v>
      </c>
      <c r="R10" s="4">
        <v>425.3</v>
      </c>
    </row>
    <row r="11" spans="1:18" ht="14.5" x14ac:dyDescent="0.35">
      <c r="B11" s="2" t="s">
        <v>47</v>
      </c>
      <c r="C11" s="25">
        <v>425.3</v>
      </c>
      <c r="D11" s="9"/>
      <c r="R11" s="4"/>
    </row>
    <row r="12" spans="1:18" x14ac:dyDescent="0.25">
      <c r="B12" s="76" t="s">
        <v>4</v>
      </c>
      <c r="C12" s="76"/>
      <c r="Q12" s="1" t="s">
        <v>4</v>
      </c>
      <c r="R12" s="4"/>
    </row>
    <row r="13" spans="1:18" x14ac:dyDescent="0.25">
      <c r="B13" s="2" t="s">
        <v>19</v>
      </c>
      <c r="C13" s="4">
        <v>100890</v>
      </c>
      <c r="Q13" s="1" t="s">
        <v>19</v>
      </c>
      <c r="R13" s="4">
        <v>74023.53</v>
      </c>
    </row>
    <row r="14" spans="1:18" x14ac:dyDescent="0.25">
      <c r="B14" s="2" t="s">
        <v>5</v>
      </c>
      <c r="C14" s="4">
        <v>2100</v>
      </c>
      <c r="Q14" s="1" t="s">
        <v>5</v>
      </c>
      <c r="R14" s="4">
        <v>2100</v>
      </c>
    </row>
    <row r="15" spans="1:18" x14ac:dyDescent="0.25">
      <c r="B15" s="2" t="s">
        <v>6</v>
      </c>
      <c r="C15" s="4">
        <v>3800</v>
      </c>
      <c r="Q15" s="1" t="s">
        <v>6</v>
      </c>
      <c r="R15" s="4">
        <v>3500</v>
      </c>
    </row>
    <row r="16" spans="1:18" x14ac:dyDescent="0.25">
      <c r="B16" s="2" t="s">
        <v>7</v>
      </c>
      <c r="C16" s="4">
        <v>200000</v>
      </c>
      <c r="Q16" s="1" t="s">
        <v>7</v>
      </c>
      <c r="R16" s="4">
        <v>200000</v>
      </c>
    </row>
    <row r="17" spans="2:18" x14ac:dyDescent="0.25">
      <c r="B17" s="2" t="s">
        <v>8</v>
      </c>
      <c r="C17" s="4">
        <v>800</v>
      </c>
      <c r="H17" s="10"/>
      <c r="I17" s="10"/>
      <c r="J17" s="10"/>
      <c r="K17" s="10"/>
      <c r="L17" s="11"/>
      <c r="M17" s="10"/>
      <c r="N17" s="10"/>
      <c r="Q17" s="1" t="s">
        <v>8</v>
      </c>
      <c r="R17" s="4">
        <v>800</v>
      </c>
    </row>
    <row r="18" spans="2:18" x14ac:dyDescent="0.25">
      <c r="B18" s="2" t="s">
        <v>9</v>
      </c>
      <c r="C18" s="4">
        <v>1828</v>
      </c>
      <c r="H18" s="3"/>
      <c r="I18" s="3"/>
      <c r="J18" s="3"/>
      <c r="K18" s="3"/>
      <c r="L18" s="3"/>
      <c r="M18" s="12"/>
      <c r="N18" s="12"/>
      <c r="Q18" s="1" t="s">
        <v>9</v>
      </c>
      <c r="R18" s="4">
        <v>2634.17</v>
      </c>
    </row>
    <row r="19" spans="2:18" x14ac:dyDescent="0.25">
      <c r="B19" s="2" t="s">
        <v>53</v>
      </c>
      <c r="C19" s="4">
        <v>900</v>
      </c>
      <c r="H19" s="35"/>
      <c r="I19" s="35"/>
      <c r="J19" s="35"/>
      <c r="K19" s="35"/>
      <c r="L19" s="35"/>
      <c r="M19" s="36"/>
      <c r="N19" s="36"/>
      <c r="R19" s="4"/>
    </row>
    <row r="20" spans="2:18" x14ac:dyDescent="0.25">
      <c r="B20" s="5" t="s">
        <v>10</v>
      </c>
      <c r="C20" s="4">
        <v>12000</v>
      </c>
      <c r="Q20" s="1" t="s">
        <v>48</v>
      </c>
      <c r="R20" s="4">
        <v>450</v>
      </c>
    </row>
    <row r="21" spans="2:18" x14ac:dyDescent="0.25">
      <c r="B21" s="2" t="s">
        <v>29</v>
      </c>
      <c r="C21" s="4">
        <v>16000</v>
      </c>
      <c r="Q21" s="1" t="s">
        <v>10</v>
      </c>
      <c r="R21" s="4">
        <v>8000</v>
      </c>
    </row>
    <row r="22" spans="2:18" x14ac:dyDescent="0.25">
      <c r="B22" s="2" t="s">
        <v>41</v>
      </c>
      <c r="C22" s="4">
        <v>750</v>
      </c>
      <c r="Q22" s="1" t="s">
        <v>49</v>
      </c>
      <c r="R22" s="4">
        <v>22199.684043601872</v>
      </c>
    </row>
    <row r="23" spans="2:18" x14ac:dyDescent="0.25">
      <c r="B23" s="1" t="s">
        <v>54</v>
      </c>
      <c r="C23" s="1">
        <v>87</v>
      </c>
    </row>
    <row r="24" spans="2:18" x14ac:dyDescent="0.25">
      <c r="B24" s="1" t="s">
        <v>48</v>
      </c>
      <c r="C24" s="4">
        <v>450</v>
      </c>
    </row>
    <row r="25" spans="2:18" x14ac:dyDescent="0.25">
      <c r="B25" s="1" t="s">
        <v>10</v>
      </c>
      <c r="C25" s="4">
        <v>8000</v>
      </c>
    </row>
    <row r="26" spans="2:18" x14ac:dyDescent="0.25">
      <c r="B26" s="1" t="s">
        <v>49</v>
      </c>
      <c r="C26" s="4">
        <v>22199.684043601872</v>
      </c>
    </row>
    <row r="28" spans="2:18" x14ac:dyDescent="0.25">
      <c r="B28" s="1" t="s">
        <v>55</v>
      </c>
      <c r="C28" s="1">
        <v>60</v>
      </c>
    </row>
    <row r="29" spans="2:18" x14ac:dyDescent="0.25">
      <c r="C29" s="1" t="s">
        <v>58</v>
      </c>
    </row>
  </sheetData>
  <mergeCells count="1">
    <mergeCell ref="B12:C1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FF748-5112-480D-8D49-EC2C6AB5AFFE}">
  <sheetPr>
    <tabColor rgb="FFFFFF00"/>
  </sheetPr>
  <dimension ref="A1:J67"/>
  <sheetViews>
    <sheetView tabSelected="1" workbookViewId="0">
      <selection activeCell="H4" sqref="H4"/>
    </sheetView>
  </sheetViews>
  <sheetFormatPr defaultRowHeight="14" x14ac:dyDescent="0.3"/>
  <cols>
    <col min="1" max="1" width="11.81640625" style="39" customWidth="1"/>
    <col min="2" max="2" width="9.81640625" style="39" customWidth="1"/>
    <col min="3" max="3" width="43.90625" style="6" customWidth="1"/>
    <col min="4" max="4" width="7.36328125" style="6" customWidth="1"/>
    <col min="5" max="5" width="15.1796875" style="6" customWidth="1"/>
    <col min="6" max="6" width="10.54296875" style="37" customWidth="1"/>
    <col min="7" max="7" width="11.1796875" style="37" customWidth="1"/>
    <col min="8" max="8" width="15.08984375" style="37" customWidth="1"/>
    <col min="9" max="9" width="13.6328125" style="57" customWidth="1"/>
    <col min="10" max="10" width="16.81640625" style="45" customWidth="1"/>
    <col min="11" max="16384" width="8.7265625" style="6"/>
  </cols>
  <sheetData>
    <row r="1" spans="1:10" x14ac:dyDescent="0.3">
      <c r="A1" s="56" t="s">
        <v>207</v>
      </c>
    </row>
    <row r="2" spans="1:10" x14ac:dyDescent="0.3">
      <c r="A2" s="46" t="s">
        <v>113</v>
      </c>
      <c r="B2" s="46" t="s">
        <v>209</v>
      </c>
      <c r="C2" s="47" t="s">
        <v>21</v>
      </c>
      <c r="D2" s="47" t="s">
        <v>114</v>
      </c>
      <c r="E2" s="47" t="s">
        <v>121</v>
      </c>
      <c r="F2" s="62" t="s">
        <v>117</v>
      </c>
      <c r="G2" s="62" t="s">
        <v>119</v>
      </c>
      <c r="H2" s="62" t="s">
        <v>122</v>
      </c>
      <c r="I2" s="58" t="s">
        <v>115</v>
      </c>
      <c r="J2" s="48" t="s">
        <v>116</v>
      </c>
    </row>
    <row r="3" spans="1:10" x14ac:dyDescent="0.3">
      <c r="A3" s="42"/>
      <c r="B3" s="40" t="s">
        <v>2</v>
      </c>
      <c r="C3" s="7" t="s">
        <v>198</v>
      </c>
      <c r="D3" s="38"/>
      <c r="E3" s="38"/>
      <c r="F3" s="63"/>
      <c r="G3" s="63"/>
      <c r="H3" s="63"/>
      <c r="I3" s="59"/>
      <c r="J3" s="44"/>
    </row>
    <row r="4" spans="1:10" x14ac:dyDescent="0.3">
      <c r="A4" s="41">
        <v>3000017289</v>
      </c>
      <c r="B4" s="42" t="s">
        <v>22</v>
      </c>
      <c r="C4" s="38" t="s">
        <v>111</v>
      </c>
      <c r="D4" s="38" t="s">
        <v>110</v>
      </c>
      <c r="E4" s="38" t="s">
        <v>95</v>
      </c>
      <c r="F4" s="63">
        <v>1</v>
      </c>
      <c r="G4" s="63">
        <v>60</v>
      </c>
      <c r="H4" s="63">
        <f>+G4*F4</f>
        <v>60</v>
      </c>
      <c r="I4" s="59"/>
      <c r="J4" s="44">
        <f>+I4*H4</f>
        <v>0</v>
      </c>
    </row>
    <row r="5" spans="1:10" x14ac:dyDescent="0.3">
      <c r="A5" s="42">
        <v>3000026867</v>
      </c>
      <c r="B5" s="42" t="s">
        <v>23</v>
      </c>
      <c r="C5" s="38" t="s">
        <v>94</v>
      </c>
      <c r="D5" s="38" t="s">
        <v>110</v>
      </c>
      <c r="E5" s="38" t="s">
        <v>95</v>
      </c>
      <c r="F5" s="63">
        <v>1</v>
      </c>
      <c r="G5" s="63">
        <v>60</v>
      </c>
      <c r="H5" s="63">
        <f>+G5*F5</f>
        <v>60</v>
      </c>
      <c r="I5" s="59"/>
      <c r="J5" s="44">
        <f t="shared" ref="J5:J7" si="0">+I5*H5</f>
        <v>0</v>
      </c>
    </row>
    <row r="6" spans="1:10" x14ac:dyDescent="0.3">
      <c r="A6" s="42">
        <v>3000016363</v>
      </c>
      <c r="B6" s="42" t="s">
        <v>24</v>
      </c>
      <c r="C6" s="38" t="s">
        <v>112</v>
      </c>
      <c r="D6" s="38" t="s">
        <v>110</v>
      </c>
      <c r="E6" s="38" t="s">
        <v>124</v>
      </c>
      <c r="F6" s="63">
        <f>48+4</f>
        <v>52</v>
      </c>
      <c r="G6" s="63">
        <v>3</v>
      </c>
      <c r="H6" s="63">
        <f>+G6*F6</f>
        <v>156</v>
      </c>
      <c r="I6" s="59"/>
      <c r="J6" s="44">
        <f t="shared" si="0"/>
        <v>0</v>
      </c>
    </row>
    <row r="7" spans="1:10" x14ac:dyDescent="0.3">
      <c r="A7" s="42">
        <v>3000049345</v>
      </c>
      <c r="B7" s="42" t="s">
        <v>40</v>
      </c>
      <c r="C7" s="38" t="s">
        <v>48</v>
      </c>
      <c r="D7" s="38" t="s">
        <v>110</v>
      </c>
      <c r="E7" s="38" t="s">
        <v>118</v>
      </c>
      <c r="F7" s="63">
        <f>48+4</f>
        <v>52</v>
      </c>
      <c r="G7" s="63"/>
      <c r="H7" s="63"/>
      <c r="I7" s="59"/>
      <c r="J7" s="44">
        <f>+F7*I7</f>
        <v>0</v>
      </c>
    </row>
    <row r="8" spans="1:10" x14ac:dyDescent="0.3">
      <c r="A8" s="46" t="s">
        <v>197</v>
      </c>
      <c r="B8" s="46"/>
      <c r="C8" s="47"/>
      <c r="D8" s="47"/>
      <c r="E8" s="47"/>
      <c r="F8" s="62"/>
      <c r="G8" s="62"/>
      <c r="H8" s="62"/>
      <c r="I8" s="58"/>
      <c r="J8" s="48">
        <f>SUM(J4:J7)</f>
        <v>0</v>
      </c>
    </row>
    <row r="9" spans="1:10" x14ac:dyDescent="0.3">
      <c r="A9" s="42"/>
      <c r="B9" s="40" t="s">
        <v>137</v>
      </c>
      <c r="C9" s="7" t="s">
        <v>9</v>
      </c>
      <c r="D9" s="38"/>
      <c r="E9" s="38"/>
      <c r="F9" s="63"/>
      <c r="G9" s="63"/>
      <c r="H9" s="63"/>
      <c r="I9" s="59"/>
      <c r="J9" s="44"/>
    </row>
    <row r="10" spans="1:10" x14ac:dyDescent="0.3">
      <c r="A10" s="43">
        <v>30000163</v>
      </c>
      <c r="B10" s="42" t="s">
        <v>152</v>
      </c>
      <c r="C10" s="38" t="s">
        <v>125</v>
      </c>
      <c r="D10" s="38" t="s">
        <v>110</v>
      </c>
      <c r="E10" s="38" t="s">
        <v>120</v>
      </c>
      <c r="F10" s="63">
        <f>52*3</f>
        <v>156</v>
      </c>
      <c r="G10" s="63">
        <v>5</v>
      </c>
      <c r="H10" s="63">
        <f t="shared" ref="H10" si="1">+G10*F10</f>
        <v>780</v>
      </c>
      <c r="I10" s="59"/>
      <c r="J10" s="44">
        <f t="shared" ref="J10:J13" si="2">+I10*H10</f>
        <v>0</v>
      </c>
    </row>
    <row r="11" spans="1:10" x14ac:dyDescent="0.3">
      <c r="A11" s="43" t="s">
        <v>150</v>
      </c>
      <c r="B11" s="42" t="s">
        <v>153</v>
      </c>
      <c r="C11" s="38" t="s">
        <v>126</v>
      </c>
      <c r="D11" s="38" t="s">
        <v>110</v>
      </c>
      <c r="E11" s="38" t="s">
        <v>120</v>
      </c>
      <c r="F11" s="63">
        <f>52*3</f>
        <v>156</v>
      </c>
      <c r="G11" s="63">
        <v>5</v>
      </c>
      <c r="H11" s="63">
        <f>+G11*F11</f>
        <v>780</v>
      </c>
      <c r="I11" s="59"/>
      <c r="J11" s="44">
        <f t="shared" si="2"/>
        <v>0</v>
      </c>
    </row>
    <row r="12" spans="1:10" x14ac:dyDescent="0.3">
      <c r="A12" s="43" t="s">
        <v>151</v>
      </c>
      <c r="B12" s="42" t="s">
        <v>154</v>
      </c>
      <c r="C12" s="38" t="s">
        <v>127</v>
      </c>
      <c r="D12" s="38" t="s">
        <v>110</v>
      </c>
      <c r="E12" s="38" t="s">
        <v>120</v>
      </c>
      <c r="F12" s="63">
        <f>52*2</f>
        <v>104</v>
      </c>
      <c r="G12" s="63">
        <v>5</v>
      </c>
      <c r="H12" s="63">
        <f>+G12*F12</f>
        <v>520</v>
      </c>
      <c r="I12" s="59"/>
      <c r="J12" s="44">
        <f t="shared" si="2"/>
        <v>0</v>
      </c>
    </row>
    <row r="13" spans="1:10" x14ac:dyDescent="0.3">
      <c r="A13" s="43" t="s">
        <v>149</v>
      </c>
      <c r="B13" s="42" t="s">
        <v>155</v>
      </c>
      <c r="C13" s="38" t="s">
        <v>30</v>
      </c>
      <c r="D13" s="38" t="s">
        <v>110</v>
      </c>
      <c r="E13" s="38" t="s">
        <v>123</v>
      </c>
      <c r="F13" s="63">
        <f>52*3</f>
        <v>156</v>
      </c>
      <c r="G13" s="63">
        <v>3</v>
      </c>
      <c r="H13" s="63">
        <f>+G13*F13</f>
        <v>468</v>
      </c>
      <c r="I13" s="59"/>
      <c r="J13" s="44">
        <f t="shared" si="2"/>
        <v>0</v>
      </c>
    </row>
    <row r="14" spans="1:10" x14ac:dyDescent="0.3">
      <c r="A14" s="49" t="s">
        <v>199</v>
      </c>
      <c r="B14" s="46"/>
      <c r="C14" s="47"/>
      <c r="D14" s="47"/>
      <c r="E14" s="47"/>
      <c r="F14" s="62"/>
      <c r="G14" s="62"/>
      <c r="H14" s="62"/>
      <c r="I14" s="58"/>
      <c r="J14" s="48">
        <f>SUM(J9:J13)</f>
        <v>0</v>
      </c>
    </row>
    <row r="15" spans="1:10" x14ac:dyDescent="0.3">
      <c r="A15" s="42"/>
      <c r="B15" s="40" t="s">
        <v>51</v>
      </c>
      <c r="C15" s="13" t="s">
        <v>60</v>
      </c>
      <c r="D15" s="38"/>
      <c r="E15" s="38"/>
      <c r="F15" s="63"/>
      <c r="G15" s="63"/>
      <c r="H15" s="63"/>
      <c r="I15" s="59"/>
      <c r="J15" s="44"/>
    </row>
    <row r="16" spans="1:10" x14ac:dyDescent="0.3">
      <c r="A16" s="43" t="s">
        <v>140</v>
      </c>
      <c r="B16" s="42" t="s">
        <v>69</v>
      </c>
      <c r="C16" s="14" t="s">
        <v>62</v>
      </c>
      <c r="D16" s="38" t="s">
        <v>110</v>
      </c>
      <c r="E16" s="38" t="s">
        <v>164</v>
      </c>
      <c r="F16" s="63">
        <v>48</v>
      </c>
      <c r="G16" s="63">
        <v>20</v>
      </c>
      <c r="H16" s="63">
        <f t="shared" ref="H16:H31" si="3">+G16*F16</f>
        <v>960</v>
      </c>
      <c r="I16" s="59"/>
      <c r="J16" s="44">
        <f t="shared" ref="J16:J31" si="4">+I16*H16</f>
        <v>0</v>
      </c>
    </row>
    <row r="17" spans="1:10" x14ac:dyDescent="0.3">
      <c r="A17" s="43" t="s">
        <v>128</v>
      </c>
      <c r="B17" s="42" t="s">
        <v>70</v>
      </c>
      <c r="C17" s="14" t="s">
        <v>63</v>
      </c>
      <c r="D17" s="38" t="s">
        <v>110</v>
      </c>
      <c r="E17" s="38" t="s">
        <v>164</v>
      </c>
      <c r="F17" s="63">
        <v>48</v>
      </c>
      <c r="G17" s="63">
        <v>20</v>
      </c>
      <c r="H17" s="63">
        <f t="shared" si="3"/>
        <v>960</v>
      </c>
      <c r="I17" s="59"/>
      <c r="J17" s="44">
        <f t="shared" si="4"/>
        <v>0</v>
      </c>
    </row>
    <row r="18" spans="1:10" x14ac:dyDescent="0.3">
      <c r="A18" s="43" t="s">
        <v>139</v>
      </c>
      <c r="B18" s="42" t="s">
        <v>71</v>
      </c>
      <c r="C18" s="14" t="s">
        <v>64</v>
      </c>
      <c r="D18" s="38" t="s">
        <v>110</v>
      </c>
      <c r="E18" s="38" t="s">
        <v>164</v>
      </c>
      <c r="F18" s="63">
        <v>48</v>
      </c>
      <c r="G18" s="63">
        <v>20</v>
      </c>
      <c r="H18" s="63">
        <f t="shared" si="3"/>
        <v>960</v>
      </c>
      <c r="I18" s="59"/>
      <c r="J18" s="44">
        <f t="shared" si="4"/>
        <v>0</v>
      </c>
    </row>
    <row r="19" spans="1:10" x14ac:dyDescent="0.3">
      <c r="A19" s="43" t="s">
        <v>145</v>
      </c>
      <c r="B19" s="42" t="s">
        <v>72</v>
      </c>
      <c r="C19" s="14" t="s">
        <v>65</v>
      </c>
      <c r="D19" s="38" t="s">
        <v>110</v>
      </c>
      <c r="E19" s="38" t="s">
        <v>164</v>
      </c>
      <c r="F19" s="63">
        <v>48</v>
      </c>
      <c r="G19" s="63">
        <v>20</v>
      </c>
      <c r="H19" s="63">
        <f t="shared" si="3"/>
        <v>960</v>
      </c>
      <c r="I19" s="59"/>
      <c r="J19" s="44">
        <f t="shared" si="4"/>
        <v>0</v>
      </c>
    </row>
    <row r="20" spans="1:10" x14ac:dyDescent="0.3">
      <c r="A20" s="55" t="s">
        <v>202</v>
      </c>
      <c r="B20" s="42" t="s">
        <v>73</v>
      </c>
      <c r="C20" s="14" t="s">
        <v>179</v>
      </c>
      <c r="D20" s="38" t="s">
        <v>110</v>
      </c>
      <c r="E20" s="38" t="s">
        <v>95</v>
      </c>
      <c r="F20" s="63">
        <f>48*3</f>
        <v>144</v>
      </c>
      <c r="G20" s="63">
        <v>60</v>
      </c>
      <c r="H20" s="63">
        <f t="shared" si="3"/>
        <v>8640</v>
      </c>
      <c r="I20" s="59"/>
      <c r="J20" s="44">
        <f t="shared" si="4"/>
        <v>0</v>
      </c>
    </row>
    <row r="21" spans="1:10" x14ac:dyDescent="0.3">
      <c r="A21" s="43" t="s">
        <v>141</v>
      </c>
      <c r="B21" s="42" t="s">
        <v>74</v>
      </c>
      <c r="C21" s="14" t="s">
        <v>66</v>
      </c>
      <c r="D21" s="38" t="s">
        <v>180</v>
      </c>
      <c r="E21" s="38" t="s">
        <v>95</v>
      </c>
      <c r="F21" s="63">
        <v>48</v>
      </c>
      <c r="G21" s="63">
        <v>60</v>
      </c>
      <c r="H21" s="63">
        <f t="shared" si="3"/>
        <v>2880</v>
      </c>
      <c r="I21" s="59"/>
      <c r="J21" s="44">
        <f t="shared" si="4"/>
        <v>0</v>
      </c>
    </row>
    <row r="22" spans="1:10" x14ac:dyDescent="0.3">
      <c r="A22" s="43" t="s">
        <v>129</v>
      </c>
      <c r="B22" s="42" t="s">
        <v>75</v>
      </c>
      <c r="C22" s="14" t="s">
        <v>67</v>
      </c>
      <c r="D22" s="38" t="s">
        <v>110</v>
      </c>
      <c r="E22" s="38" t="s">
        <v>166</v>
      </c>
      <c r="F22" s="63">
        <v>48</v>
      </c>
      <c r="G22" s="63">
        <v>240</v>
      </c>
      <c r="H22" s="63">
        <f t="shared" si="3"/>
        <v>11520</v>
      </c>
      <c r="I22" s="59"/>
      <c r="J22" s="44">
        <f t="shared" si="4"/>
        <v>0</v>
      </c>
    </row>
    <row r="23" spans="1:10" x14ac:dyDescent="0.3">
      <c r="A23" s="43" t="s">
        <v>130</v>
      </c>
      <c r="B23" s="42" t="s">
        <v>76</v>
      </c>
      <c r="C23" s="14" t="s">
        <v>68</v>
      </c>
      <c r="D23" s="38" t="s">
        <v>110</v>
      </c>
      <c r="E23" s="38" t="s">
        <v>95</v>
      </c>
      <c r="F23" s="63">
        <v>48</v>
      </c>
      <c r="G23" s="63">
        <v>60</v>
      </c>
      <c r="H23" s="63">
        <f t="shared" si="3"/>
        <v>2880</v>
      </c>
      <c r="I23" s="59"/>
      <c r="J23" s="44">
        <f t="shared" si="4"/>
        <v>0</v>
      </c>
    </row>
    <row r="24" spans="1:10" x14ac:dyDescent="0.3">
      <c r="A24" s="43" t="s">
        <v>131</v>
      </c>
      <c r="B24" s="42" t="s">
        <v>133</v>
      </c>
      <c r="C24" s="14" t="s">
        <v>132</v>
      </c>
      <c r="D24" s="38" t="s">
        <v>110</v>
      </c>
      <c r="E24" s="38" t="s">
        <v>164</v>
      </c>
      <c r="F24" s="63">
        <v>48</v>
      </c>
      <c r="G24" s="63">
        <v>20</v>
      </c>
      <c r="H24" s="63">
        <f t="shared" si="3"/>
        <v>960</v>
      </c>
      <c r="I24" s="59"/>
      <c r="J24" s="44">
        <f t="shared" si="4"/>
        <v>0</v>
      </c>
    </row>
    <row r="25" spans="1:10" x14ac:dyDescent="0.3">
      <c r="A25" s="55" t="s">
        <v>205</v>
      </c>
      <c r="B25" s="42" t="s">
        <v>156</v>
      </c>
      <c r="C25" s="38" t="s">
        <v>138</v>
      </c>
      <c r="D25" s="38" t="s">
        <v>110</v>
      </c>
      <c r="E25" s="38" t="s">
        <v>165</v>
      </c>
      <c r="F25" s="63">
        <v>18</v>
      </c>
      <c r="G25" s="63">
        <v>60</v>
      </c>
      <c r="H25" s="63">
        <f t="shared" si="3"/>
        <v>1080</v>
      </c>
      <c r="I25" s="59"/>
      <c r="J25" s="44">
        <f t="shared" si="4"/>
        <v>0</v>
      </c>
    </row>
    <row r="26" spans="1:10" x14ac:dyDescent="0.3">
      <c r="A26" s="55" t="s">
        <v>204</v>
      </c>
      <c r="B26" s="42" t="s">
        <v>157</v>
      </c>
      <c r="C26" s="38" t="s">
        <v>148</v>
      </c>
      <c r="D26" s="38" t="s">
        <v>110</v>
      </c>
      <c r="E26" s="38" t="s">
        <v>166</v>
      </c>
      <c r="F26" s="63">
        <v>48</v>
      </c>
      <c r="G26" s="63">
        <v>240</v>
      </c>
      <c r="H26" s="63">
        <f t="shared" si="3"/>
        <v>11520</v>
      </c>
      <c r="I26" s="59"/>
      <c r="J26" s="44">
        <f t="shared" si="4"/>
        <v>0</v>
      </c>
    </row>
    <row r="27" spans="1:10" x14ac:dyDescent="0.3">
      <c r="A27" s="42" t="s">
        <v>146</v>
      </c>
      <c r="B27" s="42" t="s">
        <v>158</v>
      </c>
      <c r="C27" s="38" t="s">
        <v>147</v>
      </c>
      <c r="D27" s="38" t="s">
        <v>110</v>
      </c>
      <c r="E27" s="38" t="s">
        <v>120</v>
      </c>
      <c r="F27" s="63">
        <v>48</v>
      </c>
      <c r="G27" s="63">
        <v>3</v>
      </c>
      <c r="H27" s="63">
        <f t="shared" si="3"/>
        <v>144</v>
      </c>
      <c r="I27" s="59"/>
      <c r="J27" s="44">
        <f t="shared" si="4"/>
        <v>0</v>
      </c>
    </row>
    <row r="28" spans="1:10" x14ac:dyDescent="0.3">
      <c r="A28" s="42" t="s">
        <v>181</v>
      </c>
      <c r="B28" s="42" t="s">
        <v>177</v>
      </c>
      <c r="C28" s="38" t="s">
        <v>176</v>
      </c>
      <c r="D28" s="38" t="s">
        <v>110</v>
      </c>
      <c r="E28" s="38" t="s">
        <v>165</v>
      </c>
      <c r="F28" s="63">
        <v>48</v>
      </c>
      <c r="G28" s="63">
        <v>20</v>
      </c>
      <c r="H28" s="63">
        <f t="shared" si="3"/>
        <v>960</v>
      </c>
      <c r="I28" s="59"/>
      <c r="J28" s="44">
        <f t="shared" si="4"/>
        <v>0</v>
      </c>
    </row>
    <row r="29" spans="1:10" x14ac:dyDescent="0.3">
      <c r="A29" s="42" t="s">
        <v>184</v>
      </c>
      <c r="B29" s="42" t="s">
        <v>182</v>
      </c>
      <c r="C29" s="38" t="s">
        <v>183</v>
      </c>
      <c r="D29" s="38" t="s">
        <v>110</v>
      </c>
      <c r="E29" s="38" t="s">
        <v>165</v>
      </c>
      <c r="F29" s="63">
        <v>48</v>
      </c>
      <c r="G29" s="63">
        <v>60</v>
      </c>
      <c r="H29" s="63">
        <f t="shared" si="3"/>
        <v>2880</v>
      </c>
      <c r="I29" s="59"/>
      <c r="J29" s="44">
        <f t="shared" si="4"/>
        <v>0</v>
      </c>
    </row>
    <row r="30" spans="1:10" x14ac:dyDescent="0.3">
      <c r="A30" s="43" t="s">
        <v>206</v>
      </c>
      <c r="B30" s="42" t="s">
        <v>187</v>
      </c>
      <c r="C30" s="38" t="s">
        <v>201</v>
      </c>
      <c r="D30" s="38" t="s">
        <v>110</v>
      </c>
      <c r="E30" s="38" t="s">
        <v>95</v>
      </c>
      <c r="F30" s="63">
        <v>20</v>
      </c>
      <c r="G30" s="63">
        <v>60</v>
      </c>
      <c r="H30" s="63">
        <f t="shared" si="3"/>
        <v>1200</v>
      </c>
      <c r="I30" s="59"/>
      <c r="J30" s="44">
        <f t="shared" si="4"/>
        <v>0</v>
      </c>
    </row>
    <row r="31" spans="1:10" x14ac:dyDescent="0.3">
      <c r="A31" s="43" t="s">
        <v>191</v>
      </c>
      <c r="B31" s="42" t="s">
        <v>208</v>
      </c>
      <c r="C31" s="38" t="s">
        <v>188</v>
      </c>
      <c r="D31" s="38" t="s">
        <v>110</v>
      </c>
      <c r="E31" s="38" t="s">
        <v>118</v>
      </c>
      <c r="F31" s="63">
        <v>20</v>
      </c>
      <c r="G31" s="63"/>
      <c r="H31" s="63"/>
      <c r="I31" s="59"/>
      <c r="J31" s="44">
        <f>+F31*I31</f>
        <v>0</v>
      </c>
    </row>
    <row r="32" spans="1:10" x14ac:dyDescent="0.3">
      <c r="A32" s="46" t="s">
        <v>200</v>
      </c>
      <c r="B32" s="46"/>
      <c r="C32" s="47"/>
      <c r="D32" s="47"/>
      <c r="E32" s="47"/>
      <c r="F32" s="62"/>
      <c r="G32" s="62"/>
      <c r="H32" s="62"/>
      <c r="I32" s="58"/>
      <c r="J32" s="48">
        <f>SUM(J16:J31)</f>
        <v>0</v>
      </c>
    </row>
    <row r="33" spans="1:10" x14ac:dyDescent="0.3">
      <c r="A33" s="42"/>
      <c r="B33" s="40" t="s">
        <v>52</v>
      </c>
      <c r="C33" s="13" t="s">
        <v>61</v>
      </c>
      <c r="D33" s="41"/>
      <c r="E33" s="38"/>
      <c r="F33" s="63"/>
      <c r="G33" s="63"/>
      <c r="H33" s="63"/>
      <c r="I33" s="59"/>
      <c r="J33" s="44"/>
    </row>
    <row r="34" spans="1:10" x14ac:dyDescent="0.3">
      <c r="A34" s="55" t="s">
        <v>142</v>
      </c>
      <c r="B34" s="42" t="s">
        <v>77</v>
      </c>
      <c r="C34" s="14" t="s">
        <v>105</v>
      </c>
      <c r="D34" s="38" t="s">
        <v>110</v>
      </c>
      <c r="E34" s="38" t="s">
        <v>95</v>
      </c>
      <c r="F34" s="63">
        <v>48</v>
      </c>
      <c r="G34" s="63">
        <v>120</v>
      </c>
      <c r="H34" s="63">
        <f t="shared" ref="H34:H43" si="5">+G34*F34</f>
        <v>5760</v>
      </c>
      <c r="I34" s="59"/>
      <c r="J34" s="44">
        <f t="shared" ref="J34:J43" si="6">+I34*H34</f>
        <v>0</v>
      </c>
    </row>
    <row r="35" spans="1:10" x14ac:dyDescent="0.3">
      <c r="A35" s="55" t="s">
        <v>143</v>
      </c>
      <c r="B35" s="42" t="s">
        <v>78</v>
      </c>
      <c r="C35" s="14" t="s">
        <v>104</v>
      </c>
      <c r="D35" s="38" t="s">
        <v>110</v>
      </c>
      <c r="E35" s="38" t="s">
        <v>95</v>
      </c>
      <c r="F35" s="63">
        <v>48</v>
      </c>
      <c r="G35" s="63">
        <v>120</v>
      </c>
      <c r="H35" s="63">
        <f t="shared" si="5"/>
        <v>5760</v>
      </c>
      <c r="I35" s="59"/>
      <c r="J35" s="44">
        <f t="shared" si="6"/>
        <v>0</v>
      </c>
    </row>
    <row r="36" spans="1:10" x14ac:dyDescent="0.3">
      <c r="A36" s="55" t="s">
        <v>173</v>
      </c>
      <c r="B36" s="42" t="s">
        <v>79</v>
      </c>
      <c r="C36" s="14" t="s">
        <v>186</v>
      </c>
      <c r="D36" s="38" t="s">
        <v>110</v>
      </c>
      <c r="E36" s="38" t="s">
        <v>95</v>
      </c>
      <c r="F36" s="63">
        <v>24</v>
      </c>
      <c r="G36" s="63">
        <v>60</v>
      </c>
      <c r="H36" s="63">
        <f t="shared" si="5"/>
        <v>1440</v>
      </c>
      <c r="I36" s="59"/>
      <c r="J36" s="44">
        <f t="shared" si="6"/>
        <v>0</v>
      </c>
    </row>
    <row r="37" spans="1:10" x14ac:dyDescent="0.3">
      <c r="A37" s="55" t="s">
        <v>144</v>
      </c>
      <c r="B37" s="42" t="s">
        <v>80</v>
      </c>
      <c r="C37" s="14" t="s">
        <v>102</v>
      </c>
      <c r="D37" s="38" t="s">
        <v>110</v>
      </c>
      <c r="E37" s="38" t="s">
        <v>95</v>
      </c>
      <c r="F37" s="63">
        <v>48</v>
      </c>
      <c r="G37" s="63">
        <v>120</v>
      </c>
      <c r="H37" s="63">
        <f t="shared" si="5"/>
        <v>5760</v>
      </c>
      <c r="I37" s="59"/>
      <c r="J37" s="44">
        <f t="shared" si="6"/>
        <v>0</v>
      </c>
    </row>
    <row r="38" spans="1:10" x14ac:dyDescent="0.3">
      <c r="A38" s="55" t="s">
        <v>159</v>
      </c>
      <c r="B38" s="42" t="s">
        <v>81</v>
      </c>
      <c r="C38" s="14" t="s">
        <v>101</v>
      </c>
      <c r="D38" s="38" t="s">
        <v>110</v>
      </c>
      <c r="E38" s="38" t="s">
        <v>95</v>
      </c>
      <c r="F38" s="63">
        <v>48</v>
      </c>
      <c r="G38" s="63">
        <v>120</v>
      </c>
      <c r="H38" s="63">
        <f t="shared" si="5"/>
        <v>5760</v>
      </c>
      <c r="I38" s="59"/>
      <c r="J38" s="44">
        <f t="shared" si="6"/>
        <v>0</v>
      </c>
    </row>
    <row r="39" spans="1:10" x14ac:dyDescent="0.3">
      <c r="A39" s="55" t="s">
        <v>161</v>
      </c>
      <c r="B39" s="42" t="s">
        <v>82</v>
      </c>
      <c r="C39" s="14" t="s">
        <v>106</v>
      </c>
      <c r="D39" s="38" t="s">
        <v>110</v>
      </c>
      <c r="E39" s="38" t="s">
        <v>95</v>
      </c>
      <c r="F39" s="63">
        <v>48</v>
      </c>
      <c r="G39" s="63">
        <v>60</v>
      </c>
      <c r="H39" s="63">
        <f t="shared" si="5"/>
        <v>2880</v>
      </c>
      <c r="I39" s="59"/>
      <c r="J39" s="44">
        <f t="shared" si="6"/>
        <v>0</v>
      </c>
    </row>
    <row r="40" spans="1:10" x14ac:dyDescent="0.3">
      <c r="A40" s="55" t="s">
        <v>162</v>
      </c>
      <c r="B40" s="42" t="s">
        <v>83</v>
      </c>
      <c r="C40" s="14" t="s">
        <v>107</v>
      </c>
      <c r="D40" s="38" t="s">
        <v>110</v>
      </c>
      <c r="E40" s="38" t="s">
        <v>95</v>
      </c>
      <c r="F40" s="63">
        <v>24</v>
      </c>
      <c r="G40" s="63">
        <v>60</v>
      </c>
      <c r="H40" s="63">
        <f t="shared" si="5"/>
        <v>1440</v>
      </c>
      <c r="I40" s="59"/>
      <c r="J40" s="44">
        <f t="shared" si="6"/>
        <v>0</v>
      </c>
    </row>
    <row r="41" spans="1:10" x14ac:dyDescent="0.3">
      <c r="A41" s="55" t="s">
        <v>203</v>
      </c>
      <c r="B41" s="42" t="s">
        <v>84</v>
      </c>
      <c r="C41" s="14" t="s">
        <v>103</v>
      </c>
      <c r="D41" s="38" t="s">
        <v>110</v>
      </c>
      <c r="E41" s="38" t="s">
        <v>95</v>
      </c>
      <c r="F41" s="63">
        <v>48</v>
      </c>
      <c r="G41" s="63">
        <v>60</v>
      </c>
      <c r="H41" s="63">
        <f t="shared" si="5"/>
        <v>2880</v>
      </c>
      <c r="I41" s="59"/>
      <c r="J41" s="44">
        <f t="shared" si="6"/>
        <v>0</v>
      </c>
    </row>
    <row r="42" spans="1:10" x14ac:dyDescent="0.3">
      <c r="A42" s="55" t="s">
        <v>173</v>
      </c>
      <c r="B42" s="42" t="s">
        <v>85</v>
      </c>
      <c r="C42" s="14" t="s">
        <v>185</v>
      </c>
      <c r="D42" s="38" t="s">
        <v>110</v>
      </c>
      <c r="E42" s="38" t="s">
        <v>95</v>
      </c>
      <c r="F42" s="63">
        <v>24</v>
      </c>
      <c r="G42" s="63">
        <v>60</v>
      </c>
      <c r="H42" s="63">
        <f t="shared" si="5"/>
        <v>1440</v>
      </c>
      <c r="I42" s="59"/>
      <c r="J42" s="44">
        <f t="shared" si="6"/>
        <v>0</v>
      </c>
    </row>
    <row r="43" spans="1:10" x14ac:dyDescent="0.3">
      <c r="A43" s="55" t="s">
        <v>175</v>
      </c>
      <c r="B43" s="42" t="s">
        <v>86</v>
      </c>
      <c r="C43" s="14" t="s">
        <v>100</v>
      </c>
      <c r="D43" s="38" t="s">
        <v>110</v>
      </c>
      <c r="E43" s="38" t="s">
        <v>95</v>
      </c>
      <c r="F43" s="63">
        <v>48</v>
      </c>
      <c r="G43" s="63">
        <v>60</v>
      </c>
      <c r="H43" s="63">
        <f t="shared" si="5"/>
        <v>2880</v>
      </c>
      <c r="I43" s="59"/>
      <c r="J43" s="44">
        <f t="shared" si="6"/>
        <v>0</v>
      </c>
    </row>
    <row r="44" spans="1:10" x14ac:dyDescent="0.3">
      <c r="A44" s="50" t="s">
        <v>194</v>
      </c>
      <c r="B44" s="46"/>
      <c r="C44" s="51"/>
      <c r="D44" s="47"/>
      <c r="E44" s="47"/>
      <c r="F44" s="62"/>
      <c r="G44" s="62"/>
      <c r="H44" s="62"/>
      <c r="I44" s="58"/>
      <c r="J44" s="48">
        <f>SUM(J34:J43)</f>
        <v>0</v>
      </c>
    </row>
    <row r="45" spans="1:10" x14ac:dyDescent="0.3">
      <c r="A45" s="42"/>
      <c r="B45" s="40" t="s">
        <v>87</v>
      </c>
      <c r="C45" s="13" t="s">
        <v>93</v>
      </c>
      <c r="D45" s="38"/>
      <c r="E45" s="38"/>
      <c r="F45" s="63"/>
      <c r="G45" s="63"/>
      <c r="H45" s="63"/>
      <c r="I45" s="59"/>
      <c r="J45" s="44"/>
    </row>
    <row r="46" spans="1:10" x14ac:dyDescent="0.3">
      <c r="A46" s="43" t="s">
        <v>189</v>
      </c>
      <c r="B46" s="42" t="s">
        <v>134</v>
      </c>
      <c r="C46" s="14" t="s">
        <v>178</v>
      </c>
      <c r="D46" s="38" t="s">
        <v>110</v>
      </c>
      <c r="E46" s="38" t="s">
        <v>118</v>
      </c>
      <c r="F46" s="63">
        <v>20</v>
      </c>
      <c r="G46" s="63"/>
      <c r="H46" s="63"/>
      <c r="I46" s="59"/>
      <c r="J46" s="44">
        <f>+I46*F46</f>
        <v>0</v>
      </c>
    </row>
    <row r="47" spans="1:10" x14ac:dyDescent="0.3">
      <c r="A47" s="43">
        <v>3000026053</v>
      </c>
      <c r="B47" s="42" t="s">
        <v>135</v>
      </c>
      <c r="C47" s="14" t="s">
        <v>174</v>
      </c>
      <c r="D47" s="38" t="s">
        <v>110</v>
      </c>
      <c r="E47" s="38" t="s">
        <v>118</v>
      </c>
      <c r="F47" s="63">
        <v>2</v>
      </c>
      <c r="G47" s="63"/>
      <c r="H47" s="63"/>
      <c r="I47" s="59"/>
      <c r="J47" s="44">
        <f t="shared" ref="J47:J49" si="7">+I47*F47</f>
        <v>0</v>
      </c>
    </row>
    <row r="48" spans="1:10" x14ac:dyDescent="0.3">
      <c r="A48" s="43" t="s">
        <v>190</v>
      </c>
      <c r="B48" s="42" t="s">
        <v>136</v>
      </c>
      <c r="C48" s="14" t="s">
        <v>160</v>
      </c>
      <c r="D48" s="38" t="s">
        <v>110</v>
      </c>
      <c r="E48" s="38" t="s">
        <v>118</v>
      </c>
      <c r="F48" s="63">
        <v>2</v>
      </c>
      <c r="G48" s="63"/>
      <c r="H48" s="63"/>
      <c r="I48" s="59"/>
      <c r="J48" s="44">
        <f t="shared" si="7"/>
        <v>0</v>
      </c>
    </row>
    <row r="49" spans="1:10" x14ac:dyDescent="0.3">
      <c r="A49" s="43" t="s">
        <v>190</v>
      </c>
      <c r="B49" s="42" t="s">
        <v>211</v>
      </c>
      <c r="C49" s="6" t="s">
        <v>210</v>
      </c>
      <c r="D49" s="38" t="s">
        <v>110</v>
      </c>
      <c r="E49" s="38" t="s">
        <v>118</v>
      </c>
      <c r="F49" s="63">
        <v>1</v>
      </c>
      <c r="G49" s="63"/>
      <c r="H49" s="63"/>
      <c r="I49" s="59"/>
      <c r="J49" s="44">
        <f t="shared" si="7"/>
        <v>0</v>
      </c>
    </row>
    <row r="50" spans="1:10" x14ac:dyDescent="0.3">
      <c r="A50" s="49" t="s">
        <v>195</v>
      </c>
      <c r="B50" s="46"/>
      <c r="C50" s="51"/>
      <c r="D50" s="47"/>
      <c r="E50" s="47"/>
      <c r="F50" s="62"/>
      <c r="G50" s="62"/>
      <c r="H50" s="62"/>
      <c r="I50" s="58"/>
      <c r="J50" s="48">
        <f>SUM(J46:J49)</f>
        <v>0</v>
      </c>
    </row>
    <row r="51" spans="1:10" x14ac:dyDescent="0.3">
      <c r="A51" s="42"/>
      <c r="B51" s="40" t="s">
        <v>88</v>
      </c>
      <c r="C51" s="13" t="s">
        <v>193</v>
      </c>
      <c r="D51" s="38"/>
      <c r="E51" s="38"/>
      <c r="F51" s="63"/>
      <c r="G51" s="63"/>
      <c r="H51" s="63"/>
      <c r="I51" s="59"/>
      <c r="J51" s="44"/>
    </row>
    <row r="52" spans="1:10" x14ac:dyDescent="0.3">
      <c r="A52" s="42">
        <v>3000020467</v>
      </c>
      <c r="B52" s="42" t="s">
        <v>92</v>
      </c>
      <c r="C52" s="14" t="s">
        <v>89</v>
      </c>
      <c r="D52" s="38" t="s">
        <v>110</v>
      </c>
      <c r="E52" s="38" t="s">
        <v>95</v>
      </c>
      <c r="F52" s="63">
        <v>1</v>
      </c>
      <c r="G52" s="63">
        <v>60</v>
      </c>
      <c r="H52" s="63">
        <f t="shared" ref="H52" si="8">+G52*F52</f>
        <v>60</v>
      </c>
      <c r="I52" s="60"/>
      <c r="J52" s="44">
        <f>+I52*H52</f>
        <v>0</v>
      </c>
    </row>
    <row r="53" spans="1:10" x14ac:dyDescent="0.3">
      <c r="A53" s="46" t="s">
        <v>196</v>
      </c>
      <c r="B53" s="46"/>
      <c r="C53" s="51"/>
      <c r="D53" s="47"/>
      <c r="E53" s="47"/>
      <c r="F53" s="62"/>
      <c r="G53" s="62"/>
      <c r="H53" s="62"/>
      <c r="I53" s="58"/>
      <c r="J53" s="48">
        <f>+J52</f>
        <v>0</v>
      </c>
    </row>
    <row r="54" spans="1:10" x14ac:dyDescent="0.3">
      <c r="A54" s="42"/>
      <c r="B54" s="40" t="s">
        <v>3</v>
      </c>
      <c r="C54" s="7" t="s">
        <v>163</v>
      </c>
      <c r="D54" s="38"/>
      <c r="E54" s="38"/>
      <c r="F54" s="63"/>
      <c r="G54" s="63"/>
      <c r="H54" s="63"/>
      <c r="I54" s="59"/>
      <c r="J54" s="44"/>
    </row>
    <row r="55" spans="1:10" x14ac:dyDescent="0.3">
      <c r="A55" s="42">
        <v>3000020377</v>
      </c>
      <c r="B55" s="42" t="s">
        <v>25</v>
      </c>
      <c r="C55" s="38" t="s">
        <v>46</v>
      </c>
      <c r="D55" s="38" t="s">
        <v>171</v>
      </c>
      <c r="E55" s="38" t="s">
        <v>95</v>
      </c>
      <c r="F55" s="63">
        <f>173*2</f>
        <v>346</v>
      </c>
      <c r="G55" s="63">
        <v>60</v>
      </c>
      <c r="H55" s="63">
        <f>+G55*F55</f>
        <v>20760</v>
      </c>
      <c r="I55" s="59"/>
      <c r="J55" s="44">
        <f t="shared" ref="J55:J64" si="9">+I55*H55</f>
        <v>0</v>
      </c>
    </row>
    <row r="56" spans="1:10" x14ac:dyDescent="0.3">
      <c r="A56" s="42">
        <v>3000017223</v>
      </c>
      <c r="B56" s="42" t="s">
        <v>26</v>
      </c>
      <c r="C56" s="38" t="s">
        <v>57</v>
      </c>
      <c r="D56" s="38" t="s">
        <v>171</v>
      </c>
      <c r="E56" s="38" t="s">
        <v>95</v>
      </c>
      <c r="F56" s="63">
        <f>173*40</f>
        <v>6920</v>
      </c>
      <c r="G56" s="63">
        <v>60</v>
      </c>
      <c r="H56" s="63">
        <f>+G56*F56</f>
        <v>415200</v>
      </c>
      <c r="I56" s="59"/>
      <c r="J56" s="44">
        <f t="shared" si="9"/>
        <v>0</v>
      </c>
    </row>
    <row r="57" spans="1:10" x14ac:dyDescent="0.3">
      <c r="A57" s="42">
        <v>3000017224</v>
      </c>
      <c r="B57" s="42" t="s">
        <v>27</v>
      </c>
      <c r="C57" s="38" t="s">
        <v>90</v>
      </c>
      <c r="D57" s="38" t="s">
        <v>171</v>
      </c>
      <c r="E57" s="38" t="s">
        <v>95</v>
      </c>
      <c r="F57" s="63">
        <f>8*183</f>
        <v>1464</v>
      </c>
      <c r="G57" s="63">
        <v>60</v>
      </c>
      <c r="H57" s="63">
        <f t="shared" ref="H57:H64" si="10">+G57*F57</f>
        <v>87840</v>
      </c>
      <c r="I57" s="59"/>
      <c r="J57" s="44">
        <f t="shared" si="9"/>
        <v>0</v>
      </c>
    </row>
    <row r="58" spans="1:10" x14ac:dyDescent="0.3">
      <c r="A58" s="42">
        <v>3000020377</v>
      </c>
      <c r="B58" s="42" t="s">
        <v>28</v>
      </c>
      <c r="C58" s="38" t="s">
        <v>91</v>
      </c>
      <c r="D58" s="38" t="s">
        <v>171</v>
      </c>
      <c r="E58" s="38" t="s">
        <v>95</v>
      </c>
      <c r="F58" s="63">
        <f>173*2</f>
        <v>346</v>
      </c>
      <c r="G58" s="63">
        <v>60</v>
      </c>
      <c r="H58" s="63">
        <f t="shared" si="10"/>
        <v>20760</v>
      </c>
      <c r="I58" s="59"/>
      <c r="J58" s="44">
        <f t="shared" si="9"/>
        <v>0</v>
      </c>
    </row>
    <row r="59" spans="1:10" x14ac:dyDescent="0.3">
      <c r="A59" s="42">
        <v>3000017223</v>
      </c>
      <c r="B59" s="42" t="s">
        <v>96</v>
      </c>
      <c r="C59" s="38" t="s">
        <v>108</v>
      </c>
      <c r="D59" s="38" t="s">
        <v>171</v>
      </c>
      <c r="E59" s="38" t="s">
        <v>95</v>
      </c>
      <c r="F59" s="63">
        <f>183*8</f>
        <v>1464</v>
      </c>
      <c r="G59" s="63">
        <v>60</v>
      </c>
      <c r="H59" s="63">
        <f t="shared" si="10"/>
        <v>87840</v>
      </c>
      <c r="I59" s="59"/>
      <c r="J59" s="44">
        <f t="shared" si="9"/>
        <v>0</v>
      </c>
    </row>
    <row r="60" spans="1:10" x14ac:dyDescent="0.3">
      <c r="A60" s="42">
        <v>3000020377</v>
      </c>
      <c r="B60" s="42" t="s">
        <v>97</v>
      </c>
      <c r="C60" s="38" t="s">
        <v>109</v>
      </c>
      <c r="D60" s="38" t="s">
        <v>171</v>
      </c>
      <c r="E60" s="38" t="s">
        <v>95</v>
      </c>
      <c r="F60" s="63">
        <f>2*183</f>
        <v>366</v>
      </c>
      <c r="G60" s="63">
        <v>60</v>
      </c>
      <c r="H60" s="63">
        <f t="shared" si="10"/>
        <v>21960</v>
      </c>
      <c r="I60" s="59"/>
      <c r="J60" s="44">
        <f t="shared" si="9"/>
        <v>0</v>
      </c>
    </row>
    <row r="61" spans="1:10" x14ac:dyDescent="0.3">
      <c r="A61" s="42">
        <v>3000017993</v>
      </c>
      <c r="B61" s="42" t="s">
        <v>167</v>
      </c>
      <c r="C61" s="38" t="s">
        <v>98</v>
      </c>
      <c r="D61" s="38" t="s">
        <v>171</v>
      </c>
      <c r="E61" s="38" t="s">
        <v>95</v>
      </c>
      <c r="F61" s="63">
        <v>40</v>
      </c>
      <c r="G61" s="63">
        <v>60</v>
      </c>
      <c r="H61" s="63">
        <f t="shared" si="10"/>
        <v>2400</v>
      </c>
      <c r="I61" s="59"/>
      <c r="J61" s="44">
        <f t="shared" si="9"/>
        <v>0</v>
      </c>
    </row>
    <row r="62" spans="1:10" x14ac:dyDescent="0.3">
      <c r="A62" s="42">
        <v>3000017992</v>
      </c>
      <c r="B62" s="42" t="s">
        <v>168</v>
      </c>
      <c r="C62" s="38" t="s">
        <v>99</v>
      </c>
      <c r="D62" s="38" t="s">
        <v>171</v>
      </c>
      <c r="E62" s="38" t="s">
        <v>95</v>
      </c>
      <c r="F62" s="63">
        <v>40</v>
      </c>
      <c r="G62" s="63">
        <v>60</v>
      </c>
      <c r="H62" s="63">
        <f t="shared" si="10"/>
        <v>2400</v>
      </c>
      <c r="I62" s="59"/>
      <c r="J62" s="44">
        <f t="shared" si="9"/>
        <v>0</v>
      </c>
    </row>
    <row r="63" spans="1:10" x14ac:dyDescent="0.3">
      <c r="A63" s="42">
        <v>3000017993</v>
      </c>
      <c r="B63" s="42" t="s">
        <v>169</v>
      </c>
      <c r="C63" s="38" t="s">
        <v>98</v>
      </c>
      <c r="D63" s="38" t="s">
        <v>171</v>
      </c>
      <c r="E63" s="38" t="s">
        <v>95</v>
      </c>
      <c r="F63" s="63">
        <v>40</v>
      </c>
      <c r="G63" s="63">
        <v>60</v>
      </c>
      <c r="H63" s="63">
        <f t="shared" si="10"/>
        <v>2400</v>
      </c>
      <c r="I63" s="59"/>
      <c r="J63" s="44">
        <f t="shared" si="9"/>
        <v>0</v>
      </c>
    </row>
    <row r="64" spans="1:10" x14ac:dyDescent="0.3">
      <c r="A64" s="42">
        <v>3000017992</v>
      </c>
      <c r="B64" s="42" t="s">
        <v>170</v>
      </c>
      <c r="C64" s="38" t="s">
        <v>99</v>
      </c>
      <c r="D64" s="38" t="s">
        <v>171</v>
      </c>
      <c r="E64" s="38" t="s">
        <v>95</v>
      </c>
      <c r="F64" s="63">
        <v>40</v>
      </c>
      <c r="G64" s="63">
        <v>60</v>
      </c>
      <c r="H64" s="63">
        <f t="shared" si="10"/>
        <v>2400</v>
      </c>
      <c r="I64" s="59"/>
      <c r="J64" s="44">
        <f t="shared" si="9"/>
        <v>0</v>
      </c>
    </row>
    <row r="65" spans="1:10" x14ac:dyDescent="0.3">
      <c r="A65" s="52" t="s">
        <v>192</v>
      </c>
      <c r="B65" s="52"/>
      <c r="C65" s="53"/>
      <c r="D65" s="53"/>
      <c r="E65" s="53"/>
      <c r="F65" s="64"/>
      <c r="G65" s="64"/>
      <c r="H65" s="64"/>
      <c r="I65" s="61"/>
      <c r="J65" s="54">
        <f>SUM(J55:J64)</f>
        <v>0</v>
      </c>
    </row>
    <row r="66" spans="1:10" x14ac:dyDescent="0.3">
      <c r="A66" s="52" t="s">
        <v>42</v>
      </c>
      <c r="B66" s="52"/>
      <c r="C66" s="53"/>
      <c r="D66" s="53"/>
      <c r="E66" s="53"/>
      <c r="F66" s="64"/>
      <c r="G66" s="64"/>
      <c r="H66" s="64"/>
      <c r="I66" s="61"/>
      <c r="J66" s="54">
        <f>+J65+J53+J50+J44+J32+J14+J8</f>
        <v>0</v>
      </c>
    </row>
    <row r="67" spans="1:10" x14ac:dyDescent="0.3">
      <c r="B67" s="39" t="s">
        <v>172</v>
      </c>
      <c r="C67" s="6" t="s">
        <v>212</v>
      </c>
    </row>
  </sheetData>
  <sheetProtection algorithmName="SHA-512" hashValue="FXmkI86MIuzb0ElSVEIs4Byjq78uMHTW4O5RpeN2YWGK1MoRDs0NQ9aJpQAEZMe7ZaZnT3VLbybciYyD91fYng==" saltValue="mfczPuK5fK1otfr9n/C3uQ==" spinCount="100000" sheet="1" objects="1" scenarios="1"/>
  <phoneticPr fontId="1" type="noConversion"/>
  <pageMargins left="0.23622047244094491" right="0.23622047244094491" top="0.74803149606299213" bottom="0.74803149606299213" header="0.31496062992125984" footer="0.31496062992125984"/>
  <pageSetup scale="80" orientation="landscape" r:id="rId1"/>
</worksheet>
</file>

<file path=docMetadata/LabelInfo.xml><?xml version="1.0" encoding="utf-8"?>
<clbl:labelList xmlns:clbl="http://schemas.microsoft.com/office/2020/mipLabelMetadata">
  <clbl:label id="{93aedbdc-cc67-4652-aa12-d250a876ae79}" enabled="0" method="" siteId="{93aedbdc-cc67-4652-aa12-d250a876ae7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SUMMARY</vt:lpstr>
      <vt:lpstr>RATES</vt:lpstr>
      <vt:lpstr>Price shedule</vt:lpstr>
      <vt:lpstr>'Price shedule'!Print_Area</vt:lpstr>
      <vt:lpstr>'Price shedule'!Print_Titles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Avhasei Mudzwiri</dc:creator>
  <cp:lastModifiedBy>Mariana Basson</cp:lastModifiedBy>
  <cp:lastPrinted>2025-11-04T11:09:30Z</cp:lastPrinted>
  <dcterms:created xsi:type="dcterms:W3CDTF">2021-01-06T06:41:44Z</dcterms:created>
  <dcterms:modified xsi:type="dcterms:W3CDTF">2025-12-08T08:58:57Z</dcterms:modified>
</cp:coreProperties>
</file>