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kvsa.sharepoint.com/sites/KVSOFFICEWORK/Shared Documents/CN Lekalake Secondary School/Kwaku 17.03.2026/Submission 21.08.2026/"/>
    </mc:Choice>
  </mc:AlternateContent>
  <xr:revisionPtr revIDLastSave="33" documentId="8_{9472265B-A83A-4749-AE0B-2F755D09EE15}" xr6:coauthVersionLast="47" xr6:coauthVersionMax="47" xr10:uidLastSave="{AEE51092-9C6E-47B3-9049-B183595BA32C}"/>
  <bookViews>
    <workbookView xWindow="-108" yWindow="-108" windowWidth="23256" windowHeight="12456" tabRatio="893" activeTab="10" xr2:uid="{00000000-000D-0000-FFFF-FFFF00000000}"/>
  </bookViews>
  <sheets>
    <sheet name="Summary Total" sheetId="56" r:id="rId1"/>
    <sheet name="LV Reticulation" sheetId="52" r:id="rId2"/>
    <sheet name="Sheet9" sheetId="75" state="hidden" r:id="rId3"/>
    <sheet name="1 BED" sheetId="68" state="hidden" r:id="rId4"/>
    <sheet name="2 BED" sheetId="67" state="hidden" r:id="rId5"/>
    <sheet name="Administration Block" sheetId="97" r:id="rId6"/>
    <sheet name="ComputerLaboratory" sheetId="87" r:id="rId7"/>
    <sheet name="Home Economics" sheetId="88" r:id="rId8"/>
    <sheet name="School Hall" sheetId="83" r:id="rId9"/>
    <sheet name="Existing 4 CLR+Abl" sheetId="89" r:id="rId10"/>
    <sheet name="Science Lab + Library" sheetId="90" r:id="rId11"/>
    <sheet name="New 4 CLR+Abl" sheetId="92" r:id="rId12"/>
    <sheet name="HOD+Multipurpose+Maths Lab" sheetId="93" r:id="rId13"/>
    <sheet name="Caretakers Room + Store" sheetId="85" r:id="rId14"/>
    <sheet name="TuckShop" sheetId="60" r:id="rId15"/>
    <sheet name="Changerooms" sheetId="94" r:id="rId16"/>
    <sheet name="Guard House" sheetId="95" r:id="rId17"/>
    <sheet name="Area Lighting" sheetId="81" state="hidden" r:id="rId18"/>
    <sheet name="Lightning Protection " sheetId="76" state="hidden" r:id="rId19"/>
    <sheet name="Refuse Area" sheetId="65" state="hidden" r:id="rId20"/>
    <sheet name="Fire Supression" sheetId="5" state="hidden" r:id="rId21"/>
  </sheets>
  <externalReferences>
    <externalReference r:id="rId22"/>
  </externalReferences>
  <definedNames>
    <definedName name="_xlnm.Print_Area" localSheetId="3">'1 BED'!$A$1:$F$172</definedName>
    <definedName name="_xlnm.Print_Area" localSheetId="4">'2 BED'!$A$1:$F$172</definedName>
    <definedName name="_xlnm.Print_Area" localSheetId="5">'Administration Block'!$A$1:$H$173</definedName>
    <definedName name="_xlnm.Print_Area" localSheetId="17">'Area Lighting'!$B$3:$G$114</definedName>
    <definedName name="_xlnm.Print_Area" localSheetId="13">'Caretakers Room + Store'!$B$2:$G$177</definedName>
    <definedName name="_xlnm.Print_Area" localSheetId="15">Changerooms!$A$1:$H$173</definedName>
    <definedName name="_xlnm.Print_Area" localSheetId="6">ComputerLaboratory!$B$1:$G$175</definedName>
    <definedName name="_xlnm.Print_Area" localSheetId="9">'Existing 4 CLR+Abl'!$B$1:$G$175</definedName>
    <definedName name="_xlnm.Print_Area" localSheetId="16">'Guard House'!$A$1:$H$173</definedName>
    <definedName name="_xlnm.Print_Area" localSheetId="12">'HOD+Multipurpose+Maths Lab'!$A$1:$H$171</definedName>
    <definedName name="_xlnm.Print_Area" localSheetId="7">'Home Economics'!$B$2:$G$175</definedName>
    <definedName name="_xlnm.Print_Area" localSheetId="1">'LV Reticulation'!$B$1:$G$60</definedName>
    <definedName name="_xlnm.Print_Area" localSheetId="11">'New 4 CLR+Abl'!$A$1:$H$173</definedName>
    <definedName name="_xlnm.Print_Area" localSheetId="8">'School Hall'!$B$2:$G$177</definedName>
    <definedName name="_xlnm.Print_Area" localSheetId="10">'Science Lab + Library'!$A$1:$H$171</definedName>
    <definedName name="_xlnm.Print_Area" localSheetId="0">'Summary Total'!$A$1:$R$27</definedName>
    <definedName name="_xlnm.Print_Area" localSheetId="14">TuckShop!$B$2:$G$173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1" i="97" l="1"/>
  <c r="G167" i="93"/>
  <c r="G171" i="92"/>
  <c r="G169" i="90"/>
  <c r="G167" i="90"/>
  <c r="G147" i="90"/>
  <c r="G173" i="89"/>
  <c r="E32" i="52"/>
  <c r="F20" i="56" l="1"/>
  <c r="G126" i="94"/>
  <c r="G126" i="95"/>
  <c r="E165" i="56"/>
  <c r="E165" i="52"/>
  <c r="E165" i="92"/>
  <c r="E165" i="93"/>
  <c r="E165" i="60"/>
  <c r="E165" i="95"/>
  <c r="E165" i="87"/>
  <c r="G130" i="56"/>
  <c r="G130" i="52"/>
  <c r="G130" i="97"/>
  <c r="G130" i="89"/>
  <c r="G130" i="90"/>
  <c r="G130" i="92"/>
  <c r="G130" i="93"/>
  <c r="G130" i="87"/>
  <c r="G67" i="56"/>
  <c r="G67" i="52"/>
  <c r="G67" i="97"/>
  <c r="G67" i="88"/>
  <c r="G67" i="83"/>
  <c r="G67" i="89"/>
  <c r="G67" i="90"/>
  <c r="G67" i="92"/>
  <c r="G67" i="93"/>
  <c r="G67" i="85"/>
  <c r="G67" i="60"/>
  <c r="G67" i="94"/>
  <c r="G67" i="95"/>
  <c r="G67" i="87"/>
  <c r="G20" i="52"/>
  <c r="G20" i="87"/>
  <c r="G20" i="88"/>
  <c r="G20" i="83"/>
  <c r="G20" i="89"/>
  <c r="G20" i="90"/>
  <c r="G20" i="92"/>
  <c r="G20" i="93"/>
  <c r="G20" i="85"/>
  <c r="G20" i="60"/>
  <c r="G20" i="94"/>
  <c r="G20" i="95"/>
  <c r="G20" i="97"/>
  <c r="G20" i="56"/>
  <c r="G169" i="95"/>
  <c r="G157" i="95"/>
  <c r="G149" i="95"/>
  <c r="G147" i="95"/>
  <c r="P144" i="95"/>
  <c r="G114" i="95"/>
  <c r="G106" i="95"/>
  <c r="E98" i="95"/>
  <c r="G98" i="95" s="1"/>
  <c r="G92" i="95"/>
  <c r="J90" i="95"/>
  <c r="G90" i="95"/>
  <c r="G81" i="95"/>
  <c r="G73" i="95"/>
  <c r="G63" i="95"/>
  <c r="G53" i="95"/>
  <c r="G51" i="95"/>
  <c r="G37" i="95"/>
  <c r="E31" i="95"/>
  <c r="G31" i="95" s="1"/>
  <c r="G169" i="94"/>
  <c r="G157" i="94"/>
  <c r="G149" i="94"/>
  <c r="G147" i="94"/>
  <c r="P144" i="94"/>
  <c r="G114" i="94"/>
  <c r="G106" i="94"/>
  <c r="E98" i="94"/>
  <c r="G98" i="94" s="1"/>
  <c r="G92" i="94"/>
  <c r="J90" i="94"/>
  <c r="G90" i="94"/>
  <c r="G81" i="94"/>
  <c r="G73" i="94"/>
  <c r="G63" i="94"/>
  <c r="G53" i="94"/>
  <c r="G51" i="94"/>
  <c r="G37" i="94"/>
  <c r="E31" i="94"/>
  <c r="G31" i="94" s="1"/>
  <c r="G169" i="60"/>
  <c r="G157" i="60"/>
  <c r="G149" i="60"/>
  <c r="G147" i="60"/>
  <c r="P144" i="60"/>
  <c r="G126" i="60"/>
  <c r="G114" i="60"/>
  <c r="G106" i="60"/>
  <c r="E98" i="60"/>
  <c r="G98" i="60" s="1"/>
  <c r="G92" i="60"/>
  <c r="J90" i="60"/>
  <c r="G90" i="60"/>
  <c r="G83" i="60"/>
  <c r="G81" i="60"/>
  <c r="G73" i="60"/>
  <c r="G63" i="60"/>
  <c r="G53" i="60"/>
  <c r="G51" i="60"/>
  <c r="G37" i="60"/>
  <c r="E31" i="60"/>
  <c r="G31" i="60" s="1"/>
  <c r="G169" i="85"/>
  <c r="G157" i="85"/>
  <c r="G149" i="85"/>
  <c r="G147" i="85"/>
  <c r="P144" i="85"/>
  <c r="G126" i="85"/>
  <c r="G114" i="85"/>
  <c r="G106" i="85"/>
  <c r="E98" i="85"/>
  <c r="G98" i="85" s="1"/>
  <c r="G92" i="85"/>
  <c r="J90" i="85"/>
  <c r="G90" i="85"/>
  <c r="G83" i="85"/>
  <c r="G81" i="85"/>
  <c r="G73" i="85"/>
  <c r="G63" i="85"/>
  <c r="G53" i="85"/>
  <c r="G51" i="85"/>
  <c r="G37" i="85"/>
  <c r="E31" i="85"/>
  <c r="G31" i="85" s="1"/>
  <c r="G169" i="93"/>
  <c r="G157" i="93"/>
  <c r="G149" i="93"/>
  <c r="G147" i="93"/>
  <c r="P144" i="93"/>
  <c r="G126" i="93"/>
  <c r="G114" i="93"/>
  <c r="G106" i="93"/>
  <c r="G92" i="93"/>
  <c r="J90" i="93"/>
  <c r="G90" i="93"/>
  <c r="G83" i="93"/>
  <c r="G81" i="93"/>
  <c r="G73" i="93"/>
  <c r="G63" i="93"/>
  <c r="G53" i="93"/>
  <c r="G51" i="93"/>
  <c r="G37" i="93"/>
  <c r="E31" i="93"/>
  <c r="G31" i="93" s="1"/>
  <c r="G169" i="92"/>
  <c r="G157" i="92"/>
  <c r="G149" i="92"/>
  <c r="G147" i="92"/>
  <c r="P144" i="92"/>
  <c r="G126" i="92"/>
  <c r="G114" i="92"/>
  <c r="G106" i="92"/>
  <c r="G92" i="92"/>
  <c r="J90" i="92"/>
  <c r="E90" i="92"/>
  <c r="E98" i="92" s="1"/>
  <c r="G98" i="92" s="1"/>
  <c r="G83" i="92"/>
  <c r="G81" i="92"/>
  <c r="G73" i="92"/>
  <c r="G63" i="92"/>
  <c r="G53" i="92"/>
  <c r="G51" i="92"/>
  <c r="G37" i="92"/>
  <c r="E31" i="92"/>
  <c r="G31" i="92" s="1"/>
  <c r="G157" i="90"/>
  <c r="G149" i="90"/>
  <c r="P144" i="90"/>
  <c r="G126" i="90"/>
  <c r="G114" i="90"/>
  <c r="G106" i="90"/>
  <c r="E98" i="90"/>
  <c r="G98" i="90" s="1"/>
  <c r="G92" i="90"/>
  <c r="J90" i="90"/>
  <c r="G90" i="90"/>
  <c r="G83" i="90"/>
  <c r="G81" i="90"/>
  <c r="G73" i="90"/>
  <c r="G63" i="90"/>
  <c r="G53" i="90"/>
  <c r="G51" i="90"/>
  <c r="G37" i="90"/>
  <c r="E31" i="90"/>
  <c r="G31" i="90" s="1"/>
  <c r="G171" i="89"/>
  <c r="G169" i="89"/>
  <c r="G157" i="89"/>
  <c r="G149" i="89"/>
  <c r="G147" i="89"/>
  <c r="P144" i="89"/>
  <c r="G126" i="89"/>
  <c r="G114" i="89"/>
  <c r="G106" i="89"/>
  <c r="G92" i="89"/>
  <c r="J90" i="89"/>
  <c r="E90" i="89"/>
  <c r="G90" i="89" s="1"/>
  <c r="G83" i="89"/>
  <c r="G81" i="89"/>
  <c r="G73" i="89"/>
  <c r="G63" i="89"/>
  <c r="G53" i="89"/>
  <c r="G51" i="89"/>
  <c r="G37" i="89"/>
  <c r="E31" i="89"/>
  <c r="G31" i="89" s="1"/>
  <c r="F12" i="83"/>
  <c r="G128" i="83"/>
  <c r="G171" i="88"/>
  <c r="G171" i="87"/>
  <c r="G173" i="88"/>
  <c r="G169" i="88"/>
  <c r="G157" i="88"/>
  <c r="G149" i="88"/>
  <c r="G147" i="88"/>
  <c r="P144" i="88"/>
  <c r="G126" i="88"/>
  <c r="G114" i="88"/>
  <c r="G106" i="88"/>
  <c r="E98" i="88"/>
  <c r="G98" i="88" s="1"/>
  <c r="G92" i="88"/>
  <c r="J90" i="88"/>
  <c r="G90" i="88"/>
  <c r="G83" i="88"/>
  <c r="G81" i="88"/>
  <c r="G73" i="88"/>
  <c r="G63" i="88"/>
  <c r="G53" i="88"/>
  <c r="G51" i="88"/>
  <c r="G37" i="88"/>
  <c r="E31" i="88"/>
  <c r="G31" i="88" s="1"/>
  <c r="G165" i="87"/>
  <c r="G37" i="87"/>
  <c r="G173" i="87"/>
  <c r="G169" i="87"/>
  <c r="G157" i="87"/>
  <c r="G149" i="87"/>
  <c r="G147" i="87"/>
  <c r="P144" i="87"/>
  <c r="G126" i="87"/>
  <c r="G114" i="87"/>
  <c r="G106" i="87"/>
  <c r="E98" i="87"/>
  <c r="G98" i="87" s="1"/>
  <c r="G92" i="87"/>
  <c r="J90" i="87"/>
  <c r="G90" i="87"/>
  <c r="G83" i="87"/>
  <c r="G81" i="87"/>
  <c r="G73" i="87"/>
  <c r="G63" i="87"/>
  <c r="G53" i="87"/>
  <c r="G51" i="87"/>
  <c r="E31" i="87"/>
  <c r="G31" i="87" s="1"/>
  <c r="G128" i="97"/>
  <c r="E98" i="97"/>
  <c r="G98" i="97" s="1"/>
  <c r="G37" i="97"/>
  <c r="G147" i="97"/>
  <c r="G92" i="97"/>
  <c r="G90" i="97"/>
  <c r="G83" i="97"/>
  <c r="G81" i="97"/>
  <c r="G169" i="97"/>
  <c r="G167" i="97"/>
  <c r="G165" i="97"/>
  <c r="G163" i="97"/>
  <c r="G161" i="97"/>
  <c r="G159" i="97"/>
  <c r="G155" i="97"/>
  <c r="G149" i="97"/>
  <c r="P146" i="97"/>
  <c r="G145" i="97"/>
  <c r="G116" i="97"/>
  <c r="G114" i="97"/>
  <c r="G108" i="97"/>
  <c r="G106" i="97"/>
  <c r="G73" i="97"/>
  <c r="G63" i="97"/>
  <c r="E31" i="97"/>
  <c r="G31" i="97" s="1"/>
  <c r="E48" i="52"/>
  <c r="E46" i="52"/>
  <c r="E16" i="52"/>
  <c r="E15" i="52"/>
  <c r="G15" i="52" s="1"/>
  <c r="I15" i="52"/>
  <c r="I18" i="52" s="1"/>
  <c r="G58" i="52"/>
  <c r="G54" i="52"/>
  <c r="G42" i="52"/>
  <c r="G40" i="52"/>
  <c r="G25" i="52"/>
  <c r="I23" i="52"/>
  <c r="G23" i="52"/>
  <c r="G21" i="52"/>
  <c r="I20" i="52"/>
  <c r="G10" i="52"/>
  <c r="G8" i="52"/>
  <c r="G39" i="89" l="1"/>
  <c r="G40" i="89" s="1"/>
  <c r="G85" i="89" s="1"/>
  <c r="G86" i="89" s="1"/>
  <c r="G39" i="88"/>
  <c r="G40" i="88" s="1"/>
  <c r="G85" i="88" s="1"/>
  <c r="G86" i="88" s="1"/>
  <c r="G134" i="88" s="1"/>
  <c r="G135" i="88" s="1"/>
  <c r="E10" i="56" s="1"/>
  <c r="G39" i="94"/>
  <c r="G40" i="94" s="1"/>
  <c r="G85" i="94" s="1"/>
  <c r="G86" i="94" s="1"/>
  <c r="G134" i="94" s="1"/>
  <c r="G135" i="94" s="1"/>
  <c r="E18" i="56" s="1"/>
  <c r="G39" i="60"/>
  <c r="G40" i="60" s="1"/>
  <c r="G85" i="60" s="1"/>
  <c r="G86" i="60" s="1"/>
  <c r="G134" i="60" s="1"/>
  <c r="G135" i="60" s="1"/>
  <c r="E17" i="56" s="1"/>
  <c r="G39" i="87"/>
  <c r="G40" i="87" s="1"/>
  <c r="G85" i="87" s="1"/>
  <c r="G86" i="87" s="1"/>
  <c r="G134" i="87" s="1"/>
  <c r="G135" i="87" s="1"/>
  <c r="E9" i="56" s="1"/>
  <c r="G39" i="92"/>
  <c r="G40" i="92" s="1"/>
  <c r="G85" i="92" s="1"/>
  <c r="G86" i="92" s="1"/>
  <c r="G39" i="90"/>
  <c r="G40" i="90" s="1"/>
  <c r="G85" i="90" s="1"/>
  <c r="G86" i="90" s="1"/>
  <c r="G134" i="90" s="1"/>
  <c r="G135" i="90" s="1"/>
  <c r="E13" i="56" s="1"/>
  <c r="G39" i="95"/>
  <c r="G40" i="95" s="1"/>
  <c r="G85" i="95" s="1"/>
  <c r="G86" i="95" s="1"/>
  <c r="G134" i="95" s="1"/>
  <c r="G135" i="95" s="1"/>
  <c r="G39" i="85"/>
  <c r="G40" i="85" s="1"/>
  <c r="G85" i="85" s="1"/>
  <c r="G86" i="85" s="1"/>
  <c r="G134" i="85" s="1"/>
  <c r="G135" i="85" s="1"/>
  <c r="E16" i="56" s="1"/>
  <c r="G39" i="93"/>
  <c r="G40" i="93" s="1"/>
  <c r="G85" i="93" s="1"/>
  <c r="G86" i="93" s="1"/>
  <c r="E98" i="93"/>
  <c r="G98" i="93" s="1"/>
  <c r="G90" i="92"/>
  <c r="E98" i="89"/>
  <c r="G98" i="89" s="1"/>
  <c r="G39" i="97"/>
  <c r="G46" i="52"/>
  <c r="G34" i="52"/>
  <c r="G32" i="52"/>
  <c r="G48" i="52"/>
  <c r="E18" i="52"/>
  <c r="G18" i="52" s="1"/>
  <c r="J15" i="52"/>
  <c r="G16" i="52"/>
  <c r="E19" i="56" l="1"/>
  <c r="G134" i="92"/>
  <c r="G135" i="92" s="1"/>
  <c r="E14" i="56" s="1"/>
  <c r="G134" i="89"/>
  <c r="G135" i="89" s="1"/>
  <c r="E12" i="56" s="1"/>
  <c r="G134" i="93"/>
  <c r="G135" i="93" s="1"/>
  <c r="E15" i="56" s="1"/>
  <c r="G40" i="97"/>
  <c r="G85" i="97" s="1"/>
  <c r="G86" i="97" s="1"/>
  <c r="G27" i="52"/>
  <c r="G28" i="52" s="1"/>
  <c r="E7" i="56" l="1"/>
  <c r="G136" i="97"/>
  <c r="G137" i="97" s="1"/>
  <c r="E8" i="56" s="1"/>
  <c r="F15" i="81" l="1"/>
  <c r="F16" i="81" s="1"/>
  <c r="F17" i="81" s="1"/>
  <c r="F18" i="81" s="1"/>
  <c r="F19" i="81" s="1"/>
  <c r="S14" i="81"/>
  <c r="F30" i="81"/>
  <c r="F37" i="56"/>
  <c r="G87" i="81" l="1"/>
  <c r="G53" i="83"/>
  <c r="G51" i="83"/>
  <c r="G151" i="83"/>
  <c r="G92" i="83"/>
  <c r="G90" i="83"/>
  <c r="G175" i="83" l="1"/>
  <c r="G173" i="83"/>
  <c r="G149" i="83"/>
  <c r="G116" i="83"/>
  <c r="G108" i="83"/>
  <c r="F73" i="81"/>
  <c r="G11" i="81"/>
  <c r="G9" i="81"/>
  <c r="G73" i="81"/>
  <c r="F85" i="81"/>
  <c r="G171" i="83"/>
  <c r="G159" i="83" l="1"/>
  <c r="G153" i="83"/>
  <c r="P146" i="83"/>
  <c r="G114" i="83"/>
  <c r="E98" i="83"/>
  <c r="G98" i="83" s="1"/>
  <c r="G83" i="83"/>
  <c r="G81" i="83"/>
  <c r="G73" i="83"/>
  <c r="G63" i="83"/>
  <c r="G37" i="83"/>
  <c r="E31" i="83"/>
  <c r="G31" i="83" s="1"/>
  <c r="G39" i="83" l="1"/>
  <c r="G40" i="83" s="1"/>
  <c r="G85" i="83" s="1"/>
  <c r="G86" i="83" s="1"/>
  <c r="G106" i="83"/>
  <c r="E33" i="81"/>
  <c r="G33" i="81" s="1"/>
  <c r="G136" i="83" l="1"/>
  <c r="G137" i="83" s="1"/>
  <c r="G62" i="81"/>
  <c r="G56" i="81"/>
  <c r="E11" i="56" l="1"/>
  <c r="G64" i="81"/>
  <c r="G65" i="81"/>
  <c r="G85" i="81"/>
  <c r="G112" i="81"/>
  <c r="E59" i="76"/>
  <c r="F59" i="76" s="1"/>
  <c r="E57" i="76"/>
  <c r="F57" i="76"/>
  <c r="E53" i="76"/>
  <c r="F53" i="76" s="1"/>
  <c r="E47" i="76"/>
  <c r="F47" i="76"/>
  <c r="E49" i="76"/>
  <c r="F49" i="76" s="1"/>
  <c r="D14" i="76"/>
  <c r="F14" i="76"/>
  <c r="F10" i="76"/>
  <c r="F63" i="76"/>
  <c r="F51" i="76"/>
  <c r="D40" i="76"/>
  <c r="F40" i="76"/>
  <c r="F38" i="76"/>
  <c r="F29" i="76"/>
  <c r="F21" i="76"/>
  <c r="F16" i="76"/>
  <c r="D9" i="75"/>
  <c r="G9" i="75"/>
  <c r="I9" i="75"/>
  <c r="I21" i="75"/>
  <c r="I20" i="75"/>
  <c r="I19" i="75"/>
  <c r="G18" i="75"/>
  <c r="I18" i="75"/>
  <c r="G17" i="75"/>
  <c r="I17" i="75"/>
  <c r="G16" i="75"/>
  <c r="I16" i="75"/>
  <c r="G15" i="75"/>
  <c r="I15" i="75"/>
  <c r="G14" i="75"/>
  <c r="I14" i="75"/>
  <c r="D13" i="75"/>
  <c r="G13" i="75" s="1"/>
  <c r="I13" i="75" s="1"/>
  <c r="D12" i="75"/>
  <c r="G12" i="75" s="1"/>
  <c r="I12" i="75" s="1"/>
  <c r="D10" i="75"/>
  <c r="D11" i="75"/>
  <c r="G11" i="75"/>
  <c r="I11" i="75"/>
  <c r="G8" i="75"/>
  <c r="I8" i="75" s="1"/>
  <c r="G7" i="75"/>
  <c r="I7" i="75" s="1"/>
  <c r="G10" i="75"/>
  <c r="I10" i="75" s="1"/>
  <c r="F170" i="68"/>
  <c r="F168" i="68"/>
  <c r="F164" i="68"/>
  <c r="O160" i="68"/>
  <c r="F156" i="68"/>
  <c r="F154" i="68"/>
  <c r="O153" i="68"/>
  <c r="F152" i="68"/>
  <c r="F141" i="68"/>
  <c r="F139" i="68"/>
  <c r="F137" i="68"/>
  <c r="F125" i="68"/>
  <c r="F123" i="68"/>
  <c r="F121" i="68"/>
  <c r="F119" i="68"/>
  <c r="F117" i="68"/>
  <c r="D111" i="68"/>
  <c r="F111" i="68"/>
  <c r="D109" i="68"/>
  <c r="F109" i="68" s="1"/>
  <c r="F103" i="68"/>
  <c r="I101" i="68"/>
  <c r="F101" i="68"/>
  <c r="F92" i="68"/>
  <c r="F90" i="68"/>
  <c r="F80" i="68"/>
  <c r="F70" i="68"/>
  <c r="F66" i="68"/>
  <c r="F56" i="68"/>
  <c r="F54" i="68"/>
  <c r="E40" i="68"/>
  <c r="F40" i="68"/>
  <c r="F34" i="68"/>
  <c r="F42" i="68" s="1"/>
  <c r="F43" i="68" s="1"/>
  <c r="F96" i="68" s="1"/>
  <c r="F97" i="68" s="1"/>
  <c r="E40" i="67"/>
  <c r="F40" i="67" s="1"/>
  <c r="F152" i="67"/>
  <c r="F154" i="67"/>
  <c r="F156" i="67"/>
  <c r="F125" i="67"/>
  <c r="F119" i="67"/>
  <c r="F123" i="67"/>
  <c r="I101" i="67"/>
  <c r="F170" i="67"/>
  <c r="F168" i="67"/>
  <c r="F164" i="67"/>
  <c r="O160" i="67"/>
  <c r="O153" i="67"/>
  <c r="F141" i="67"/>
  <c r="F139" i="67"/>
  <c r="F137" i="67"/>
  <c r="F121" i="67"/>
  <c r="F117" i="67"/>
  <c r="D111" i="67"/>
  <c r="F111" i="67"/>
  <c r="D109" i="67"/>
  <c r="F109" i="67"/>
  <c r="F103" i="67"/>
  <c r="F101" i="67"/>
  <c r="F92" i="67"/>
  <c r="F90" i="67"/>
  <c r="F80" i="67"/>
  <c r="F70" i="67"/>
  <c r="F66" i="67"/>
  <c r="F56" i="67"/>
  <c r="F54" i="67"/>
  <c r="F34" i="67"/>
  <c r="F42" i="67" s="1"/>
  <c r="F43" i="67" s="1"/>
  <c r="F96" i="67" s="1"/>
  <c r="F97" i="67" s="1"/>
  <c r="F143" i="67" s="1"/>
  <c r="F144" i="67" s="1"/>
  <c r="F172" i="67" s="1"/>
  <c r="G58" i="5"/>
  <c r="G54" i="5"/>
  <c r="G53" i="5"/>
  <c r="G52" i="5"/>
  <c r="G51" i="5"/>
  <c r="G50" i="5"/>
  <c r="G47" i="5"/>
  <c r="G46" i="5"/>
  <c r="G45" i="5"/>
  <c r="G44" i="5"/>
  <c r="G43" i="5"/>
  <c r="G40" i="5"/>
  <c r="G39" i="5"/>
  <c r="G38" i="5"/>
  <c r="G37" i="5"/>
  <c r="G31" i="5"/>
  <c r="G30" i="5"/>
  <c r="G29" i="5"/>
  <c r="G28" i="5"/>
  <c r="G27" i="5"/>
  <c r="G26" i="5"/>
  <c r="G23" i="5"/>
  <c r="G22" i="5"/>
  <c r="G21" i="5"/>
  <c r="G20" i="5"/>
  <c r="G19" i="5"/>
  <c r="G18" i="5"/>
  <c r="G17" i="5"/>
  <c r="G16" i="5"/>
  <c r="G15" i="5"/>
  <c r="G14" i="5"/>
  <c r="G13" i="5"/>
  <c r="G12" i="5"/>
  <c r="G11" i="5"/>
  <c r="G10" i="5"/>
  <c r="G33" i="5" s="1"/>
  <c r="G34" i="5" s="1"/>
  <c r="G62" i="5" s="1"/>
  <c r="G63" i="5" s="1"/>
  <c r="G9" i="5"/>
  <c r="G8" i="5"/>
  <c r="G7" i="5"/>
  <c r="G6" i="5"/>
  <c r="F66" i="76" l="1"/>
  <c r="F143" i="68"/>
  <c r="F144" i="68" s="1"/>
  <c r="F172" i="68" s="1"/>
  <c r="I6" i="75"/>
  <c r="I23" i="75" s="1"/>
  <c r="I24" i="75" s="1"/>
  <c r="I25" i="75" s="1"/>
  <c r="G114" i="81"/>
  <c r="H7" i="56" l="1"/>
  <c r="H18" i="56" l="1"/>
  <c r="J18" i="56"/>
  <c r="K18" i="56"/>
  <c r="L18" i="56" s="1"/>
  <c r="M18" i="56" s="1"/>
  <c r="N18" i="56" s="1"/>
  <c r="O18" i="56" s="1"/>
</calcChain>
</file>

<file path=xl/sharedStrings.xml><?xml version="1.0" encoding="utf-8"?>
<sst xmlns="http://schemas.openxmlformats.org/spreadsheetml/2006/main" count="3337" uniqueCount="745">
  <si>
    <t>TOTAL</t>
  </si>
  <si>
    <t>DESCRIPTION</t>
  </si>
  <si>
    <t>RATE</t>
  </si>
  <si>
    <t>UNIT</t>
  </si>
  <si>
    <t>AMOUNT</t>
  </si>
  <si>
    <t>SUB TOTAL 1</t>
  </si>
  <si>
    <t>ITEM</t>
  </si>
  <si>
    <t>QTY</t>
  </si>
  <si>
    <t>No</t>
  </si>
  <si>
    <t>m³</t>
  </si>
  <si>
    <t>m</t>
  </si>
  <si>
    <t xml:space="preserve">TOTAL FOR BILL - CARRIED FORWARD </t>
  </si>
  <si>
    <t xml:space="preserve">TOTAL FOR BILL - BROUGHT FORWARD </t>
  </si>
  <si>
    <t xml:space="preserve"> </t>
  </si>
  <si>
    <t>TOTAL FOR BILL - CARRIED FORWARD TO SUMMARY</t>
  </si>
  <si>
    <t>SUPPLY</t>
  </si>
  <si>
    <t>INSTALL</t>
  </si>
  <si>
    <t>LECTURE HALL</t>
  </si>
  <si>
    <t>5.1.1</t>
  </si>
  <si>
    <t>VALVE CHAMBER</t>
  </si>
  <si>
    <t>5.1.1.1</t>
  </si>
  <si>
    <t>Schedule 40 and 100mm norminal bore stop valve</t>
  </si>
  <si>
    <r>
      <rPr>
        <sz val="11"/>
        <rFont val="Arial"/>
        <family val="2"/>
      </rPr>
      <t>No</t>
    </r>
    <r>
      <rPr>
        <b/>
        <sz val="11"/>
        <rFont val="Arial"/>
        <family val="2"/>
      </rPr>
      <t>.</t>
    </r>
  </si>
  <si>
    <t>5.1.1.2</t>
  </si>
  <si>
    <t>Schedule 40 and 100mm norminal bore alarm valve</t>
  </si>
  <si>
    <t>No.</t>
  </si>
  <si>
    <t>5.1.1.3</t>
  </si>
  <si>
    <t>Booster Connections</t>
  </si>
  <si>
    <t>5.1.1.4</t>
  </si>
  <si>
    <t>Schedule 40 and 50mm norminal bore Flushing valve</t>
  </si>
  <si>
    <t>5.1.1.5</t>
  </si>
  <si>
    <t>Pressure gauge</t>
  </si>
  <si>
    <t>5.1.1.6</t>
  </si>
  <si>
    <t>Schedule 40 and 80mm norminal bore test pipe</t>
  </si>
  <si>
    <t>5.1.1.7</t>
  </si>
  <si>
    <t>Schedule 40 and 50mm norminal bore  Alarm motor valve</t>
  </si>
  <si>
    <t>5.1.1.8</t>
  </si>
  <si>
    <t>Schedule 40 and 50mm norminal bore drain pipe</t>
  </si>
  <si>
    <t>5.1.1.9</t>
  </si>
  <si>
    <t>Schedule 40 and 80mm norminal bore test valve</t>
  </si>
  <si>
    <t>5.1.1.10</t>
  </si>
  <si>
    <t>Alarm pressure switch</t>
  </si>
  <si>
    <t>5.1.1.11</t>
  </si>
  <si>
    <t>Schedule 40 and 15mm norminal bore  alarm By-Pass valve</t>
  </si>
  <si>
    <t>5.1.1.12</t>
  </si>
  <si>
    <t>50mm Alarm strainer</t>
  </si>
  <si>
    <t>5.1.1.13</t>
  </si>
  <si>
    <t>Schedule 40 and 50mm norminal bore  union</t>
  </si>
  <si>
    <t>5.1.1.14</t>
  </si>
  <si>
    <t>50mm false alarm pump suction isolation valve</t>
  </si>
  <si>
    <t>5.1.1.15</t>
  </si>
  <si>
    <t>False alarm pump</t>
  </si>
  <si>
    <t>5.1.1.16</t>
  </si>
  <si>
    <t>50mm False alarm pump delivery non return valve</t>
  </si>
  <si>
    <t>5.1.1.17</t>
  </si>
  <si>
    <t>50mm False alarm pump delivery stop valve</t>
  </si>
  <si>
    <t>5.1.1.18</t>
  </si>
  <si>
    <t>Schedule 40 and 50mm norminal bore Alarm test valve</t>
  </si>
  <si>
    <t>5.1.2</t>
  </si>
  <si>
    <t>PIPING AND ACCESSORIES</t>
  </si>
  <si>
    <t>5.1.2.1</t>
  </si>
  <si>
    <t>Schedule 40 and 32mm norminal bore pipe</t>
  </si>
  <si>
    <t>5.1.2.2</t>
  </si>
  <si>
    <t>Schedule 40 and 40mm norminal bore pipe</t>
  </si>
  <si>
    <t>5.1.2.3</t>
  </si>
  <si>
    <t>Schedule 40 and 50mm norminal bore pipe</t>
  </si>
  <si>
    <t>5.1.2.4</t>
  </si>
  <si>
    <t>Schedule 40 and 60mm norminal bore pipe</t>
  </si>
  <si>
    <t>5.1.2.5</t>
  </si>
  <si>
    <t>Schedule 40 and 80mm norminal bore pipe</t>
  </si>
  <si>
    <t>5.1.2.6</t>
  </si>
  <si>
    <t>Schedule 40 and 100mm norminal bore pipe</t>
  </si>
  <si>
    <t>TOTAL CARRIED FORWARD</t>
  </si>
  <si>
    <t>5.1.3</t>
  </si>
  <si>
    <t>ELBOWS</t>
  </si>
  <si>
    <t>5.1.3.1</t>
  </si>
  <si>
    <t>Schedule 40 and 32mm norminal bore 90 degree elbow</t>
  </si>
  <si>
    <t>5.1.3.2</t>
  </si>
  <si>
    <t>Schedule 40 and 40mm norminal bore 90 degree elbow</t>
  </si>
  <si>
    <t>5.1.3.3</t>
  </si>
  <si>
    <t>Schedule 40 and 100mm norminal bore 90 degree elbow</t>
  </si>
  <si>
    <t>5.1.3.4</t>
  </si>
  <si>
    <t>Schedule 40 and 32mm norminal bore 45 degree elbow</t>
  </si>
  <si>
    <t>5.1.4</t>
  </si>
  <si>
    <t>TEES</t>
  </si>
  <si>
    <t>5.1.4.1</t>
  </si>
  <si>
    <t>Schedule 40 and 100mm x40mm norminal bore connecting tee</t>
  </si>
  <si>
    <t>5.1.4.2</t>
  </si>
  <si>
    <t>Schedule 40 and 80mm x40mm norminal bore connecting tee</t>
  </si>
  <si>
    <t>5.1.4.3</t>
  </si>
  <si>
    <t>Schedule 40 and 60mm x40mm norminal bore connecting tee</t>
  </si>
  <si>
    <t>5.1.4.4</t>
  </si>
  <si>
    <t>Schedule 40 and 50mm x40mm norminal bore connecting tee</t>
  </si>
  <si>
    <t>5.1.4.5</t>
  </si>
  <si>
    <t>Schedule 40 and 40mm x32mm norminal bore connecting tee</t>
  </si>
  <si>
    <t>5.1.5</t>
  </si>
  <si>
    <t>REDUCERS</t>
  </si>
  <si>
    <t>5.1.5.1</t>
  </si>
  <si>
    <t>Schedule 40 and 40 to 32mm norminal bore  concentric reducer</t>
  </si>
  <si>
    <t>5.1.5.2</t>
  </si>
  <si>
    <t>Schedule 40 and 50 to 40mm norminal bore  concentric reducer</t>
  </si>
  <si>
    <t>5.1.5.3</t>
  </si>
  <si>
    <t>Schedule 40 and 60 to 50mm norminal bore  concentric reducer</t>
  </si>
  <si>
    <t>5.1.5.4</t>
  </si>
  <si>
    <t>Schedule 40 and 80 to 60mm norminal bore  concentric reducer</t>
  </si>
  <si>
    <t>5.1.5.5</t>
  </si>
  <si>
    <t>Schedule 40 and 100 to 80mm norminal bore  concentric reducer</t>
  </si>
  <si>
    <t>5.1.6</t>
  </si>
  <si>
    <t>SPRINKLERS</t>
  </si>
  <si>
    <t>5.1.6.1</t>
  </si>
  <si>
    <r>
      <t xml:space="preserve">White painted peiling sprinkler heads with white rosettes to a plasterboard ceiling. 362 x 552 outlet melting point 158 </t>
    </r>
    <r>
      <rPr>
        <sz val="11"/>
        <color indexed="8"/>
        <rFont val="Calibri"/>
        <family val="2"/>
      </rPr>
      <t>°</t>
    </r>
    <r>
      <rPr>
        <sz val="11"/>
        <color indexed="8"/>
        <rFont val="Arial"/>
        <family val="2"/>
      </rPr>
      <t xml:space="preserve"> F type</t>
    </r>
  </si>
  <si>
    <t>Sum</t>
  </si>
  <si>
    <r>
      <rPr>
        <b/>
        <sz val="9"/>
        <rFont val="Arial"/>
        <family val="2"/>
      </rPr>
      <t xml:space="preserve">Note: </t>
    </r>
    <r>
      <rPr>
        <sz val="9"/>
        <rFont val="Arial"/>
        <family val="2"/>
      </rPr>
      <t>Eng/Siboniso to input correct capacity as per specification</t>
    </r>
  </si>
  <si>
    <t>TOTAL CARRIED TO SUMMARY (SPRINKLER FIRE SYSTEM )</t>
  </si>
  <si>
    <t>15% VAT</t>
  </si>
  <si>
    <t>P &amp; Gs</t>
  </si>
  <si>
    <t>LV Reticulation</t>
  </si>
  <si>
    <t>Trenching</t>
  </si>
  <si>
    <t>Excavating, bedding, backfilling, consolidating and</t>
  </si>
  <si>
    <t>Pickable soil</t>
  </si>
  <si>
    <t>Hard rock</t>
  </si>
  <si>
    <t>-</t>
  </si>
  <si>
    <t>Backfilling and compaction</t>
  </si>
  <si>
    <t>Cable warning tape, 300mm above cables</t>
  </si>
  <si>
    <t>Cable markers, above cables</t>
  </si>
  <si>
    <t xml:space="preserve">600/1000V Cable terminations, </t>
  </si>
  <si>
    <t xml:space="preserve">for PVC PVC SWA PVC Cu cables, for indoor or outdoor </t>
  </si>
  <si>
    <t>use, as required</t>
  </si>
  <si>
    <t>Gland no 3 complete with shroud</t>
  </si>
  <si>
    <t>Gland no 2 complete with shroud</t>
  </si>
  <si>
    <t>Earth conductors (HDHC), including ends</t>
  </si>
  <si>
    <t xml:space="preserve">4mm² </t>
  </si>
  <si>
    <t>Testing of this section in the presence of</t>
  </si>
  <si>
    <t>the Employer and/or the Engineer, including</t>
  </si>
  <si>
    <t>all equipment, power generator, etc.</t>
  </si>
  <si>
    <t xml:space="preserve">Area Lighting </t>
  </si>
  <si>
    <t xml:space="preserve">SUMMARY: ELECTRICAL WORKS </t>
  </si>
  <si>
    <t>Lot</t>
  </si>
  <si>
    <t>MV Reticulation - Internal</t>
  </si>
  <si>
    <t>Provisional Sum - Metering System</t>
  </si>
  <si>
    <t>Amount</t>
  </si>
  <si>
    <t>Total</t>
  </si>
  <si>
    <t>Description</t>
  </si>
  <si>
    <t>Section</t>
  </si>
  <si>
    <t>Rate</t>
  </si>
  <si>
    <t>Multiple</t>
  </si>
  <si>
    <t>Quantity</t>
  </si>
  <si>
    <t>Unit</t>
  </si>
  <si>
    <r>
      <t>m</t>
    </r>
    <r>
      <rPr>
        <vertAlign val="superscript"/>
        <sz val="11"/>
        <rFont val="Century Gothic"/>
        <family val="2"/>
      </rPr>
      <t>2</t>
    </r>
  </si>
  <si>
    <t>Electric Fencing</t>
  </si>
  <si>
    <t>Satellite and TV installs</t>
  </si>
  <si>
    <t>Provisional Sum - Access Control and Security Cameras</t>
  </si>
  <si>
    <t>Building Electrification - Block A</t>
  </si>
  <si>
    <t>Building Electrification - Block B</t>
  </si>
  <si>
    <t>Building Electrification - Block C</t>
  </si>
  <si>
    <t>Building Electrification - Block D</t>
  </si>
  <si>
    <t>Building Electrification - Refuse Area</t>
  </si>
  <si>
    <t>Building Electrification - Guard House</t>
  </si>
  <si>
    <t>Building Electrification - Lifestyle Centre</t>
  </si>
  <si>
    <t>no.</t>
  </si>
  <si>
    <t>TOTAL ESTIMATED COST (INCL. VAT)</t>
  </si>
  <si>
    <t>CARLTONVILLE  SOCIAL HOUSING DEVELOPMENT - THE MOEPLE (EXT. 20 - ERF 2204)</t>
  </si>
  <si>
    <t>Building Electrification - Block E</t>
  </si>
  <si>
    <t>QUANTITY</t>
  </si>
  <si>
    <t>2 BEDROOM UNIT</t>
  </si>
  <si>
    <t>4.1</t>
  </si>
  <si>
    <t>Excavation and Trenching</t>
  </si>
  <si>
    <t xml:space="preserve">MV Reticulation </t>
  </si>
  <si>
    <t>General trenching workfor sleeves along the routes as pegged out on site after co-ordination with other services</t>
  </si>
  <si>
    <t>Allowance must be made for the sifting of soil when required, removal and carting away of all stones and rocks including dumping off site. Backfilling and compaction shall be carried out as specified for overall siteworks.</t>
  </si>
  <si>
    <t>4.1.1</t>
  </si>
  <si>
    <t>Trenching through floor for sleeves</t>
  </si>
  <si>
    <t>rate only</t>
  </si>
  <si>
    <t>4.1.2</t>
  </si>
  <si>
    <t>Excavation and backfilling in soft soil</t>
  </si>
  <si>
    <t>4.1.3</t>
  </si>
  <si>
    <t>Excavation and backfilling in hard rock</t>
  </si>
  <si>
    <t>4.2</t>
  </si>
  <si>
    <t>Cable and Data Sleeves</t>
  </si>
  <si>
    <t>Supply and installation of PVC Sleeves through floor construction to power distribution board and communication board complete with standard radius sleeve bends</t>
  </si>
  <si>
    <t>4.2.1</t>
  </si>
  <si>
    <t>75mm Diameter for Data</t>
  </si>
  <si>
    <t>4.2.2</t>
  </si>
  <si>
    <t>110mm Diameter for power cable</t>
  </si>
  <si>
    <t>Radius bends:</t>
  </si>
  <si>
    <t>4.2.3</t>
  </si>
  <si>
    <t xml:space="preserve">75mm Diameter </t>
  </si>
  <si>
    <t>4.2.7</t>
  </si>
  <si>
    <t>110mm Diameter</t>
  </si>
  <si>
    <t>4.3</t>
  </si>
  <si>
    <t>Draw Wires</t>
  </si>
  <si>
    <t>4.4.1</t>
  </si>
  <si>
    <t>Supply and install a 0,6mm diameter galvanised draw wire in sleeves and conduit for data installation</t>
  </si>
  <si>
    <t>4.4</t>
  </si>
  <si>
    <t>Distribution Boards</t>
  </si>
  <si>
    <t>Supply, delivery, storage and submission of workshop drawings for the Flush mounted architrave steel type power distribution boards complete with flush trays,doors,switch gear mounting trays, copper busbars, neutral and earth bars, correctly sized interna</t>
  </si>
  <si>
    <t>Supply and install a Distribution Board c/w 1P prepaid meter</t>
  </si>
  <si>
    <t>4.5</t>
  </si>
  <si>
    <t>Low Voltage PVC Cables</t>
  </si>
  <si>
    <t>Supply and installation of PVC SWA PVC cable and Bare Copper Earth Wire in sleeves and in trenches</t>
  </si>
  <si>
    <t>6mm 2 core PVC SWA Cable</t>
  </si>
  <si>
    <t>4.4.2</t>
  </si>
  <si>
    <t xml:space="preserve">4mm BCEW  </t>
  </si>
  <si>
    <t>Terminations:</t>
  </si>
  <si>
    <t>4.4.3</t>
  </si>
  <si>
    <t>6mm 2 core cable</t>
  </si>
  <si>
    <t>4.4.4</t>
  </si>
  <si>
    <t>4mm BCEW</t>
  </si>
  <si>
    <t>4.6</t>
  </si>
  <si>
    <t>Conduit Work</t>
  </si>
  <si>
    <t xml:space="preserve">Supply, delivery and installation of SABS approved PVC / Galvanised Conduits completed with all required conduit accessories.   </t>
  </si>
  <si>
    <t>Built or Chase into brick or concrete work:</t>
  </si>
  <si>
    <t>4.6.1</t>
  </si>
  <si>
    <t xml:space="preserve">20mm PVC Conduit </t>
  </si>
  <si>
    <t>4.6.2</t>
  </si>
  <si>
    <t xml:space="preserve">25mm PVC Conduit </t>
  </si>
  <si>
    <t>In Ceiling space and Timber work or along Purlins</t>
  </si>
  <si>
    <t>4.6.3</t>
  </si>
  <si>
    <t>4.6.4</t>
  </si>
  <si>
    <t xml:space="preserve">Supply and installation of SABS approved conduit boxes, installed in the run of the conduit installation, cast into concrete and built into brickwork or flush inside false ceiling spaces, complete with all required conduit termination accessories. </t>
  </si>
  <si>
    <t>4.6.6</t>
  </si>
  <si>
    <t>20mm diameter 4 way type(round box)</t>
  </si>
  <si>
    <t>4.7</t>
  </si>
  <si>
    <t>Wall Boxes</t>
  </si>
  <si>
    <t>Supply and installation of SABS approved galvanised pressed steel wall boxes for building flush into brickwork or cast into concrete work.</t>
  </si>
  <si>
    <t>Flush mounted type:</t>
  </si>
  <si>
    <t>100 x 50 x 50mm</t>
  </si>
  <si>
    <t>100 x 100 x 50mm</t>
  </si>
  <si>
    <t>4.8</t>
  </si>
  <si>
    <t>PVC Wiring in conduits:</t>
  </si>
  <si>
    <t>4.8.1</t>
  </si>
  <si>
    <t>4.8.2</t>
  </si>
  <si>
    <t>Stranded Bare Copper Earth Wire</t>
  </si>
  <si>
    <t>Supply and installation of stranded bare copper earth wire along with PVC wiring in conduits. Tendered rates shall make provision for wastage.</t>
  </si>
  <si>
    <t>4.8.3</t>
  </si>
  <si>
    <t>4.8.4</t>
  </si>
  <si>
    <t xml:space="preserve">2.5mm² </t>
  </si>
  <si>
    <t>4.9</t>
  </si>
  <si>
    <t>Light Switches</t>
  </si>
  <si>
    <t>Supply and installation of SABS approved type 16A flush and surface type light switches. Final paint finishes shall be confirmed at a later stage, allowance shall however be made as specified in the general specification. All boxes for flush mounting meas</t>
  </si>
  <si>
    <t>4.9.1</t>
  </si>
  <si>
    <t>1 Lever 1 way</t>
  </si>
  <si>
    <t>4.9.2</t>
  </si>
  <si>
    <t>1 Lever 2 way</t>
  </si>
  <si>
    <t>4.9.3</t>
  </si>
  <si>
    <t>4.9.4</t>
  </si>
  <si>
    <t>Photo cell</t>
  </si>
  <si>
    <t>4.10</t>
  </si>
  <si>
    <t>Socket Outlets</t>
  </si>
  <si>
    <t>Supply and installation of SABS approved switched and unswitched type flush and surface mounted type 16A switched socket outlets suitable for mounting in flush steel wall boxes or in steel pedestal units or on surface.</t>
  </si>
  <si>
    <t>The final colour of the paint finish shall be confirmed at a later stage, allowance shall be made as specified in the specification.</t>
  </si>
  <si>
    <t>All flush type boxes and special pedestals measured elsewhere.</t>
  </si>
  <si>
    <t>Flush switched sockets type:</t>
  </si>
  <si>
    <t>4.10.1</t>
  </si>
  <si>
    <t>16A 3 pin single socket outlets</t>
  </si>
  <si>
    <t>4.10.2</t>
  </si>
  <si>
    <t>4.10.3</t>
  </si>
  <si>
    <t xml:space="preserve">Type D: Wall mounted TV/SAT point  </t>
  </si>
  <si>
    <t>4.11</t>
  </si>
  <si>
    <t>Light Fittings</t>
  </si>
  <si>
    <t xml:space="preserve">Suppy, delievery to site, storage and installation of the below specified light fittings complete with lamps,  fixing material, mounting  and tubes. Allowance must be made in the rates for all the required fixing materials and accessories.  </t>
  </si>
  <si>
    <t>Fittings to be equal and similar approved to the below quoted manufacture.</t>
  </si>
  <si>
    <t>4.11.1</t>
  </si>
  <si>
    <t>4.11.2</t>
  </si>
  <si>
    <t>4.11.3</t>
  </si>
  <si>
    <t xml:space="preserve">Type B1: Ceiling/Wall  mounted bulkhead 2x 18W CFL  </t>
  </si>
  <si>
    <t>4.12</t>
  </si>
  <si>
    <t>Electrical Tests</t>
  </si>
  <si>
    <t>Making provision for the required inspection, tests and the commissioning of the complete installation and the issuing of the required certificate.</t>
  </si>
  <si>
    <t>4.12.1</t>
  </si>
  <si>
    <t>Building installation</t>
  </si>
  <si>
    <t>4.13</t>
  </si>
  <si>
    <t>Others</t>
  </si>
  <si>
    <t>Provide the sum of R2500-00 for earthing and lightning protection installations by specialist</t>
  </si>
  <si>
    <t>40A Isolator points with complete and suitable fitting, for geyser or cooker</t>
  </si>
  <si>
    <t>2.5mm² for lights circuits</t>
  </si>
  <si>
    <t>4mm² for plug sockets circuits</t>
  </si>
  <si>
    <t>3 Lever 2 way</t>
  </si>
  <si>
    <t>3 Lever 1 way</t>
  </si>
  <si>
    <t>16A 3 ZA socket outlets</t>
  </si>
  <si>
    <t xml:space="preserve">Type F1: 2x14W 600mm  Decorative Fluorescent Light </t>
  </si>
  <si>
    <t xml:space="preserve">Type W1: 2x14W 600mm  Decorative Vapour Fluorescent Light </t>
  </si>
  <si>
    <t>4.13.1</t>
  </si>
  <si>
    <t>4.12.2</t>
  </si>
  <si>
    <t>1 BEDROOM UNIT</t>
  </si>
  <si>
    <t>Provide the sum of R1500-00 for earthing and lightning protection installations by specialist</t>
  </si>
  <si>
    <t>TOTAL FOR BILL  PER BLOCK (3X FLOORS)- CARRIED FORWARD TO SUMMARY</t>
  </si>
  <si>
    <t>2 Lever 2 way</t>
  </si>
  <si>
    <t>300 x 300mm - Telephone &amp; Data DB</t>
  </si>
  <si>
    <t>Previous</t>
  </si>
  <si>
    <t>Variance</t>
  </si>
  <si>
    <t>TOTAL BID PRICE  VAT INCL</t>
  </si>
  <si>
    <t>16A  double socket outlets - ZA plug</t>
  </si>
  <si>
    <t>16A single socket outlets - ZA plug</t>
  </si>
  <si>
    <t>2.2.1</t>
  </si>
  <si>
    <t>2.2.2</t>
  </si>
  <si>
    <t>2.7.1</t>
  </si>
  <si>
    <t>2.7.2</t>
  </si>
  <si>
    <t>2.9.1</t>
  </si>
  <si>
    <t>2.9.2</t>
  </si>
  <si>
    <t>2.9.5</t>
  </si>
  <si>
    <t>2.9.6</t>
  </si>
  <si>
    <r>
      <t>10mm</t>
    </r>
    <r>
      <rPr>
        <vertAlign val="superscript"/>
        <sz val="10"/>
        <color theme="1"/>
        <rFont val="Century Gothic"/>
        <family val="2"/>
      </rPr>
      <t xml:space="preserve">2 </t>
    </r>
    <r>
      <rPr>
        <sz val="10"/>
        <color theme="1"/>
        <rFont val="Century Gothic"/>
        <family val="2"/>
      </rPr>
      <t xml:space="preserve"> Cable Length</t>
    </r>
  </si>
  <si>
    <t xml:space="preserve">Supply, delivery and installation of SABS approved PVC Conduits completed with all required conduit accessories.   </t>
  </si>
  <si>
    <t xml:space="preserve">Type F1: 2x14W 600mm  LED decorative fluorescent light </t>
  </si>
  <si>
    <t xml:space="preserve">Type W1: 2x14W 600mm LED decorative vapour fluorescent light </t>
  </si>
  <si>
    <t xml:space="preserve">20mm PVC conduit </t>
  </si>
  <si>
    <t xml:space="preserve">25mm PVC conduit </t>
  </si>
  <si>
    <t>General trenching work for sleeves along the routes as pegged out on site after co-ordination with other services</t>
  </si>
  <si>
    <t>Supply, delivery, storage and submission of workshop drawings for the Flush mounted architrave steel type power distribution boards complete with flush trays,doors,switch gear mounting trays, copper busbars, neutral and earth bars, correctly sized internal</t>
  </si>
  <si>
    <t xml:space="preserve">Supply and installation of SABS approved type 16A flush and surface type light switches. Final paint finishes shall be confirmed at a later stage, allowance shall however be made as specified in the general specification. </t>
  </si>
  <si>
    <t xml:space="preserve">Supply, delivery to site, storage and installation of the below specified light fittings complete with lamps,  fixing material, mounting  and tubes. Allowance must be made in the rates for all the required fixing materials and accessories.  </t>
  </si>
  <si>
    <t>40A Isolator points with complete and suitable fitting, for stove</t>
  </si>
  <si>
    <t>Supply and install a Distribution Board</t>
  </si>
  <si>
    <t>Power Pole</t>
  </si>
  <si>
    <t>Motion Sensor</t>
  </si>
  <si>
    <t>100 x 100 x 50mm - Draw box for Communication complete with blank cover</t>
  </si>
  <si>
    <t>Type D Socket outlet</t>
  </si>
  <si>
    <t>DATA and Telephone points on must include draw box, blank cover plate, etc,</t>
  </si>
  <si>
    <t>Earthing and Lightning Protection System</t>
  </si>
  <si>
    <t>Low Voltage  Conductor</t>
  </si>
  <si>
    <t>Supply and installation of  Bare Copper Earth Wire for Earthing and Bonding on earth mat with connecting accessories</t>
  </si>
  <si>
    <t xml:space="preserve">Bonding and Earth Conductors </t>
  </si>
  <si>
    <r>
      <t>Bonding Conductor 16mm</t>
    </r>
    <r>
      <rPr>
        <vertAlign val="superscript"/>
        <sz val="9.35"/>
        <color indexed="8"/>
        <rFont val="Century Gothic"/>
        <family val="2"/>
      </rPr>
      <t>2</t>
    </r>
    <r>
      <rPr>
        <sz val="11"/>
        <color indexed="8"/>
        <rFont val="Century Gothic"/>
        <family val="2"/>
      </rPr>
      <t xml:space="preserve"> CU conductor &amp; connecting accessories</t>
    </r>
  </si>
  <si>
    <r>
      <t>Earth Conductor 50mm</t>
    </r>
    <r>
      <rPr>
        <vertAlign val="superscript"/>
        <sz val="9.35"/>
        <color indexed="8"/>
        <rFont val="Century Gothic"/>
        <family val="2"/>
      </rPr>
      <t>2</t>
    </r>
    <r>
      <rPr>
        <sz val="11"/>
        <color indexed="8"/>
        <rFont val="Century Gothic"/>
        <family val="2"/>
      </rPr>
      <t xml:space="preserve"> Cu or KWENA  conductor &amp; connecting accessories</t>
    </r>
  </si>
  <si>
    <r>
      <t>Down Conductor 50mm</t>
    </r>
    <r>
      <rPr>
        <vertAlign val="superscript"/>
        <sz val="9.35"/>
        <color indexed="8"/>
        <rFont val="Century Gothic"/>
        <family val="2"/>
      </rPr>
      <t>2</t>
    </r>
    <r>
      <rPr>
        <sz val="11"/>
        <color indexed="8"/>
        <rFont val="Century Gothic"/>
        <family val="2"/>
      </rPr>
      <t xml:space="preserve"> Al conductor &amp; connecting accessories</t>
    </r>
  </si>
  <si>
    <t>Exometric weld</t>
  </si>
  <si>
    <t>Earth Electrode</t>
  </si>
  <si>
    <t>Earth spikes 1,2m long and accessories</t>
  </si>
  <si>
    <t>30mm PVC Conduit</t>
  </si>
  <si>
    <t>30mm Galvanised Conduit</t>
  </si>
  <si>
    <t>Test Joint Wall Boxes</t>
  </si>
  <si>
    <t>Supply and installation of SABS approved LPS wall boxes for building flush into brickwork or cast into concrete work.</t>
  </si>
  <si>
    <t>Surface mounted type:</t>
  </si>
  <si>
    <t>100 x 100 x 100mm box for LPS</t>
  </si>
  <si>
    <t xml:space="preserve">100 x 100 Blank cover for LPS </t>
  </si>
  <si>
    <t xml:space="preserve">Soil resistivity Test </t>
  </si>
  <si>
    <t xml:space="preserve">Risk Assessment </t>
  </si>
  <si>
    <t>Installations accessories including surge protection devices etc</t>
  </si>
  <si>
    <t>Certificate of Compliance  as per IEC 62305:2010-2012</t>
  </si>
  <si>
    <t>Design documentation</t>
  </si>
  <si>
    <t>As Built documentation</t>
  </si>
  <si>
    <t>Service detection tests</t>
  </si>
  <si>
    <t>Sundries and other associated items</t>
  </si>
  <si>
    <t>5.2,1</t>
  </si>
  <si>
    <t>5.3.1</t>
  </si>
  <si>
    <t>5.3.2</t>
  </si>
  <si>
    <t>5.4.1</t>
  </si>
  <si>
    <t>5.4.2</t>
  </si>
  <si>
    <t>5.5.1</t>
  </si>
  <si>
    <t>5.5.2</t>
  </si>
  <si>
    <t>5.5.3</t>
  </si>
  <si>
    <t>5.5.4</t>
  </si>
  <si>
    <t>5.6.1</t>
  </si>
  <si>
    <t>5.6.2</t>
  </si>
  <si>
    <t>5.6.3</t>
  </si>
  <si>
    <t>5.6.4</t>
  </si>
  <si>
    <t xml:space="preserve"> LV Reticulation</t>
  </si>
  <si>
    <t>2.8.1</t>
  </si>
  <si>
    <t>2.8.2</t>
  </si>
  <si>
    <t>16mm 2 core cable</t>
  </si>
  <si>
    <t>50mm diameter PVC sleeves for road crossings/cable entries into the building-rate must include for galvanised steel draw wires in spare sleeves and sealing of ends</t>
  </si>
  <si>
    <t>4.11.4</t>
  </si>
  <si>
    <t>4.2.4</t>
  </si>
  <si>
    <t>4.10.4</t>
  </si>
  <si>
    <t>4.14.1</t>
  </si>
  <si>
    <t>4.14.2</t>
  </si>
  <si>
    <t>4.14.4</t>
  </si>
  <si>
    <t>1200mm 2x14W LED vapourproof fluorescent luminaire</t>
  </si>
  <si>
    <t xml:space="preserve">50 mm Diameter for Power Cables </t>
  </si>
  <si>
    <t>AREA LIGHTING</t>
  </si>
  <si>
    <t>LOW VOLTAGE CABLE</t>
  </si>
  <si>
    <t>For the Supply, delivery to Site and Installation of the following Low Voltage Cable:(600/1000V PVC PVC SWA  Cu)</t>
  </si>
  <si>
    <t>25mm x 4 core</t>
  </si>
  <si>
    <t>16mm x 2 core</t>
  </si>
  <si>
    <t>For the Supply and Installation of the following</t>
  </si>
  <si>
    <t>BCE Wire to run with LV Cables:</t>
  </si>
  <si>
    <t>16mm sq ( With 25mm sq Cable )</t>
  </si>
  <si>
    <t xml:space="preserve">10mm sq ( With 10 - 16mm sq Cable ) </t>
  </si>
  <si>
    <t>LOW VOLTAGE CABLE TERMINATIONS</t>
  </si>
  <si>
    <t>For the supply of Indoor terminations</t>
  </si>
  <si>
    <t>including suitable Lugs and Glands for the</t>
  </si>
  <si>
    <t>Low Voltage Cable and BCE Wire:</t>
  </si>
  <si>
    <t>16mm x 4 core</t>
  </si>
  <si>
    <t>BARE COPPER EARTH WIRE (STRANDED)</t>
  </si>
  <si>
    <t xml:space="preserve">BCEW 16mm sq </t>
  </si>
  <si>
    <t xml:space="preserve">BCEW 10mm sq </t>
  </si>
  <si>
    <t>LOW VOLTAGE CABLE JOINTS</t>
  </si>
  <si>
    <t>For the Supply, delivery to Site and</t>
  </si>
  <si>
    <t>Installation of the following Low Voltage Cable</t>
  </si>
  <si>
    <t>Joints:</t>
  </si>
  <si>
    <t>50mm x 4 core</t>
  </si>
  <si>
    <t>35mm x 2 core</t>
  </si>
  <si>
    <t>6mm x 4 core</t>
  </si>
  <si>
    <t>TOTAL BROUGHT  FORWARD</t>
  </si>
  <si>
    <t>STREETLIGHTS</t>
  </si>
  <si>
    <t>Supply, delivery to Site and Installation of the following Street light units complete as per Specification.</t>
  </si>
  <si>
    <t xml:space="preserve">Galvanised steel  poles, 2m mounting height complete accessories. Colour - Mineral Grey (K913) RAL 7045 </t>
  </si>
  <si>
    <t xml:space="preserve">Galvanised steel  poles, 8m mounting height complete accessories. Colour - Mineral Grey (K913) RAL 7045 </t>
  </si>
  <si>
    <t xml:space="preserve">Galvanised steel  poles, 15m mounting height with 4 way mounting spigot complete accessories. Colour - Mineral Grey (K913) RAL 7045 </t>
  </si>
  <si>
    <t>Beka shredder bollard 9LED/14W with all accessories</t>
  </si>
  <si>
    <t>Beka shredder zela with all accessories</t>
  </si>
  <si>
    <t>WIRING ON THE POLE</t>
  </si>
  <si>
    <t>600/1000V grade PVC insulated stranded copper conductors compete with terminations and accessories</t>
  </si>
  <si>
    <r>
      <t>Norse cable 2.5mm</t>
    </r>
    <r>
      <rPr>
        <vertAlign val="superscript"/>
        <sz val="10"/>
        <color indexed="8"/>
        <rFont val="Century Gothic"/>
        <family val="2"/>
      </rPr>
      <t>2</t>
    </r>
    <r>
      <rPr>
        <sz val="10"/>
        <color indexed="8"/>
        <rFont val="Century Gothic"/>
        <family val="2"/>
      </rPr>
      <t xml:space="preserve"> or( Equivalent ) and other accessories for street light connection from ABC to Luminaire</t>
    </r>
  </si>
  <si>
    <t xml:space="preserve">1.5mm² Stranded  bare copper earth wire </t>
  </si>
  <si>
    <r>
      <t>Supply and installation of 10mm</t>
    </r>
    <r>
      <rPr>
        <vertAlign val="superscript"/>
        <sz val="10"/>
        <rFont val="Century Gothic"/>
        <family val="2"/>
      </rPr>
      <t>2</t>
    </r>
    <r>
      <rPr>
        <sz val="10"/>
        <rFont val="Century Gothic"/>
        <family val="2"/>
      </rPr>
      <t xml:space="preserve"> single core</t>
    </r>
    <r>
      <rPr>
        <vertAlign val="superscript"/>
        <sz val="10"/>
        <rFont val="Century Gothic"/>
        <family val="2"/>
      </rPr>
      <t xml:space="preserve"> </t>
    </r>
    <r>
      <rPr>
        <sz val="10"/>
        <rFont val="Century Gothic"/>
        <family val="2"/>
      </rPr>
      <t xml:space="preserve">PVC SWA PVC cable earth Wire </t>
    </r>
  </si>
  <si>
    <t>Earth spikes 1,2m long and accessories all the way to light fitting</t>
  </si>
  <si>
    <t>Supply and install earthing  accessories of the light fitting</t>
  </si>
  <si>
    <t>TESTING AND COMMISSIONING</t>
  </si>
  <si>
    <t>Supply all Test equipment and Labour</t>
  </si>
  <si>
    <t xml:space="preserve">for Testing, Commissioning and </t>
  </si>
  <si>
    <t>Adjustment at Completion, as well as being</t>
  </si>
  <si>
    <t>in attendance for any Inspections and Tests</t>
  </si>
  <si>
    <t>that the Engineer may call for. All Eskom Standards and specifications will apply</t>
  </si>
  <si>
    <t>sum</t>
  </si>
  <si>
    <t xml:space="preserve"> TOTAL CARRIED TO SUMMARY</t>
  </si>
  <si>
    <t>4mm x 2 core</t>
  </si>
  <si>
    <t>2.5mm x 2 core</t>
  </si>
  <si>
    <t>1.5mm   sq ( With 2.5mm sq cable)</t>
  </si>
  <si>
    <t xml:space="preserve">BCEW  1.5mm sq </t>
  </si>
  <si>
    <t>15W LED Round Bulkhead 4000K</t>
  </si>
  <si>
    <t xml:space="preserve"> GEN 0-1 LED STREETLIGHT 51W - 650mA - OPTIC 41810 - 4000K
MOUNTED ON 5M POLES</t>
  </si>
  <si>
    <t xml:space="preserve">Galvanised steel  poles, 5m mounting height complete accessories. Colour - Mineral Grey (K913) RAL 7045 </t>
  </si>
  <si>
    <t>4mm x 4 core</t>
  </si>
  <si>
    <t>2 compartment power skirting complete with socket outlets and blabks for telephone and data points.</t>
  </si>
  <si>
    <t>20A 2pole Isolator, in suitable York Box, for HVAC</t>
  </si>
  <si>
    <t>3.2.3</t>
  </si>
  <si>
    <t>3.3.1</t>
  </si>
  <si>
    <t>3.8.1</t>
  </si>
  <si>
    <t>3.8.2</t>
  </si>
  <si>
    <t>3.8.3</t>
  </si>
  <si>
    <t>3.9.1</t>
  </si>
  <si>
    <t>3.9.2</t>
  </si>
  <si>
    <t>3.9.3</t>
  </si>
  <si>
    <t>3.10.1</t>
  </si>
  <si>
    <t>3.10.2</t>
  </si>
  <si>
    <t>3.10.3</t>
  </si>
  <si>
    <t>3.11.1</t>
  </si>
  <si>
    <t>3.11.2</t>
  </si>
  <si>
    <t>3.11.3</t>
  </si>
  <si>
    <t>3.12.1</t>
  </si>
  <si>
    <t>3.13.1</t>
  </si>
  <si>
    <t>3.13.2</t>
  </si>
  <si>
    <t>3.13.3</t>
  </si>
  <si>
    <t>6.1.1</t>
  </si>
  <si>
    <t>6.1.2</t>
  </si>
  <si>
    <t>6.1.3</t>
  </si>
  <si>
    <t>6.2.1</t>
  </si>
  <si>
    <t>6.2.2</t>
  </si>
  <si>
    <t>6.2.3</t>
  </si>
  <si>
    <t>6.3.1</t>
  </si>
  <si>
    <t>6.3.2</t>
  </si>
  <si>
    <t>6.3.3</t>
  </si>
  <si>
    <t>6.3.4</t>
  </si>
  <si>
    <t>6.4.1</t>
  </si>
  <si>
    <t>6.4.2</t>
  </si>
  <si>
    <t>6.4.3</t>
  </si>
  <si>
    <t>6.6.1</t>
  </si>
  <si>
    <t>6.6.2</t>
  </si>
  <si>
    <t>6.6.3</t>
  </si>
  <si>
    <t>6.6.4</t>
  </si>
  <si>
    <t>6.8.1</t>
  </si>
  <si>
    <t>6.8.2</t>
  </si>
  <si>
    <t>6.8.3</t>
  </si>
  <si>
    <t>6.8.4</t>
  </si>
  <si>
    <t>6.8.6</t>
  </si>
  <si>
    <t>6.8.8</t>
  </si>
  <si>
    <t>6.8.9</t>
  </si>
  <si>
    <t>6.9.1</t>
  </si>
  <si>
    <t>6.9.2</t>
  </si>
  <si>
    <t>6.9.3</t>
  </si>
  <si>
    <t>6.6</t>
  </si>
  <si>
    <t>6.11</t>
  </si>
  <si>
    <t>School Hall</t>
  </si>
  <si>
    <r>
      <t>SUMMARY:</t>
    </r>
    <r>
      <rPr>
        <b/>
        <sz val="10"/>
        <color rgb="FFFF0000"/>
        <rFont val="Century Gothic"/>
        <family val="2"/>
      </rPr>
      <t xml:space="preserve"> ELECTRICAL</t>
    </r>
    <r>
      <rPr>
        <b/>
        <sz val="10"/>
        <rFont val="Century Gothic"/>
        <family val="2"/>
      </rPr>
      <t xml:space="preserve"> </t>
    </r>
    <r>
      <rPr>
        <b/>
        <sz val="10"/>
        <color rgb="FFFF0000"/>
        <rFont val="Century Gothic"/>
        <family val="2"/>
      </rPr>
      <t>WORKS</t>
    </r>
    <r>
      <rPr>
        <b/>
        <sz val="10"/>
        <rFont val="Century Gothic"/>
        <family val="2"/>
      </rPr>
      <t xml:space="preserve"> </t>
    </r>
  </si>
  <si>
    <t xml:space="preserve">6mm² </t>
  </si>
  <si>
    <t>4mm 4 core PVC SWA Cable</t>
  </si>
  <si>
    <t xml:space="preserve">2.5mm BCEW  </t>
  </si>
  <si>
    <t>2.5mm² house wire for lights circuits</t>
  </si>
  <si>
    <t>Flat twin 4mm² X2+Earth for plug sockets and airconditioning circuits</t>
  </si>
  <si>
    <t>Rate only</t>
  </si>
  <si>
    <t>4ft or 2ft T8 Open Channel Luminaire With 2x18 LED Tube</t>
  </si>
  <si>
    <t>Suspended cosmos 100W IP65 1-10V dimmable high bay</t>
  </si>
  <si>
    <t>Provide the Sum of R 35,500.00 for earthing and lightning protection</t>
  </si>
  <si>
    <t>5.2.5</t>
  </si>
  <si>
    <t>5.5.5</t>
  </si>
  <si>
    <t>5.7.1</t>
  </si>
  <si>
    <t>5.7.2</t>
  </si>
  <si>
    <t>5.8.1</t>
  </si>
  <si>
    <t>5.8.2</t>
  </si>
  <si>
    <t>5.8.5</t>
  </si>
  <si>
    <t>5.9.1</t>
  </si>
  <si>
    <t>5.9.2</t>
  </si>
  <si>
    <t>5.9.5</t>
  </si>
  <si>
    <t>5.10.1</t>
  </si>
  <si>
    <t>5.10.2</t>
  </si>
  <si>
    <t>5.10.5</t>
  </si>
  <si>
    <t>5.11.1</t>
  </si>
  <si>
    <t>5.11.2</t>
  </si>
  <si>
    <t>5.11.5</t>
  </si>
  <si>
    <t>5.12.1</t>
  </si>
  <si>
    <t>5.15.1</t>
  </si>
  <si>
    <t>5.15.2</t>
  </si>
  <si>
    <t>5.15.5</t>
  </si>
  <si>
    <t>5.15.7</t>
  </si>
  <si>
    <t>6.6.6</t>
  </si>
  <si>
    <t>Opal E-Battien 4FT 1140mm 45W - 4000K - IP20</t>
  </si>
  <si>
    <t>1.7.1</t>
  </si>
  <si>
    <t>1.8.1</t>
  </si>
  <si>
    <t>1.9.1</t>
  </si>
  <si>
    <t>1.10</t>
  </si>
  <si>
    <t>2.5.1</t>
  </si>
  <si>
    <t>2.5.2</t>
  </si>
  <si>
    <t>2.6.1</t>
  </si>
  <si>
    <t>2.6.2</t>
  </si>
  <si>
    <t>2 Lever 1 way</t>
  </si>
  <si>
    <t>2.10.1</t>
  </si>
  <si>
    <t>2.10.2</t>
  </si>
  <si>
    <t>2.11.1</t>
  </si>
  <si>
    <t>2.11.2</t>
  </si>
  <si>
    <t>2.12.1</t>
  </si>
  <si>
    <t>200 x 200mm - Telephone &amp; Data DB</t>
  </si>
  <si>
    <t>2.12.2</t>
  </si>
  <si>
    <t>2.12.5</t>
  </si>
  <si>
    <t>2.12.6</t>
  </si>
  <si>
    <t>TOTAL FOR BILL  PER BLOCK (2X FLOORS)- CARRIED FORWARD TO SUMMARY</t>
  </si>
  <si>
    <t xml:space="preserve"> ZELA DECORATIVE LED POST-TOP LUMINAIRE 46W -
MOUNTED ON 5M POLES</t>
  </si>
  <si>
    <t>Provide the provissional sum of ZAR 1,550,900.00 for the refurbishment of Block A,B,C,D,E and Administration block ( This includes small power and lighting and earthing and lightning protection)</t>
  </si>
  <si>
    <t>Administration Block</t>
  </si>
  <si>
    <t>Computer Laboratory</t>
  </si>
  <si>
    <t>Home Economics</t>
  </si>
  <si>
    <t>Existing 4 CLR + Ablutions</t>
  </si>
  <si>
    <t>ScienceLab + Library</t>
  </si>
  <si>
    <t>New 4 CLR + Ablutions</t>
  </si>
  <si>
    <t>New HOD + Multipurpose CLR + Maths Lab + Ablutions</t>
  </si>
  <si>
    <t>Caretakers room + Store</t>
  </si>
  <si>
    <t>Tuckshop</t>
  </si>
  <si>
    <t>Changerooms</t>
  </si>
  <si>
    <t>Guard House</t>
  </si>
  <si>
    <t>Low Voltage Reticulation</t>
  </si>
  <si>
    <t xml:space="preserve">Supply and installation of new main distribution kiosk compliance to SANS 10142, Clause 6.6.1.20. </t>
  </si>
  <si>
    <t>Plinth</t>
  </si>
  <si>
    <t>110mm diameter PVC sleeves for road crossings/cable entries into the building-rate must include for galvanised steel draw wires in spare sleeves and sealing of ends</t>
  </si>
  <si>
    <t xml:space="preserve">600/1000V  PVC SWA  cables,in trenches and sleeves, including labels. All LV cables to be supplied by Aberdare Cables or African Cables. </t>
  </si>
  <si>
    <t xml:space="preserve">10mm² 2core. </t>
  </si>
  <si>
    <t xml:space="preserve">1.5mm² </t>
  </si>
  <si>
    <t>Electrical Test</t>
  </si>
  <si>
    <t>1.6.1</t>
  </si>
  <si>
    <t>1.9</t>
  </si>
  <si>
    <t>1.10.1</t>
  </si>
  <si>
    <t xml:space="preserve">6mm² 4core. </t>
  </si>
  <si>
    <t>Distribution Kiosk</t>
  </si>
  <si>
    <t>10mm 4 core PVC SWA Cable</t>
  </si>
  <si>
    <t>10mm BCEW</t>
  </si>
  <si>
    <t>8 Inch 8W LED Downlight</t>
  </si>
  <si>
    <t>Provide the Sum of R 42,500.00 for earthing and lightning protection</t>
  </si>
  <si>
    <t>2.12.4</t>
  </si>
  <si>
    <t>10mm 2 core cable</t>
  </si>
  <si>
    <t>6mm BCEW</t>
  </si>
  <si>
    <t>4mm² house wire for lights socket outlets and isolators</t>
  </si>
  <si>
    <r>
      <t>360</t>
    </r>
    <r>
      <rPr>
        <vertAlign val="superscript"/>
        <sz val="10"/>
        <rFont val="Century Gothic"/>
        <family val="2"/>
      </rPr>
      <t xml:space="preserve">0 </t>
    </r>
    <r>
      <rPr>
        <sz val="10"/>
        <rFont val="Century Gothic"/>
        <family val="2"/>
      </rPr>
      <t>occupancy sensor</t>
    </r>
  </si>
  <si>
    <t>Provide the Sum of R 26,500.00 for earthing and lightning protection</t>
  </si>
  <si>
    <t>20A Isolator points with complete and suitable fitting, for HVAC</t>
  </si>
  <si>
    <t>3.3.2</t>
  </si>
  <si>
    <t>3.3.3</t>
  </si>
  <si>
    <t>Provide the sum of R 45 000,00 for the removal of electrical installations in the existing admin</t>
  </si>
  <si>
    <t>Provide the sum of R 55 000,00 for the removal of electrical installations in the existing cooking area</t>
  </si>
  <si>
    <t>1.5mm² house wire for lights circuits</t>
  </si>
  <si>
    <t>Provide the Sum of R 38,500.00 for earthing and lightning protection</t>
  </si>
  <si>
    <t>5.6.5</t>
  </si>
  <si>
    <t>5.9.6</t>
  </si>
  <si>
    <t>5.15.6</t>
  </si>
  <si>
    <t>6.2.6</t>
  </si>
  <si>
    <t>6.7.1</t>
  </si>
  <si>
    <t>6.7.2</t>
  </si>
  <si>
    <t>6.9.6</t>
  </si>
  <si>
    <t>6.10.1</t>
  </si>
  <si>
    <t>6.10.2</t>
  </si>
  <si>
    <t>6.10.6</t>
  </si>
  <si>
    <t>6.11.1</t>
  </si>
  <si>
    <t>6.11.2</t>
  </si>
  <si>
    <t>6.11.6</t>
  </si>
  <si>
    <t>6.12.1</t>
  </si>
  <si>
    <t>6.16.1</t>
  </si>
  <si>
    <t>6.16.2</t>
  </si>
  <si>
    <t>6.16.6</t>
  </si>
  <si>
    <t>6.16.7</t>
  </si>
  <si>
    <t>Provide the sum of R 25 000,00 for the removal of electrical installations in the existing classrooms</t>
  </si>
  <si>
    <t>Exisiting 4 CLR</t>
  </si>
  <si>
    <t>7.2.7</t>
  </si>
  <si>
    <t>7.7.1</t>
  </si>
  <si>
    <t>7.7.2</t>
  </si>
  <si>
    <t>7.7.7</t>
  </si>
  <si>
    <t>7.8.1</t>
  </si>
  <si>
    <t>7.8.2</t>
  </si>
  <si>
    <t>7.8.7</t>
  </si>
  <si>
    <t>7.9.1</t>
  </si>
  <si>
    <t>7.9.2</t>
  </si>
  <si>
    <t>7.9.7</t>
  </si>
  <si>
    <t>7.10.1</t>
  </si>
  <si>
    <t>7.10.2</t>
  </si>
  <si>
    <t>7.10.7</t>
  </si>
  <si>
    <t>7.11.1</t>
  </si>
  <si>
    <t>7.11.2</t>
  </si>
  <si>
    <t>7.11.7</t>
  </si>
  <si>
    <t>7.12.1</t>
  </si>
  <si>
    <t>7.17.1</t>
  </si>
  <si>
    <t>7.17.2</t>
  </si>
  <si>
    <t>7.17.7</t>
  </si>
  <si>
    <t>Science Lab + Library</t>
  </si>
  <si>
    <t>9.2.9</t>
  </si>
  <si>
    <t>9.9.1</t>
  </si>
  <si>
    <t>9.9.2</t>
  </si>
  <si>
    <t>9.9.9</t>
  </si>
  <si>
    <t>9.7.1</t>
  </si>
  <si>
    <t>9.7.2</t>
  </si>
  <si>
    <t>9.8.1</t>
  </si>
  <si>
    <t>9.8.2</t>
  </si>
  <si>
    <t>9.8.9</t>
  </si>
  <si>
    <t>9.10.1</t>
  </si>
  <si>
    <t>9.10.2</t>
  </si>
  <si>
    <t>9.10.9</t>
  </si>
  <si>
    <t>9.11.1</t>
  </si>
  <si>
    <t>9.11.2</t>
  </si>
  <si>
    <t>9.11.9</t>
  </si>
  <si>
    <t>9.12.1</t>
  </si>
  <si>
    <t>9.19.1</t>
  </si>
  <si>
    <t>9.19.2</t>
  </si>
  <si>
    <t>9.19.9</t>
  </si>
  <si>
    <t>10.2.10</t>
  </si>
  <si>
    <t>10.10.1</t>
  </si>
  <si>
    <t>10.10.2</t>
  </si>
  <si>
    <t>10.10.10</t>
  </si>
  <si>
    <t>10.7.1</t>
  </si>
  <si>
    <t>10.7.2</t>
  </si>
  <si>
    <t>10.8.1</t>
  </si>
  <si>
    <t>10.8.2</t>
  </si>
  <si>
    <t>10.8.10</t>
  </si>
  <si>
    <t>10.11.1</t>
  </si>
  <si>
    <t>10.11.2</t>
  </si>
  <si>
    <t>10.11.10</t>
  </si>
  <si>
    <t>10.12.1</t>
  </si>
  <si>
    <t>10.110.1</t>
  </si>
  <si>
    <t>10.110.2</t>
  </si>
  <si>
    <t>10.110.10</t>
  </si>
  <si>
    <t>CARETAKER + STORAGE</t>
  </si>
  <si>
    <t>12.2.12</t>
  </si>
  <si>
    <t>12.12.1</t>
  </si>
  <si>
    <t>12.12.2</t>
  </si>
  <si>
    <t>12.12.12</t>
  </si>
  <si>
    <t>12.7.1</t>
  </si>
  <si>
    <t>12.7.2</t>
  </si>
  <si>
    <t>12.9.1</t>
  </si>
  <si>
    <t>12.9.2</t>
  </si>
  <si>
    <t>12.9.12</t>
  </si>
  <si>
    <t>12.10.1</t>
  </si>
  <si>
    <t>12.10.2</t>
  </si>
  <si>
    <t>12.10.12</t>
  </si>
  <si>
    <t>12.11.1</t>
  </si>
  <si>
    <t>12.11.2</t>
  </si>
  <si>
    <t>12.11.12</t>
  </si>
  <si>
    <t>12.112.1</t>
  </si>
  <si>
    <t>12.112.2</t>
  </si>
  <si>
    <t>12.112.12</t>
  </si>
  <si>
    <t>12.112.7</t>
  </si>
  <si>
    <t>13.2.13</t>
  </si>
  <si>
    <t>13.13.1</t>
  </si>
  <si>
    <t>13.13.2</t>
  </si>
  <si>
    <t>13.13.13</t>
  </si>
  <si>
    <t>13.7.1</t>
  </si>
  <si>
    <t>13.7.2</t>
  </si>
  <si>
    <t>13.9.1</t>
  </si>
  <si>
    <t>13.9.2</t>
  </si>
  <si>
    <t>13.9.13</t>
  </si>
  <si>
    <t>13.10.1</t>
  </si>
  <si>
    <t>13.10.2</t>
  </si>
  <si>
    <t>13.10.13</t>
  </si>
  <si>
    <t>13.11.1</t>
  </si>
  <si>
    <t>13.11.2</t>
  </si>
  <si>
    <t>13.11.13</t>
  </si>
  <si>
    <t>13.12.1</t>
  </si>
  <si>
    <t>13.113.1</t>
  </si>
  <si>
    <t>13.113.2</t>
  </si>
  <si>
    <t>13.113.13</t>
  </si>
  <si>
    <t>13.113.7</t>
  </si>
  <si>
    <t>TUCKSHOP</t>
  </si>
  <si>
    <t>14.2.14</t>
  </si>
  <si>
    <t>14.14.1</t>
  </si>
  <si>
    <t>14.14.2</t>
  </si>
  <si>
    <t>14.14.14</t>
  </si>
  <si>
    <t>14.7.1</t>
  </si>
  <si>
    <t>14.7.2</t>
  </si>
  <si>
    <t>14.9.1</t>
  </si>
  <si>
    <t>14.9.2</t>
  </si>
  <si>
    <t>14.9.14</t>
  </si>
  <si>
    <t>14.10.1</t>
  </si>
  <si>
    <t>14.10.2</t>
  </si>
  <si>
    <t>14.10.14</t>
  </si>
  <si>
    <t>14.11.1</t>
  </si>
  <si>
    <t>14.11.2</t>
  </si>
  <si>
    <t>14.11.14</t>
  </si>
  <si>
    <t>14.12.1</t>
  </si>
  <si>
    <t>14.114.1</t>
  </si>
  <si>
    <t>14.114.2</t>
  </si>
  <si>
    <t>14.114.14</t>
  </si>
  <si>
    <t>14.114.7</t>
  </si>
  <si>
    <t>CHANGEROOMS</t>
  </si>
  <si>
    <t>15.2.15</t>
  </si>
  <si>
    <t>15.15.1</t>
  </si>
  <si>
    <t>15.15.2</t>
  </si>
  <si>
    <t>15.15.15</t>
  </si>
  <si>
    <t>15.7.1</t>
  </si>
  <si>
    <t>15.7.2</t>
  </si>
  <si>
    <t>15.9.1</t>
  </si>
  <si>
    <t>15.9.2</t>
  </si>
  <si>
    <t>15.9.15</t>
  </si>
  <si>
    <t>15.10.1</t>
  </si>
  <si>
    <t>15.10.2</t>
  </si>
  <si>
    <t>15.10.15</t>
  </si>
  <si>
    <t>15.11.1</t>
  </si>
  <si>
    <t>15.11.2</t>
  </si>
  <si>
    <t>15.11.15</t>
  </si>
  <si>
    <t>15.12.1</t>
  </si>
  <si>
    <t>15.115.1</t>
  </si>
  <si>
    <t>15.115.2</t>
  </si>
  <si>
    <t>15.115.15</t>
  </si>
  <si>
    <t>15.115.7</t>
  </si>
  <si>
    <t>GUARD HOUSE</t>
  </si>
  <si>
    <t>P&amp;G's @ 10 % of items 2-15</t>
  </si>
  <si>
    <t>Type F Socket outlet</t>
  </si>
  <si>
    <t>7.17.8</t>
  </si>
  <si>
    <t>9.19.10</t>
  </si>
  <si>
    <t>2,12,7</t>
  </si>
  <si>
    <t>Provide Sum of R 30,000.00 for supply and installation of borehole and fire pump cables.</t>
  </si>
  <si>
    <t>Provide the sum of R 55 000,00 for the relocation of of existing server from old admin to the new admin</t>
  </si>
  <si>
    <t>Provide the Sum of R 600 000,00 for area lighting including tennis court and soccer field lighting</t>
  </si>
  <si>
    <t>20A TP Isolator points with complete and suitable fitting, for extraction fan</t>
  </si>
  <si>
    <t>Provide the Sum of R 12,500.00 for earthing and lightning protection</t>
  </si>
  <si>
    <t>Provide the Sum of R 10,000.00 for earthing and lightning protection</t>
  </si>
  <si>
    <t>Provide the Sum of R 10 000.00 for earthing and lightning protection</t>
  </si>
  <si>
    <t>Provide the sum of R 28 500,00 for the removal of electrical installations in the existing classrooms</t>
  </si>
  <si>
    <t xml:space="preserve">SUB TOTAL </t>
  </si>
  <si>
    <t>CN LEKALAKE SECONDARY SCHOOL</t>
  </si>
  <si>
    <t>TOTAL BID PRICE CARRIED TO MAIN BoQ PAGE 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</si>
</sst>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quot;R&quot;* #,##0.00_-;\-&quot;R&quot;* #,##0.00_-;_-&quot;R&quot;* &quot;-&quot;??_-;_-@_-"/>
    <numFmt numFmtId="43" formatCode="_-* #,##0.00_-;\-* #,##0.00_-;_-* &quot;-&quot;??_-;_-@_-"/>
    <numFmt numFmtId="164" formatCode="_(&quot;$&quot;* #,##0_);_(&quot;$&quot;* \(#,##0\);_(&quot;$&quot;* &quot;-&quot;_);_(@_)"/>
    <numFmt numFmtId="165" formatCode="_(&quot;$&quot;* #,##0.00_);_(&quot;$&quot;* \(#,##0.00\);_(&quot;$&quot;* &quot;-&quot;??_);_(@_)"/>
    <numFmt numFmtId="166" formatCode="_(* #,##0.00_);_(* \(#,##0.00\);_(* &quot;-&quot;??_);_(@_)"/>
    <numFmt numFmtId="167" formatCode="_ &quot;R&quot;\ * #,##0.00_ ;_ &quot;R&quot;\ * \-#,##0.00_ ;_ &quot;R&quot;\ * &quot;-&quot;??_ ;_ @_ "/>
    <numFmt numFmtId="168" formatCode="_([$ZAR]\ * #,##0.00_);_([$ZAR]\ * \(#,##0.00\);_([$ZAR]\ * &quot;-&quot;??_);_(@_)"/>
    <numFmt numFmtId="169" formatCode="&quot;R&quot;\ #,##0.00"/>
    <numFmt numFmtId="170" formatCode="[$R-1C09]\ #,##0.00"/>
    <numFmt numFmtId="171" formatCode="&quot;R&quot;\ #,##0.00_);\(&quot;R&quot;\ #,##0.00\)"/>
    <numFmt numFmtId="172" formatCode="_ [$R-1C09]\ * #,##0.00_ ;_ [$R-1C09]\ * \-#,##0.00_ ;_ [$R-1C09]\ * &quot;-&quot;??_ ;_ @_ "/>
    <numFmt numFmtId="173" formatCode="0_)"/>
    <numFmt numFmtId="174" formatCode="0.00_)"/>
    <numFmt numFmtId="175" formatCode=";;;"/>
    <numFmt numFmtId="176" formatCode="0.0%"/>
    <numFmt numFmtId="177" formatCode="_ [$ZAR]\ * #,##0.00_ ;_ [$ZAR]\ * \-#,##0.00_ ;_ [$ZAR]\ * &quot;-&quot;??_ ;_ @_ "/>
    <numFmt numFmtId="178" formatCode="_-[$ZAR]\ * #,##0.00_-;\-[$ZAR]\ * #,##0.00_-;_-[$ZAR]\ * &quot;-&quot;??_-;_-@_-"/>
    <numFmt numFmtId="179" formatCode="&quot;R&quot;#,##0.00"/>
    <numFmt numFmtId="180" formatCode="_ * #,##0.00_ ;_ * \-#,##0.00_ ;_ * &quot;-&quot;??_ ;_ @_ "/>
    <numFmt numFmtId="181" formatCode="_ [$€-2]\ * #,##0.00_ ;_ [$€-2]\ * \-#,##0.00_ ;_ [$€-2]\ * &quot;-&quot;??_ "/>
    <numFmt numFmtId="182" formatCode="#,##0.0000000000"/>
    <numFmt numFmtId="183" formatCode="General_)"/>
    <numFmt numFmtId="184" formatCode="#,##0.00;\(#,##0.00\)"/>
    <numFmt numFmtId="185" formatCode="_-[$R-1C09]* #,##0.00_-;\-[$R-1C09]* #,##0.00_-;_-[$R-1C09]* &quot;-&quot;??_-;_-@_-"/>
  </numFmts>
  <fonts count="48" x14ac:knownFonts="1">
    <font>
      <sz val="11"/>
      <color theme="1"/>
      <name val="Calibri"/>
      <family val="2"/>
      <scheme val="minor"/>
    </font>
    <font>
      <b/>
      <sz val="11"/>
      <name val="Arial"/>
      <family val="2"/>
    </font>
    <font>
      <sz val="10"/>
      <name val="Courier"/>
      <family val="3"/>
    </font>
    <font>
      <sz val="11"/>
      <name val="Arial"/>
      <family val="2"/>
    </font>
    <font>
      <sz val="10"/>
      <name val="Times New Roman"/>
      <family val="1"/>
    </font>
    <font>
      <sz val="10"/>
      <name val="Arial"/>
      <family val="2"/>
    </font>
    <font>
      <sz val="9"/>
      <name val="Arial"/>
      <family val="2"/>
    </font>
    <font>
      <b/>
      <sz val="9"/>
      <name val="Arial"/>
      <family val="2"/>
    </font>
    <font>
      <sz val="11"/>
      <color indexed="8"/>
      <name val="Arial"/>
      <family val="2"/>
    </font>
    <font>
      <sz val="12"/>
      <name val="Arial"/>
      <family val="2"/>
    </font>
    <font>
      <sz val="11"/>
      <color indexed="8"/>
      <name val="Calibri"/>
      <family val="2"/>
    </font>
    <font>
      <sz val="10"/>
      <color rgb="FFFF0000"/>
      <name val="Arial"/>
      <family val="2"/>
    </font>
    <font>
      <sz val="11"/>
      <name val="Century Gothic"/>
      <family val="2"/>
    </font>
    <font>
      <b/>
      <sz val="11"/>
      <name val="Century Gothic"/>
      <family val="2"/>
    </font>
    <font>
      <b/>
      <u/>
      <sz val="11"/>
      <name val="Century Gothic"/>
      <family val="2"/>
    </font>
    <font>
      <sz val="11"/>
      <color theme="1"/>
      <name val="Century Gothic"/>
      <family val="2"/>
    </font>
    <font>
      <sz val="11"/>
      <color rgb="FFFF0000"/>
      <name val="Century Gothic"/>
      <family val="2"/>
    </font>
    <font>
      <b/>
      <sz val="11"/>
      <color theme="1"/>
      <name val="Century Gothic"/>
      <family val="2"/>
    </font>
    <font>
      <b/>
      <sz val="11"/>
      <color rgb="FFFF0000"/>
      <name val="Century Gothic"/>
      <family val="2"/>
    </font>
    <font>
      <sz val="11"/>
      <color theme="1"/>
      <name val="Calibri"/>
      <family val="2"/>
      <scheme val="minor"/>
    </font>
    <font>
      <vertAlign val="superscript"/>
      <sz val="11"/>
      <name val="Century Gothic"/>
      <family val="2"/>
    </font>
    <font>
      <sz val="10"/>
      <name val="Century Gothic"/>
      <family val="2"/>
    </font>
    <font>
      <b/>
      <sz val="10"/>
      <name val="Century Gothic"/>
      <family val="2"/>
    </font>
    <font>
      <sz val="10"/>
      <color theme="1"/>
      <name val="Century Gothic"/>
      <family val="2"/>
    </font>
    <font>
      <sz val="10"/>
      <color rgb="FFFF0000"/>
      <name val="Century Gothic"/>
      <family val="2"/>
    </font>
    <font>
      <b/>
      <sz val="10"/>
      <color theme="1"/>
      <name val="Century Gothic"/>
      <family val="2"/>
    </font>
    <font>
      <b/>
      <u/>
      <sz val="10"/>
      <name val="Century Gothic"/>
      <family val="2"/>
    </font>
    <font>
      <vertAlign val="superscript"/>
      <sz val="10"/>
      <color theme="1"/>
      <name val="Century Gothic"/>
      <family val="2"/>
    </font>
    <font>
      <b/>
      <sz val="10"/>
      <color rgb="FFFF0000"/>
      <name val="Century Gothic"/>
      <family val="2"/>
    </font>
    <font>
      <b/>
      <sz val="11"/>
      <color indexed="8"/>
      <name val="Century Gothic"/>
      <family val="2"/>
    </font>
    <font>
      <sz val="11"/>
      <color indexed="8"/>
      <name val="Century Gothic"/>
      <family val="2"/>
    </font>
    <font>
      <vertAlign val="superscript"/>
      <sz val="9.35"/>
      <color indexed="8"/>
      <name val="Century Gothic"/>
      <family val="2"/>
    </font>
    <font>
      <sz val="8"/>
      <name val="Times New Roman"/>
      <family val="1"/>
    </font>
    <font>
      <sz val="10"/>
      <name val="MS Sans Serif"/>
      <family val="2"/>
    </font>
    <font>
      <sz val="10"/>
      <color indexed="8"/>
      <name val="Arial"/>
      <family val="2"/>
    </font>
    <font>
      <sz val="18"/>
      <name val="Arial"/>
      <family val="2"/>
    </font>
    <font>
      <sz val="10"/>
      <name val="Helv"/>
    </font>
    <font>
      <sz val="8"/>
      <name val="Arial"/>
      <family val="2"/>
    </font>
    <font>
      <sz val="12"/>
      <name val="Helv"/>
    </font>
    <font>
      <i/>
      <sz val="12"/>
      <name val="Arial"/>
      <family val="2"/>
    </font>
    <font>
      <b/>
      <sz val="12"/>
      <name val="Arial"/>
      <family val="2"/>
    </font>
    <font>
      <sz val="8"/>
      <color indexed="12"/>
      <name val="Arial"/>
      <family val="2"/>
    </font>
    <font>
      <sz val="10"/>
      <color theme="1"/>
      <name val="Arial"/>
      <family val="2"/>
    </font>
    <font>
      <b/>
      <sz val="8"/>
      <name val="Helv"/>
    </font>
    <font>
      <sz val="10"/>
      <color indexed="10"/>
      <name val="Century Gothic"/>
      <family val="2"/>
    </font>
    <font>
      <vertAlign val="superscript"/>
      <sz val="10"/>
      <name val="Century Gothic"/>
      <family val="2"/>
    </font>
    <font>
      <sz val="10"/>
      <color indexed="8"/>
      <name val="Century Gothic"/>
      <family val="2"/>
    </font>
    <font>
      <vertAlign val="superscript"/>
      <sz val="10"/>
      <color indexed="8"/>
      <name val="Century Gothic"/>
      <family val="2"/>
    </font>
  </fonts>
  <fills count="5">
    <fill>
      <patternFill patternType="none"/>
    </fill>
    <fill>
      <patternFill patternType="gray125"/>
    </fill>
    <fill>
      <patternFill patternType="solid">
        <fgColor theme="0"/>
        <bgColor indexed="64"/>
      </patternFill>
    </fill>
    <fill>
      <patternFill patternType="solid">
        <fgColor indexed="15"/>
      </patternFill>
    </fill>
    <fill>
      <patternFill patternType="solid">
        <fgColor rgb="FFFFFF0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style="thin">
        <color indexed="64"/>
      </left>
      <right/>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diagonal/>
    </border>
    <border>
      <left style="thin">
        <color indexed="0"/>
      </left>
      <right style="thin">
        <color indexed="0"/>
      </right>
      <top/>
      <bottom/>
      <diagonal/>
    </border>
    <border>
      <left style="thin">
        <color indexed="0"/>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theme="1"/>
      </left>
      <right/>
      <top/>
      <bottom/>
      <diagonal/>
    </border>
    <border>
      <left style="medium">
        <color indexed="64"/>
      </left>
      <right/>
      <top/>
      <bottom/>
      <diagonal/>
    </border>
    <border>
      <left style="thin">
        <color theme="1"/>
      </left>
      <right/>
      <top/>
      <bottom style="thin">
        <color theme="1"/>
      </bottom>
      <diagonal/>
    </border>
    <border>
      <left style="thin">
        <color theme="1"/>
      </left>
      <right style="medium">
        <color indexed="64"/>
      </right>
      <top/>
      <bottom/>
      <diagonal/>
    </border>
    <border>
      <left/>
      <right style="medium">
        <color indexed="64"/>
      </right>
      <top style="medium">
        <color indexed="64"/>
      </top>
      <bottom style="thin">
        <color indexed="64"/>
      </bottom>
      <diagonal/>
    </border>
    <border>
      <left style="thin">
        <color theme="1"/>
      </left>
      <right style="medium">
        <color indexed="64"/>
      </right>
      <top/>
      <bottom style="thin">
        <color theme="1"/>
      </bottom>
      <diagonal/>
    </border>
    <border>
      <left style="medium">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left style="thin">
        <color theme="1"/>
      </left>
      <right style="medium">
        <color indexed="64"/>
      </right>
      <top style="thin">
        <color theme="1"/>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69">
    <xf numFmtId="0" fontId="0" fillId="0" borderId="0"/>
    <xf numFmtId="0" fontId="2" fillId="0" borderId="0"/>
    <xf numFmtId="9" fontId="4" fillId="0" borderId="0" applyFont="0" applyFill="0" applyBorder="0" applyAlignment="0" applyProtection="0"/>
    <xf numFmtId="0" fontId="5" fillId="0" borderId="0"/>
    <xf numFmtId="0" fontId="2" fillId="0" borderId="0"/>
    <xf numFmtId="167" fontId="5" fillId="0" borderId="0" applyFont="0" applyFill="0" applyBorder="0" applyAlignment="0" applyProtection="0"/>
    <xf numFmtId="0" fontId="5" fillId="0" borderId="0"/>
    <xf numFmtId="166" fontId="5" fillId="0" borderId="0" applyFont="0" applyFill="0" applyBorder="0" applyAlignment="0" applyProtection="0"/>
    <xf numFmtId="0" fontId="5" fillId="0" borderId="0"/>
    <xf numFmtId="167" fontId="19" fillId="0" borderId="0" applyFont="0" applyFill="0" applyBorder="0" applyAlignment="0" applyProtection="0"/>
    <xf numFmtId="166" fontId="5" fillId="0" borderId="0" applyFont="0" applyFill="0" applyBorder="0" applyAlignment="0" applyProtection="0"/>
    <xf numFmtId="0" fontId="5" fillId="0" borderId="0"/>
    <xf numFmtId="9" fontId="10" fillId="0" borderId="0" applyFont="0" applyFill="0" applyBorder="0" applyAlignment="0" applyProtection="0"/>
    <xf numFmtId="167" fontId="5" fillId="0" borderId="0" applyFont="0" applyFill="0" applyBorder="0" applyAlignment="0" applyProtection="0"/>
    <xf numFmtId="9" fontId="5" fillId="0" borderId="0" applyFont="0" applyFill="0" applyBorder="0" applyAlignment="0" applyProtection="0"/>
    <xf numFmtId="0" fontId="32" fillId="0" borderId="0">
      <alignment horizontal="center" wrapText="1"/>
      <protection locked="0"/>
    </xf>
    <xf numFmtId="180" fontId="33" fillId="0" borderId="0" applyFont="0" applyFill="0" applyBorder="0" applyAlignment="0" applyProtection="0"/>
    <xf numFmtId="43" fontId="5" fillId="0" borderId="0" applyFont="0" applyFill="0" applyBorder="0" applyAlignment="0" applyProtection="0"/>
    <xf numFmtId="4" fontId="10" fillId="0" borderId="0" applyFont="0" applyFill="0" applyBorder="0" applyAlignment="0" applyProtection="0">
      <alignment vertical="top"/>
    </xf>
    <xf numFmtId="180" fontId="34"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67" fontId="3" fillId="0" borderId="0" applyFont="0" applyFill="0" applyBorder="0" applyAlignment="0" applyProtection="0"/>
    <xf numFmtId="44" fontId="5" fillId="0" borderId="0" applyFont="0" applyFill="0" applyBorder="0" applyAlignment="0" applyProtection="0"/>
    <xf numFmtId="0" fontId="9" fillId="0" borderId="0" applyFill="0" applyBorder="0" applyAlignment="0" applyProtection="0">
      <alignment vertical="top"/>
    </xf>
    <xf numFmtId="181" fontId="5" fillId="0" borderId="0" applyFont="0" applyFill="0" applyBorder="0" applyAlignment="0" applyProtection="0"/>
    <xf numFmtId="0" fontId="35" fillId="0" borderId="0" applyProtection="0"/>
    <xf numFmtId="0" fontId="36" fillId="0" borderId="0"/>
    <xf numFmtId="0" fontId="37" fillId="0" borderId="0" applyProtection="0"/>
    <xf numFmtId="0" fontId="38" fillId="0" borderId="0"/>
    <xf numFmtId="4" fontId="19" fillId="0" borderId="0" applyProtection="0">
      <alignment vertical="top"/>
    </xf>
    <xf numFmtId="4" fontId="19" fillId="0" borderId="0" applyProtection="0">
      <alignment vertical="top"/>
    </xf>
    <xf numFmtId="0" fontId="10" fillId="0" borderId="0" applyNumberFormat="0" applyFont="0" applyFill="0" applyBorder="0" applyAlignment="0" applyProtection="0">
      <alignment vertical="top"/>
    </xf>
    <xf numFmtId="4" fontId="37" fillId="0" borderId="0" applyProtection="0">
      <alignment vertical="top"/>
    </xf>
    <xf numFmtId="4" fontId="39" fillId="0" borderId="0" applyProtection="0">
      <alignment vertical="top"/>
    </xf>
    <xf numFmtId="2" fontId="9" fillId="0" borderId="0" applyFill="0" applyBorder="0" applyAlignment="0" applyProtection="0">
      <alignment vertical="top"/>
    </xf>
    <xf numFmtId="0" fontId="40" fillId="0" borderId="12" applyNumberFormat="0" applyAlignment="0" applyProtection="0">
      <alignment horizontal="left" vertical="center"/>
    </xf>
    <xf numFmtId="0" fontId="40" fillId="0" borderId="8">
      <alignment horizontal="left" vertical="center"/>
    </xf>
    <xf numFmtId="0" fontId="35" fillId="0" borderId="0" applyNumberFormat="0" applyFill="0" applyBorder="0" applyAlignment="0" applyProtection="0">
      <alignment vertical="top"/>
    </xf>
    <xf numFmtId="0" fontId="9" fillId="0" borderId="0" applyNumberFormat="0" applyFill="0" applyBorder="0" applyAlignment="0" applyProtection="0">
      <alignment vertical="top"/>
    </xf>
    <xf numFmtId="182" fontId="36" fillId="3" borderId="0"/>
    <xf numFmtId="183" fontId="41" fillId="0" borderId="0">
      <alignment horizontal="left"/>
      <protection locked="0"/>
    </xf>
    <xf numFmtId="184" fontId="5" fillId="0" borderId="0"/>
    <xf numFmtId="164"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19" fillId="0" borderId="0">
      <alignment vertical="top"/>
    </xf>
    <xf numFmtId="0" fontId="42" fillId="0" borderId="0"/>
    <xf numFmtId="0" fontId="5" fillId="0" borderId="0"/>
    <xf numFmtId="0" fontId="10" fillId="0" borderId="0"/>
    <xf numFmtId="0" fontId="33" fillId="0" borderId="0"/>
    <xf numFmtId="0" fontId="5" fillId="0" borderId="0"/>
    <xf numFmtId="14" fontId="32" fillId="0" borderId="0">
      <alignment horizontal="center" wrapText="1"/>
      <protection locked="0"/>
    </xf>
    <xf numFmtId="9" fontId="19" fillId="0" borderId="0" applyFont="0" applyFill="0" applyBorder="0" applyAlignment="0" applyProtection="0"/>
    <xf numFmtId="9" fontId="10" fillId="0" borderId="0" applyFont="0" applyFill="0" applyBorder="0" applyAlignment="0" applyProtection="0"/>
    <xf numFmtId="183" fontId="43" fillId="0" borderId="0">
      <alignment horizontal="center"/>
    </xf>
    <xf numFmtId="4" fontId="36" fillId="0" borderId="3"/>
    <xf numFmtId="167" fontId="5" fillId="0" borderId="0" applyFont="0" applyFill="0" applyBorder="0" applyAlignment="0" applyProtection="0"/>
    <xf numFmtId="180" fontId="33" fillId="0" borderId="0" applyFont="0" applyFill="0" applyBorder="0" applyAlignment="0" applyProtection="0"/>
    <xf numFmtId="180" fontId="5" fillId="0" borderId="0" applyFont="0" applyFill="0" applyBorder="0" applyAlignment="0" applyProtection="0"/>
    <xf numFmtId="180" fontId="3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67" fontId="3" fillId="0" borderId="0" applyFont="0" applyFill="0" applyBorder="0" applyAlignment="0" applyProtection="0"/>
    <xf numFmtId="180" fontId="19" fillId="0" borderId="0" applyFont="0" applyFill="0" applyBorder="0" applyAlignment="0" applyProtection="0"/>
    <xf numFmtId="0" fontId="19" fillId="0" borderId="0"/>
  </cellStyleXfs>
  <cellXfs count="564">
    <xf numFmtId="0" fontId="0" fillId="0" borderId="0" xfId="0"/>
    <xf numFmtId="0" fontId="1" fillId="0" borderId="13" xfId="1" applyFont="1" applyBorder="1" applyAlignment="1">
      <alignment horizontal="center" vertical="center" wrapText="1"/>
    </xf>
    <xf numFmtId="0" fontId="1" fillId="0" borderId="14" xfId="1" applyFont="1" applyBorder="1" applyAlignment="1">
      <alignment horizontal="center" vertical="center" wrapText="1"/>
    </xf>
    <xf numFmtId="0" fontId="2" fillId="0" borderId="0" xfId="1"/>
    <xf numFmtId="4" fontId="3" fillId="0" borderId="15" xfId="1" applyNumberFormat="1" applyFont="1" applyBorder="1" applyAlignment="1">
      <alignment vertical="center" wrapText="1"/>
    </xf>
    <xf numFmtId="0" fontId="1" fillId="0" borderId="15" xfId="1" applyFont="1" applyBorder="1" applyAlignment="1">
      <alignment horizontal="center" vertical="center" wrapText="1"/>
    </xf>
    <xf numFmtId="0" fontId="1" fillId="0" borderId="19" xfId="1" applyFont="1" applyBorder="1" applyAlignment="1">
      <alignment horizontal="center" vertical="center" wrapText="1"/>
    </xf>
    <xf numFmtId="0" fontId="7" fillId="0" borderId="15" xfId="1" applyFont="1" applyBorder="1" applyAlignment="1">
      <alignment horizontal="center" vertical="center" wrapText="1"/>
    </xf>
    <xf numFmtId="0" fontId="3" fillId="0" borderId="15" xfId="1" applyFont="1" applyBorder="1" applyAlignment="1">
      <alignment horizontal="center" vertical="center" wrapText="1"/>
    </xf>
    <xf numFmtId="0" fontId="8" fillId="0" borderId="15" xfId="1" applyFont="1" applyBorder="1" applyAlignment="1">
      <alignment horizontal="left" vertical="center" wrapText="1"/>
    </xf>
    <xf numFmtId="0" fontId="3" fillId="0" borderId="15" xfId="1" applyFont="1" applyBorder="1" applyAlignment="1">
      <alignment horizontal="right" vertical="center" wrapText="1"/>
    </xf>
    <xf numFmtId="0" fontId="1" fillId="0" borderId="15" xfId="1" applyFont="1" applyBorder="1" applyAlignment="1">
      <alignment horizontal="left" vertical="center" wrapText="1"/>
    </xf>
    <xf numFmtId="0" fontId="8" fillId="0" borderId="15" xfId="1" applyFont="1" applyBorder="1" applyAlignment="1">
      <alignment horizontal="center" vertical="center" wrapText="1"/>
    </xf>
    <xf numFmtId="0" fontId="8" fillId="0" borderId="15" xfId="1" applyFont="1" applyBorder="1" applyAlignment="1">
      <alignment horizontal="right" vertical="center" wrapText="1"/>
    </xf>
    <xf numFmtId="0" fontId="2" fillId="0" borderId="16" xfId="1" applyBorder="1"/>
    <xf numFmtId="0" fontId="2" fillId="0" borderId="16" xfId="1" applyBorder="1" applyAlignment="1">
      <alignment horizontal="right"/>
    </xf>
    <xf numFmtId="0" fontId="3" fillId="0" borderId="15" xfId="1" applyFont="1" applyBorder="1" applyAlignment="1">
      <alignment horizontal="center" vertical="center"/>
    </xf>
    <xf numFmtId="0" fontId="3" fillId="0" borderId="15" xfId="1" applyFont="1" applyBorder="1" applyAlignment="1">
      <alignment horizontal="right" vertical="center"/>
    </xf>
    <xf numFmtId="170" fontId="9" fillId="0" borderId="15" xfId="1" applyNumberFormat="1" applyFont="1" applyBorder="1" applyAlignment="1">
      <alignment horizontal="right" vertical="center"/>
    </xf>
    <xf numFmtId="4" fontId="3" fillId="0" borderId="15" xfId="1" applyNumberFormat="1" applyFont="1" applyBorder="1" applyAlignment="1">
      <alignment horizontal="right" vertical="center"/>
    </xf>
    <xf numFmtId="0" fontId="3" fillId="0" borderId="20" xfId="1" applyFont="1" applyBorder="1" applyAlignment="1">
      <alignment horizontal="center" vertical="center" wrapText="1"/>
    </xf>
    <xf numFmtId="0" fontId="8" fillId="0" borderId="20" xfId="1" applyFont="1" applyBorder="1" applyAlignment="1">
      <alignment horizontal="left" vertical="center" wrapText="1"/>
    </xf>
    <xf numFmtId="0" fontId="8" fillId="0" borderId="20" xfId="1" applyFont="1" applyBorder="1" applyAlignment="1">
      <alignment horizontal="center" vertical="center" wrapText="1"/>
    </xf>
    <xf numFmtId="0" fontId="3" fillId="0" borderId="20" xfId="1" applyFont="1" applyBorder="1" applyAlignment="1">
      <alignment horizontal="center" vertical="center"/>
    </xf>
    <xf numFmtId="4" fontId="3" fillId="0" borderId="20" xfId="1" applyNumberFormat="1" applyFont="1" applyBorder="1" applyAlignment="1">
      <alignment horizontal="right" vertical="center"/>
    </xf>
    <xf numFmtId="170" fontId="9" fillId="0" borderId="20" xfId="1" applyNumberFormat="1" applyFont="1" applyBorder="1" applyAlignment="1">
      <alignment horizontal="right" vertical="center"/>
    </xf>
    <xf numFmtId="0" fontId="1" fillId="0" borderId="18" xfId="1" applyFont="1" applyBorder="1" applyAlignment="1">
      <alignment horizontal="center" vertical="center" wrapText="1"/>
    </xf>
    <xf numFmtId="37" fontId="1" fillId="0" borderId="18" xfId="1" applyNumberFormat="1" applyFont="1" applyBorder="1" applyAlignment="1">
      <alignment horizontal="center" vertical="center" wrapText="1"/>
    </xf>
    <xf numFmtId="0" fontId="1" fillId="0" borderId="18" xfId="1" applyFont="1" applyBorder="1" applyAlignment="1">
      <alignment vertical="center" wrapText="1"/>
    </xf>
    <xf numFmtId="171" fontId="1" fillId="0" borderId="13" xfId="5" applyNumberFormat="1" applyFont="1" applyFill="1" applyBorder="1" applyAlignment="1" applyProtection="1">
      <alignment vertical="center" wrapText="1"/>
    </xf>
    <xf numFmtId="37" fontId="1" fillId="0" borderId="15" xfId="1" applyNumberFormat="1" applyFont="1" applyBorder="1" applyAlignment="1">
      <alignment horizontal="center" vertical="center" wrapText="1"/>
    </xf>
    <xf numFmtId="0" fontId="1" fillId="0" borderId="15" xfId="1" applyFont="1" applyBorder="1" applyAlignment="1">
      <alignment vertical="center" wrapText="1"/>
    </xf>
    <xf numFmtId="171" fontId="1" fillId="0" borderId="15" xfId="5" applyNumberFormat="1" applyFont="1" applyFill="1" applyBorder="1" applyAlignment="1" applyProtection="1">
      <alignment vertical="center" wrapText="1"/>
    </xf>
    <xf numFmtId="37" fontId="3" fillId="0" borderId="15" xfId="1" applyNumberFormat="1" applyFont="1" applyBorder="1" applyAlignment="1">
      <alignment horizontal="center" vertical="center" wrapText="1"/>
    </xf>
    <xf numFmtId="37" fontId="3" fillId="0" borderId="15" xfId="1" applyNumberFormat="1" applyFont="1" applyBorder="1" applyAlignment="1">
      <alignment horizontal="right" vertical="center" wrapText="1"/>
    </xf>
    <xf numFmtId="0" fontId="3" fillId="0" borderId="15" xfId="1" applyFont="1" applyBorder="1" applyAlignment="1">
      <alignment vertical="center" wrapText="1"/>
    </xf>
    <xf numFmtId="0" fontId="3" fillId="0" borderId="15" xfId="1" applyFont="1" applyBorder="1" applyAlignment="1">
      <alignment horizontal="left" vertical="center" wrapText="1"/>
    </xf>
    <xf numFmtId="37" fontId="1" fillId="0" borderId="15" xfId="1" applyNumberFormat="1" applyFont="1" applyBorder="1" applyAlignment="1">
      <alignment horizontal="right" vertical="center" wrapText="1"/>
    </xf>
    <xf numFmtId="0" fontId="1" fillId="0" borderId="21" xfId="1" applyFont="1" applyBorder="1" applyAlignment="1">
      <alignment vertical="center" wrapText="1"/>
    </xf>
    <xf numFmtId="0" fontId="6" fillId="0" borderId="0" xfId="1" applyFont="1"/>
    <xf numFmtId="0" fontId="11" fillId="0" borderId="0" xfId="1" applyFont="1"/>
    <xf numFmtId="168" fontId="12" fillId="0" borderId="3" xfId="0" applyNumberFormat="1" applyFont="1" applyBorder="1"/>
    <xf numFmtId="0" fontId="12" fillId="0" borderId="6" xfId="0" applyFont="1" applyBorder="1" applyAlignment="1">
      <alignment horizontal="center"/>
    </xf>
    <xf numFmtId="0" fontId="12" fillId="0" borderId="6" xfId="0" applyFont="1" applyBorder="1"/>
    <xf numFmtId="0" fontId="12" fillId="0" borderId="0" xfId="0" applyFont="1"/>
    <xf numFmtId="0" fontId="12" fillId="0" borderId="0" xfId="0" applyFont="1" applyAlignment="1">
      <alignment horizontal="center"/>
    </xf>
    <xf numFmtId="0" fontId="12" fillId="0" borderId="3" xfId="0" applyFont="1" applyBorder="1" applyAlignment="1">
      <alignment horizontal="center"/>
    </xf>
    <xf numFmtId="0" fontId="13" fillId="0" borderId="6" xfId="0" applyFont="1" applyBorder="1"/>
    <xf numFmtId="0" fontId="12" fillId="0" borderId="11" xfId="0" applyFont="1" applyBorder="1"/>
    <xf numFmtId="0" fontId="13" fillId="0" borderId="23" xfId="0" applyFont="1" applyBorder="1"/>
    <xf numFmtId="0" fontId="12" fillId="0" borderId="12" xfId="0" applyFont="1" applyBorder="1" applyAlignment="1">
      <alignment horizontal="center"/>
    </xf>
    <xf numFmtId="168" fontId="13" fillId="0" borderId="22" xfId="0" applyNumberFormat="1" applyFont="1" applyBorder="1"/>
    <xf numFmtId="168" fontId="12" fillId="0" borderId="0" xfId="0" applyNumberFormat="1" applyFont="1"/>
    <xf numFmtId="0" fontId="18" fillId="0" borderId="0" xfId="0" applyFont="1" applyAlignment="1">
      <alignment horizontal="center"/>
    </xf>
    <xf numFmtId="172" fontId="18" fillId="0" borderId="0" xfId="9" applyNumberFormat="1" applyFont="1" applyFill="1" applyBorder="1" applyAlignment="1">
      <alignment horizontal="center"/>
    </xf>
    <xf numFmtId="172" fontId="18" fillId="0" borderId="0" xfId="0" applyNumberFormat="1" applyFont="1" applyAlignment="1">
      <alignment horizontal="center"/>
    </xf>
    <xf numFmtId="172" fontId="12" fillId="0" borderId="0" xfId="0" applyNumberFormat="1" applyFont="1"/>
    <xf numFmtId="0" fontId="12" fillId="0" borderId="6" xfId="0" applyFont="1" applyBorder="1" applyAlignment="1">
      <alignment wrapText="1"/>
    </xf>
    <xf numFmtId="0" fontId="13" fillId="0" borderId="1" xfId="0" applyFont="1" applyBorder="1" applyAlignment="1">
      <alignment horizontal="center"/>
    </xf>
    <xf numFmtId="0" fontId="13" fillId="0" borderId="9" xfId="0" applyFont="1" applyBorder="1" applyAlignment="1">
      <alignment horizontal="center"/>
    </xf>
    <xf numFmtId="0" fontId="13" fillId="0" borderId="32" xfId="0" applyFont="1" applyBorder="1"/>
    <xf numFmtId="0" fontId="13" fillId="0" borderId="33" xfId="0" applyFont="1" applyBorder="1" applyAlignment="1">
      <alignment horizontal="center"/>
    </xf>
    <xf numFmtId="0" fontId="12" fillId="0" borderId="34" xfId="0" applyFont="1" applyBorder="1"/>
    <xf numFmtId="0" fontId="12" fillId="0" borderId="35" xfId="0" applyFont="1" applyBorder="1" applyAlignment="1">
      <alignment horizontal="center"/>
    </xf>
    <xf numFmtId="0" fontId="12" fillId="0" borderId="34" xfId="0" applyFont="1" applyBorder="1" applyAlignment="1">
      <alignment horizontal="center"/>
    </xf>
    <xf numFmtId="168" fontId="12" fillId="0" borderId="35" xfId="0" applyNumberFormat="1" applyFont="1" applyBorder="1"/>
    <xf numFmtId="168" fontId="13" fillId="0" borderId="35" xfId="0" applyNumberFormat="1" applyFont="1" applyBorder="1"/>
    <xf numFmtId="0" fontId="12" fillId="0" borderId="1" xfId="6" applyFont="1" applyBorder="1" applyAlignment="1">
      <alignment horizontal="center"/>
    </xf>
    <xf numFmtId="0" fontId="15" fillId="0" borderId="1" xfId="6" applyFont="1" applyBorder="1" applyAlignment="1">
      <alignment horizontal="center"/>
    </xf>
    <xf numFmtId="167" fontId="12" fillId="0" borderId="1" xfId="9" applyFont="1" applyFill="1" applyBorder="1" applyAlignment="1">
      <alignment horizontal="center"/>
    </xf>
    <xf numFmtId="4" fontId="12" fillId="0" borderId="1" xfId="6" applyNumberFormat="1" applyFont="1" applyBorder="1" applyAlignment="1">
      <alignment horizontal="center"/>
    </xf>
    <xf numFmtId="0" fontId="21" fillId="0" borderId="0" xfId="6" applyFont="1"/>
    <xf numFmtId="0" fontId="13" fillId="0" borderId="6" xfId="6" applyFont="1" applyBorder="1" applyAlignment="1">
      <alignment horizontal="center"/>
    </xf>
    <xf numFmtId="0" fontId="13" fillId="0" borderId="5" xfId="6" applyFont="1" applyBorder="1" applyAlignment="1">
      <alignment horizontal="center"/>
    </xf>
    <xf numFmtId="0" fontId="13" fillId="0" borderId="0" xfId="6" applyFont="1" applyAlignment="1">
      <alignment horizontal="center"/>
    </xf>
    <xf numFmtId="0" fontId="17" fillId="0" borderId="6" xfId="6" applyFont="1" applyBorder="1" applyAlignment="1">
      <alignment horizontal="center"/>
    </xf>
    <xf numFmtId="167" fontId="13" fillId="0" borderId="0" xfId="9" applyFont="1" applyFill="1" applyBorder="1" applyAlignment="1">
      <alignment horizontal="right"/>
    </xf>
    <xf numFmtId="4" fontId="13" fillId="0" borderId="6" xfId="6" applyNumberFormat="1" applyFont="1" applyBorder="1" applyAlignment="1">
      <alignment horizontal="right"/>
    </xf>
    <xf numFmtId="0" fontId="14" fillId="0" borderId="6" xfId="4" applyFont="1" applyBorder="1" applyAlignment="1">
      <alignment horizontal="left" vertical="top"/>
    </xf>
    <xf numFmtId="0" fontId="12" fillId="0" borderId="0" xfId="6" applyFont="1" applyAlignment="1">
      <alignment horizontal="center"/>
    </xf>
    <xf numFmtId="0" fontId="15" fillId="0" borderId="6" xfId="6" applyFont="1" applyBorder="1" applyAlignment="1">
      <alignment horizontal="center"/>
    </xf>
    <xf numFmtId="167" fontId="12" fillId="0" borderId="0" xfId="9" applyFont="1" applyFill="1" applyAlignment="1">
      <alignment horizontal="right"/>
    </xf>
    <xf numFmtId="4" fontId="12" fillId="0" borderId="6" xfId="6" applyNumberFormat="1" applyFont="1" applyBorder="1" applyAlignment="1">
      <alignment horizontal="right"/>
    </xf>
    <xf numFmtId="0" fontId="12" fillId="0" borderId="6" xfId="6" applyFont="1" applyBorder="1" applyAlignment="1">
      <alignment horizontal="center"/>
    </xf>
    <xf numFmtId="0" fontId="12" fillId="0" borderId="6" xfId="6" applyFont="1" applyBorder="1" applyAlignment="1">
      <alignment wrapText="1"/>
    </xf>
    <xf numFmtId="0" fontId="12" fillId="0" borderId="0" xfId="6" applyFont="1" applyAlignment="1">
      <alignment horizontal="center" wrapText="1"/>
    </xf>
    <xf numFmtId="0" fontId="12" fillId="0" borderId="6" xfId="6" applyFont="1" applyBorder="1"/>
    <xf numFmtId="0" fontId="13" fillId="0" borderId="6" xfId="6" applyFont="1" applyBorder="1"/>
    <xf numFmtId="0" fontId="12" fillId="0" borderId="3" xfId="6" applyFont="1" applyBorder="1" applyAlignment="1">
      <alignment horizontal="center" wrapText="1"/>
    </xf>
    <xf numFmtId="4" fontId="15" fillId="0" borderId="6" xfId="6" applyNumberFormat="1" applyFont="1" applyBorder="1" applyAlignment="1">
      <alignment horizontal="center"/>
    </xf>
    <xf numFmtId="166" fontId="21" fillId="0" borderId="0" xfId="7" applyFont="1" applyFill="1"/>
    <xf numFmtId="0" fontId="13" fillId="0" borderId="6" xfId="6" applyFont="1" applyBorder="1" applyAlignment="1">
      <alignment wrapText="1"/>
    </xf>
    <xf numFmtId="167" fontId="12" fillId="0" borderId="0" xfId="9" applyFont="1" applyBorder="1" applyProtection="1"/>
    <xf numFmtId="0" fontId="12" fillId="0" borderId="7" xfId="6" applyFont="1" applyBorder="1" applyAlignment="1">
      <alignment wrapText="1"/>
    </xf>
    <xf numFmtId="49" fontId="12" fillId="0" borderId="10" xfId="1" applyNumberFormat="1" applyFont="1" applyBorder="1" applyAlignment="1">
      <alignment horizontal="center"/>
    </xf>
    <xf numFmtId="0" fontId="13" fillId="0" borderId="8" xfId="1" quotePrefix="1" applyFont="1" applyBorder="1" applyAlignment="1">
      <alignment horizontal="left"/>
    </xf>
    <xf numFmtId="0" fontId="12" fillId="0" borderId="8" xfId="1" applyFont="1" applyBorder="1"/>
    <xf numFmtId="0" fontId="15" fillId="0" borderId="8" xfId="1" applyFont="1" applyBorder="1" applyAlignment="1">
      <alignment horizontal="center"/>
    </xf>
    <xf numFmtId="167" fontId="12" fillId="0" borderId="8" xfId="9" applyFont="1" applyFill="1" applyBorder="1" applyAlignment="1" applyProtection="1">
      <alignment horizontal="right"/>
    </xf>
    <xf numFmtId="169" fontId="12" fillId="0" borderId="1" xfId="1" applyNumberFormat="1" applyFont="1" applyBorder="1" applyAlignment="1">
      <alignment horizontal="right"/>
    </xf>
    <xf numFmtId="0" fontId="12" fillId="0" borderId="8" xfId="4" applyFont="1" applyBorder="1" applyAlignment="1">
      <alignment horizontal="center"/>
    </xf>
    <xf numFmtId="0" fontId="15" fillId="0" borderId="8" xfId="4" applyFont="1" applyBorder="1" applyAlignment="1">
      <alignment horizontal="center"/>
    </xf>
    <xf numFmtId="167" fontId="12" fillId="0" borderId="9" xfId="9" applyFont="1" applyFill="1" applyBorder="1" applyAlignment="1" applyProtection="1">
      <alignment horizontal="right"/>
    </xf>
    <xf numFmtId="169" fontId="12" fillId="0" borderId="9" xfId="4" applyNumberFormat="1" applyFont="1" applyBorder="1" applyAlignment="1">
      <alignment horizontal="right"/>
    </xf>
    <xf numFmtId="0" fontId="13" fillId="0" borderId="2" xfId="1" quotePrefix="1" applyFont="1" applyBorder="1" applyAlignment="1">
      <alignment horizontal="left" wrapText="1"/>
    </xf>
    <xf numFmtId="0" fontId="15" fillId="0" borderId="5" xfId="0" applyFont="1" applyBorder="1" applyAlignment="1">
      <alignment wrapText="1"/>
    </xf>
    <xf numFmtId="0" fontId="12" fillId="0" borderId="0" xfId="4" applyFont="1" applyAlignment="1">
      <alignment horizontal="center"/>
    </xf>
    <xf numFmtId="0" fontId="15" fillId="0" borderId="5" xfId="4" applyFont="1" applyBorder="1" applyAlignment="1">
      <alignment horizontal="center"/>
    </xf>
    <xf numFmtId="167" fontId="12" fillId="0" borderId="5" xfId="9" applyFont="1" applyFill="1" applyBorder="1" applyAlignment="1" applyProtection="1">
      <alignment horizontal="right"/>
    </xf>
    <xf numFmtId="169" fontId="12" fillId="0" borderId="5" xfId="4" applyNumberFormat="1" applyFont="1" applyBorder="1" applyAlignment="1">
      <alignment horizontal="right"/>
    </xf>
    <xf numFmtId="0" fontId="13" fillId="0" borderId="28" xfId="6" applyFont="1" applyBorder="1" applyAlignment="1">
      <alignment horizontal="center"/>
    </xf>
    <xf numFmtId="167" fontId="12" fillId="0" borderId="6" xfId="9" applyFont="1" applyFill="1" applyBorder="1" applyAlignment="1">
      <alignment horizontal="right"/>
    </xf>
    <xf numFmtId="4" fontId="12" fillId="0" borderId="3" xfId="6" applyNumberFormat="1" applyFont="1" applyBorder="1" applyAlignment="1">
      <alignment horizontal="right"/>
    </xf>
    <xf numFmtId="0" fontId="12" fillId="0" borderId="28" xfId="6" applyFont="1" applyBorder="1" applyAlignment="1">
      <alignment horizontal="center"/>
    </xf>
    <xf numFmtId="167" fontId="12" fillId="0" borderId="6" xfId="9" applyFont="1" applyBorder="1" applyAlignment="1">
      <alignment horizontal="right"/>
    </xf>
    <xf numFmtId="4" fontId="21" fillId="0" borderId="0" xfId="6" applyNumberFormat="1" applyFont="1"/>
    <xf numFmtId="0" fontId="16" fillId="0" borderId="6" xfId="6" applyFont="1" applyBorder="1" applyAlignment="1">
      <alignment horizontal="center"/>
    </xf>
    <xf numFmtId="167" fontId="16" fillId="0" borderId="6" xfId="9" applyFont="1" applyFill="1" applyBorder="1" applyAlignment="1">
      <alignment horizontal="right"/>
    </xf>
    <xf numFmtId="0" fontId="15" fillId="0" borderId="7" xfId="6" applyFont="1" applyBorder="1" applyAlignment="1">
      <alignment horizontal="center"/>
    </xf>
    <xf numFmtId="167" fontId="12" fillId="0" borderId="7" xfId="9" applyFont="1" applyFill="1" applyBorder="1" applyAlignment="1">
      <alignment horizontal="right"/>
    </xf>
    <xf numFmtId="0" fontId="13" fillId="0" borderId="9" xfId="1" quotePrefix="1" applyFont="1" applyBorder="1" applyAlignment="1">
      <alignment horizontal="left"/>
    </xf>
    <xf numFmtId="169" fontId="12" fillId="0" borderId="9" xfId="1" applyNumberFormat="1" applyFont="1" applyBorder="1" applyAlignment="1">
      <alignment horizontal="right"/>
    </xf>
    <xf numFmtId="0" fontId="16" fillId="0" borderId="5" xfId="6" applyFont="1" applyBorder="1" applyAlignment="1">
      <alignment horizontal="center"/>
    </xf>
    <xf numFmtId="167" fontId="12" fillId="0" borderId="5" xfId="9" applyFont="1" applyFill="1" applyBorder="1" applyAlignment="1">
      <alignment horizontal="right"/>
    </xf>
    <xf numFmtId="0" fontId="12" fillId="0" borderId="3" xfId="6" applyFont="1" applyBorder="1" applyAlignment="1">
      <alignment wrapText="1"/>
    </xf>
    <xf numFmtId="49" fontId="12" fillId="0" borderId="6" xfId="4" applyNumberFormat="1" applyFont="1" applyBorder="1" applyAlignment="1">
      <alignment horizontal="center"/>
    </xf>
    <xf numFmtId="49" fontId="12" fillId="0" borderId="3" xfId="4" applyNumberFormat="1" applyFont="1" applyBorder="1"/>
    <xf numFmtId="0" fontId="15" fillId="0" borderId="6" xfId="4" applyFont="1" applyBorder="1"/>
    <xf numFmtId="167" fontId="12" fillId="0" borderId="6" xfId="9" applyFont="1" applyFill="1" applyBorder="1" applyAlignment="1" applyProtection="1">
      <alignment horizontal="right"/>
    </xf>
    <xf numFmtId="169" fontId="12" fillId="0" borderId="3" xfId="4" applyNumberFormat="1" applyFont="1" applyBorder="1" applyAlignment="1">
      <alignment horizontal="right"/>
    </xf>
    <xf numFmtId="0" fontId="12" fillId="0" borderId="4" xfId="6" applyFont="1" applyBorder="1" applyAlignment="1">
      <alignment horizontal="center"/>
    </xf>
    <xf numFmtId="167" fontId="12" fillId="0" borderId="1" xfId="9" applyFont="1" applyFill="1" applyBorder="1" applyAlignment="1" applyProtection="1">
      <alignment horizontal="right"/>
    </xf>
    <xf numFmtId="49" fontId="12" fillId="0" borderId="0" xfId="4" applyNumberFormat="1" applyFont="1" applyAlignment="1">
      <alignment wrapText="1"/>
    </xf>
    <xf numFmtId="0" fontId="13" fillId="0" borderId="5" xfId="1" quotePrefix="1" applyFont="1" applyBorder="1" applyAlignment="1">
      <alignment horizontal="left" wrapText="1"/>
    </xf>
    <xf numFmtId="0" fontId="15" fillId="0" borderId="0" xfId="0" applyFont="1" applyAlignment="1">
      <alignment wrapText="1"/>
    </xf>
    <xf numFmtId="0" fontId="12" fillId="0" borderId="5" xfId="4" applyFont="1" applyBorder="1" applyAlignment="1">
      <alignment horizontal="center"/>
    </xf>
    <xf numFmtId="0" fontId="15" fillId="0" borderId="0" xfId="4" applyFont="1" applyAlignment="1">
      <alignment horizontal="center"/>
    </xf>
    <xf numFmtId="0" fontId="13" fillId="0" borderId="0" xfId="6" applyFont="1" applyAlignment="1">
      <alignment wrapText="1"/>
    </xf>
    <xf numFmtId="0" fontId="12" fillId="0" borderId="6" xfId="6" applyFont="1" applyBorder="1" applyAlignment="1">
      <alignment horizontal="center" wrapText="1"/>
    </xf>
    <xf numFmtId="0" fontId="15" fillId="0" borderId="0" xfId="6" applyFont="1" applyAlignment="1">
      <alignment horizontal="center"/>
    </xf>
    <xf numFmtId="0" fontId="12" fillId="0" borderId="0" xfId="6" applyFont="1" applyAlignment="1">
      <alignment wrapText="1"/>
    </xf>
    <xf numFmtId="0" fontId="12" fillId="2" borderId="6" xfId="6" applyFont="1" applyFill="1" applyBorder="1" applyAlignment="1">
      <alignment horizontal="center"/>
    </xf>
    <xf numFmtId="0" fontId="21" fillId="2" borderId="0" xfId="6" applyFont="1" applyFill="1"/>
    <xf numFmtId="167" fontId="16" fillId="0" borderId="6" xfId="9" applyFont="1" applyBorder="1" applyAlignment="1">
      <alignment horizontal="right"/>
    </xf>
    <xf numFmtId="49" fontId="12" fillId="0" borderId="11" xfId="4" applyNumberFormat="1" applyFont="1" applyBorder="1" applyAlignment="1">
      <alignment horizontal="center"/>
    </xf>
    <xf numFmtId="49" fontId="13" fillId="0" borderId="12" xfId="4" quotePrefix="1" applyNumberFormat="1" applyFont="1" applyBorder="1" applyAlignment="1">
      <alignment horizontal="left"/>
    </xf>
    <xf numFmtId="0" fontId="12" fillId="0" borderId="12" xfId="4" applyFont="1" applyBorder="1"/>
    <xf numFmtId="0" fontId="15" fillId="0" borderId="12" xfId="4" applyFont="1" applyBorder="1" applyAlignment="1">
      <alignment horizontal="center"/>
    </xf>
    <xf numFmtId="167" fontId="12" fillId="0" borderId="12" xfId="9" applyFont="1" applyFill="1" applyBorder="1" applyAlignment="1" applyProtection="1">
      <alignment horizontal="right"/>
    </xf>
    <xf numFmtId="169" fontId="12" fillId="0" borderId="36" xfId="4" applyNumberFormat="1" applyFont="1" applyBorder="1" applyAlignment="1">
      <alignment horizontal="right"/>
    </xf>
    <xf numFmtId="0" fontId="22" fillId="0" borderId="0" xfId="6" applyFont="1"/>
    <xf numFmtId="0" fontId="21" fillId="0" borderId="0" xfId="6" applyFont="1" applyAlignment="1">
      <alignment wrapText="1"/>
    </xf>
    <xf numFmtId="0" fontId="21" fillId="0" borderId="0" xfId="6" applyFont="1" applyAlignment="1">
      <alignment horizontal="center" wrapText="1"/>
    </xf>
    <xf numFmtId="0" fontId="23" fillId="0" borderId="0" xfId="6" applyFont="1" applyAlignment="1">
      <alignment horizontal="center"/>
    </xf>
    <xf numFmtId="167" fontId="21" fillId="0" borderId="0" xfId="9" applyFont="1" applyFill="1" applyAlignment="1">
      <alignment horizontal="center"/>
    </xf>
    <xf numFmtId="4" fontId="21" fillId="0" borderId="0" xfId="6" applyNumberFormat="1" applyFont="1" applyAlignment="1">
      <alignment horizontal="center"/>
    </xf>
    <xf numFmtId="169" fontId="12" fillId="0" borderId="0" xfId="4" applyNumberFormat="1" applyFont="1" applyAlignment="1">
      <alignment horizontal="right"/>
    </xf>
    <xf numFmtId="0" fontId="24" fillId="0" borderId="0" xfId="6" applyFont="1"/>
    <xf numFmtId="0" fontId="23" fillId="0" borderId="0" xfId="6" applyFont="1"/>
    <xf numFmtId="167" fontId="21" fillId="0" borderId="0" xfId="9" applyFont="1" applyFill="1"/>
    <xf numFmtId="0" fontId="21" fillId="0" borderId="0" xfId="6" applyFont="1" applyAlignment="1">
      <alignment horizontal="center"/>
    </xf>
    <xf numFmtId="1" fontId="12" fillId="0" borderId="6" xfId="6" applyNumberFormat="1" applyFont="1" applyBorder="1" applyAlignment="1">
      <alignment horizontal="center"/>
    </xf>
    <xf numFmtId="3" fontId="12" fillId="0" borderId="6" xfId="0" applyNumberFormat="1" applyFont="1" applyBorder="1" applyAlignment="1">
      <alignment horizontal="center"/>
    </xf>
    <xf numFmtId="3" fontId="12" fillId="0" borderId="3" xfId="0" applyNumberFormat="1" applyFont="1" applyBorder="1" applyAlignment="1">
      <alignment horizontal="center"/>
    </xf>
    <xf numFmtId="49" fontId="21" fillId="0" borderId="5" xfId="1" applyNumberFormat="1" applyFont="1" applyBorder="1" applyAlignment="1">
      <alignment horizontal="center"/>
    </xf>
    <xf numFmtId="0" fontId="21" fillId="0" borderId="0" xfId="1" applyFont="1"/>
    <xf numFmtId="0" fontId="21" fillId="0" borderId="0" xfId="0" applyFont="1" applyAlignment="1">
      <alignment horizontal="center"/>
    </xf>
    <xf numFmtId="0" fontId="23" fillId="0" borderId="0" xfId="0" applyFont="1"/>
    <xf numFmtId="0" fontId="21" fillId="0" borderId="6" xfId="1" applyFont="1" applyBorder="1" applyAlignment="1">
      <alignment horizontal="center"/>
    </xf>
    <xf numFmtId="0" fontId="21" fillId="0" borderId="6" xfId="1" applyFont="1" applyBorder="1"/>
    <xf numFmtId="0" fontId="21" fillId="0" borderId="0" xfId="1" applyFont="1" applyAlignment="1">
      <alignment horizontal="center"/>
    </xf>
    <xf numFmtId="44" fontId="21" fillId="0" borderId="0" xfId="6" applyNumberFormat="1" applyFont="1"/>
    <xf numFmtId="167" fontId="21" fillId="0" borderId="0" xfId="9" applyFont="1"/>
    <xf numFmtId="2" fontId="23" fillId="0" borderId="0" xfId="9" applyNumberFormat="1" applyFont="1"/>
    <xf numFmtId="169" fontId="23" fillId="0" borderId="0" xfId="0" applyNumberFormat="1" applyFont="1"/>
    <xf numFmtId="167" fontId="23" fillId="0" borderId="0" xfId="9" applyFont="1"/>
    <xf numFmtId="0" fontId="24" fillId="0" borderId="0" xfId="0" applyFont="1"/>
    <xf numFmtId="0" fontId="25" fillId="0" borderId="0" xfId="0" applyFont="1"/>
    <xf numFmtId="0" fontId="24" fillId="0" borderId="0" xfId="0" applyFont="1" applyAlignment="1">
      <alignment horizontal="center"/>
    </xf>
    <xf numFmtId="0" fontId="23" fillId="2" borderId="0" xfId="0" applyFont="1" applyFill="1"/>
    <xf numFmtId="0" fontId="24" fillId="2" borderId="0" xfId="0" applyFont="1" applyFill="1" applyAlignment="1">
      <alignment horizontal="center"/>
    </xf>
    <xf numFmtId="0" fontId="23" fillId="2" borderId="0" xfId="0" applyFont="1" applyFill="1" applyAlignment="1">
      <alignment horizontal="center"/>
    </xf>
    <xf numFmtId="49" fontId="21" fillId="0" borderId="10" xfId="1" applyNumberFormat="1" applyFont="1" applyBorder="1" applyAlignment="1">
      <alignment horizontal="center"/>
    </xf>
    <xf numFmtId="0" fontId="22" fillId="0" borderId="8" xfId="1" quotePrefix="1" applyFont="1" applyBorder="1" applyAlignment="1">
      <alignment horizontal="left"/>
    </xf>
    <xf numFmtId="0" fontId="21" fillId="0" borderId="8" xfId="1" applyFont="1" applyBorder="1"/>
    <xf numFmtId="169" fontId="21" fillId="0" borderId="0" xfId="1" applyNumberFormat="1" applyFont="1" applyAlignment="1">
      <alignment horizontal="right"/>
    </xf>
    <xf numFmtId="0" fontId="23" fillId="0" borderId="6" xfId="6" applyFont="1" applyBorder="1" applyAlignment="1">
      <alignment horizontal="center"/>
    </xf>
    <xf numFmtId="167" fontId="21" fillId="0" borderId="0" xfId="9" applyFont="1" applyBorder="1" applyProtection="1"/>
    <xf numFmtId="4" fontId="21" fillId="0" borderId="6" xfId="6" applyNumberFormat="1" applyFont="1" applyBorder="1" applyAlignment="1">
      <alignment horizontal="right"/>
    </xf>
    <xf numFmtId="167" fontId="21" fillId="0" borderId="0" xfId="9" applyFont="1" applyBorder="1"/>
    <xf numFmtId="167" fontId="23" fillId="0" borderId="0" xfId="9" applyFont="1" applyBorder="1"/>
    <xf numFmtId="167" fontId="24" fillId="0" borderId="0" xfId="9" applyFont="1"/>
    <xf numFmtId="0" fontId="25" fillId="0" borderId="0" xfId="0" applyFont="1" applyAlignment="1">
      <alignment horizontal="center" wrapText="1"/>
    </xf>
    <xf numFmtId="0" fontId="23" fillId="0" borderId="0" xfId="0" applyFont="1" applyAlignment="1">
      <alignment horizontal="center"/>
    </xf>
    <xf numFmtId="0" fontId="25" fillId="0" borderId="0" xfId="0" applyFont="1" applyAlignment="1">
      <alignment horizontal="center"/>
    </xf>
    <xf numFmtId="1" fontId="23" fillId="0" borderId="0" xfId="0" applyNumberFormat="1" applyFont="1"/>
    <xf numFmtId="0" fontId="21" fillId="0" borderId="1" xfId="6" applyFont="1" applyBorder="1" applyAlignment="1">
      <alignment horizontal="center"/>
    </xf>
    <xf numFmtId="0" fontId="23" fillId="0" borderId="1" xfId="6" applyFont="1" applyBorder="1" applyAlignment="1">
      <alignment horizontal="center"/>
    </xf>
    <xf numFmtId="0" fontId="22" fillId="0" borderId="6" xfId="6" applyFont="1" applyBorder="1" applyAlignment="1">
      <alignment horizontal="center"/>
    </xf>
    <xf numFmtId="0" fontId="22" fillId="0" borderId="5" xfId="6" applyFont="1" applyBorder="1" applyAlignment="1">
      <alignment horizontal="center"/>
    </xf>
    <xf numFmtId="0" fontId="22" fillId="0" borderId="0" xfId="6" applyFont="1" applyAlignment="1">
      <alignment horizontal="center"/>
    </xf>
    <xf numFmtId="0" fontId="25" fillId="0" borderId="6" xfId="6" applyFont="1" applyBorder="1" applyAlignment="1">
      <alignment horizontal="center"/>
    </xf>
    <xf numFmtId="0" fontId="26" fillId="0" borderId="6" xfId="4" applyFont="1" applyBorder="1" applyAlignment="1">
      <alignment horizontal="left" vertical="top"/>
    </xf>
    <xf numFmtId="0" fontId="21" fillId="0" borderId="6" xfId="6" applyFont="1" applyBorder="1" applyAlignment="1">
      <alignment horizontal="center"/>
    </xf>
    <xf numFmtId="0" fontId="21" fillId="0" borderId="6" xfId="6" applyFont="1" applyBorder="1" applyAlignment="1">
      <alignment wrapText="1"/>
    </xf>
    <xf numFmtId="0" fontId="22" fillId="0" borderId="6" xfId="6" applyFont="1" applyBorder="1"/>
    <xf numFmtId="0" fontId="21" fillId="0" borderId="3" xfId="6" applyFont="1" applyBorder="1" applyAlignment="1">
      <alignment horizontal="center" wrapText="1"/>
    </xf>
    <xf numFmtId="0" fontId="22" fillId="0" borderId="6" xfId="6" applyFont="1" applyBorder="1" applyAlignment="1">
      <alignment wrapText="1"/>
    </xf>
    <xf numFmtId="0" fontId="21" fillId="0" borderId="7" xfId="6" applyFont="1" applyBorder="1" applyAlignment="1">
      <alignment wrapText="1"/>
    </xf>
    <xf numFmtId="0" fontId="23" fillId="0" borderId="8" xfId="1" applyFont="1" applyBorder="1" applyAlignment="1">
      <alignment horizontal="center"/>
    </xf>
    <xf numFmtId="0" fontId="21" fillId="0" borderId="8" xfId="4" applyFont="1" applyBorder="1" applyAlignment="1">
      <alignment horizontal="center"/>
    </xf>
    <xf numFmtId="0" fontId="23" fillId="0" borderId="8" xfId="4" applyFont="1" applyBorder="1" applyAlignment="1">
      <alignment horizontal="center"/>
    </xf>
    <xf numFmtId="0" fontId="22" fillId="0" borderId="2" xfId="1" quotePrefix="1" applyFont="1" applyBorder="1" applyAlignment="1">
      <alignment horizontal="left" wrapText="1"/>
    </xf>
    <xf numFmtId="0" fontId="23" fillId="0" borderId="5" xfId="0" applyFont="1" applyBorder="1" applyAlignment="1">
      <alignment wrapText="1"/>
    </xf>
    <xf numFmtId="0" fontId="21" fillId="0" borderId="0" xfId="4" applyFont="1" applyAlignment="1">
      <alignment horizontal="center"/>
    </xf>
    <xf numFmtId="0" fontId="23" fillId="0" borderId="5" xfId="4" applyFont="1" applyBorder="1" applyAlignment="1">
      <alignment horizontal="center"/>
    </xf>
    <xf numFmtId="0" fontId="22" fillId="0" borderId="28" xfId="6" applyFont="1" applyBorder="1" applyAlignment="1">
      <alignment horizontal="center"/>
    </xf>
    <xf numFmtId="0" fontId="21" fillId="0" borderId="28" xfId="6" applyFont="1" applyBorder="1" applyAlignment="1">
      <alignment horizontal="center"/>
    </xf>
    <xf numFmtId="0" fontId="23" fillId="0" borderId="7" xfId="6" applyFont="1" applyBorder="1" applyAlignment="1">
      <alignment horizontal="center"/>
    </xf>
    <xf numFmtId="0" fontId="22" fillId="0" borderId="9" xfId="1" quotePrefix="1" applyFont="1" applyBorder="1" applyAlignment="1">
      <alignment horizontal="left"/>
    </xf>
    <xf numFmtId="0" fontId="24" fillId="0" borderId="5" xfId="6" applyFont="1" applyBorder="1" applyAlignment="1">
      <alignment horizontal="center"/>
    </xf>
    <xf numFmtId="0" fontId="24" fillId="0" borderId="6" xfId="6" applyFont="1" applyBorder="1" applyAlignment="1">
      <alignment horizontal="center"/>
    </xf>
    <xf numFmtId="1" fontId="21" fillId="0" borderId="6" xfId="6" applyNumberFormat="1" applyFont="1" applyBorder="1" applyAlignment="1">
      <alignment horizontal="center"/>
    </xf>
    <xf numFmtId="0" fontId="21" fillId="0" borderId="3" xfId="6" applyFont="1" applyBorder="1" applyAlignment="1">
      <alignment wrapText="1"/>
    </xf>
    <xf numFmtId="49" fontId="21" fillId="0" borderId="6" xfId="4" applyNumberFormat="1" applyFont="1" applyBorder="1" applyAlignment="1">
      <alignment horizontal="center"/>
    </xf>
    <xf numFmtId="49" fontId="21" fillId="0" borderId="3" xfId="4" applyNumberFormat="1" applyFont="1" applyBorder="1"/>
    <xf numFmtId="0" fontId="23" fillId="0" borderId="6" xfId="4" applyFont="1" applyBorder="1"/>
    <xf numFmtId="0" fontId="21" fillId="0" borderId="4" xfId="6" applyFont="1" applyBorder="1" applyAlignment="1">
      <alignment horizontal="center"/>
    </xf>
    <xf numFmtId="49" fontId="21" fillId="0" borderId="0" xfId="4" applyNumberFormat="1" applyFont="1" applyAlignment="1">
      <alignment wrapText="1"/>
    </xf>
    <xf numFmtId="0" fontId="22" fillId="0" borderId="5" xfId="1" quotePrefix="1" applyFont="1" applyBorder="1" applyAlignment="1">
      <alignment horizontal="left" wrapText="1"/>
    </xf>
    <xf numFmtId="0" fontId="23" fillId="0" borderId="0" xfId="0" applyFont="1" applyAlignment="1">
      <alignment wrapText="1"/>
    </xf>
    <xf numFmtId="0" fontId="21" fillId="0" borderId="5" xfId="4" applyFont="1" applyBorder="1" applyAlignment="1">
      <alignment horizontal="center"/>
    </xf>
    <xf numFmtId="0" fontId="23" fillId="0" borderId="0" xfId="4" applyFont="1" applyAlignment="1">
      <alignment horizontal="center"/>
    </xf>
    <xf numFmtId="0" fontId="22" fillId="0" borderId="0" xfId="6" applyFont="1" applyAlignment="1">
      <alignment wrapText="1"/>
    </xf>
    <xf numFmtId="0" fontId="21" fillId="0" borderId="6" xfId="6" applyFont="1" applyBorder="1" applyAlignment="1">
      <alignment horizontal="center" wrapText="1"/>
    </xf>
    <xf numFmtId="0" fontId="21" fillId="2" borderId="6" xfId="6" applyFont="1" applyFill="1" applyBorder="1" applyAlignment="1">
      <alignment horizontal="center"/>
    </xf>
    <xf numFmtId="49" fontId="21" fillId="0" borderId="11" xfId="4" applyNumberFormat="1" applyFont="1" applyBorder="1" applyAlignment="1">
      <alignment horizontal="center"/>
    </xf>
    <xf numFmtId="49" fontId="22" fillId="0" borderId="12" xfId="4" quotePrefix="1" applyNumberFormat="1" applyFont="1" applyBorder="1" applyAlignment="1">
      <alignment horizontal="left"/>
    </xf>
    <xf numFmtId="0" fontId="21" fillId="0" borderId="12" xfId="4" applyFont="1" applyBorder="1"/>
    <xf numFmtId="0" fontId="23" fillId="0" borderId="12" xfId="4" applyFont="1" applyBorder="1" applyAlignment="1">
      <alignment horizontal="center"/>
    </xf>
    <xf numFmtId="0" fontId="21" fillId="0" borderId="0" xfId="0" applyFont="1"/>
    <xf numFmtId="40" fontId="21" fillId="0" borderId="0" xfId="0" applyNumberFormat="1" applyFont="1"/>
    <xf numFmtId="0" fontId="28" fillId="0" borderId="0" xfId="0" applyFont="1" applyAlignment="1">
      <alignment horizontal="center"/>
    </xf>
    <xf numFmtId="40" fontId="28" fillId="0" borderId="0" xfId="0" applyNumberFormat="1" applyFont="1" applyAlignment="1">
      <alignment horizontal="center"/>
    </xf>
    <xf numFmtId="177" fontId="23" fillId="0" borderId="0" xfId="0" applyNumberFormat="1" applyFont="1" applyAlignment="1">
      <alignment horizontal="center"/>
    </xf>
    <xf numFmtId="40" fontId="22" fillId="0" borderId="37" xfId="0" applyNumberFormat="1" applyFont="1" applyBorder="1" applyAlignment="1">
      <alignment horizontal="center"/>
    </xf>
    <xf numFmtId="40" fontId="28" fillId="0" borderId="38" xfId="0" applyNumberFormat="1" applyFont="1" applyBorder="1" applyAlignment="1">
      <alignment horizontal="center"/>
    </xf>
    <xf numFmtId="40" fontId="21" fillId="0" borderId="38" xfId="0" applyNumberFormat="1" applyFont="1" applyBorder="1"/>
    <xf numFmtId="178" fontId="25" fillId="0" borderId="0" xfId="0" applyNumberFormat="1" applyFont="1" applyAlignment="1">
      <alignment horizontal="center"/>
    </xf>
    <xf numFmtId="168" fontId="21" fillId="0" borderId="0" xfId="0" applyNumberFormat="1" applyFont="1"/>
    <xf numFmtId="172" fontId="28" fillId="0" borderId="0" xfId="9" applyNumberFormat="1" applyFont="1" applyFill="1" applyBorder="1" applyAlignment="1">
      <alignment horizontal="center"/>
    </xf>
    <xf numFmtId="40" fontId="28" fillId="0" borderId="0" xfId="9" applyNumberFormat="1" applyFont="1" applyFill="1" applyBorder="1" applyAlignment="1">
      <alignment horizontal="center"/>
    </xf>
    <xf numFmtId="172" fontId="21" fillId="0" borderId="0" xfId="0" applyNumberFormat="1" applyFont="1"/>
    <xf numFmtId="4" fontId="16" fillId="0" borderId="6" xfId="6" applyNumberFormat="1" applyFont="1" applyBorder="1" applyAlignment="1">
      <alignment horizontal="right"/>
    </xf>
    <xf numFmtId="0" fontId="12" fillId="0" borderId="0" xfId="11" applyFont="1" applyAlignment="1">
      <alignment wrapText="1"/>
    </xf>
    <xf numFmtId="0" fontId="12" fillId="0" borderId="6" xfId="11" applyFont="1" applyBorder="1" applyAlignment="1">
      <alignment horizontal="center" wrapText="1"/>
    </xf>
    <xf numFmtId="0" fontId="15" fillId="0" borderId="0" xfId="11" applyFont="1" applyAlignment="1">
      <alignment horizontal="center"/>
    </xf>
    <xf numFmtId="0" fontId="13" fillId="0" borderId="0" xfId="11" applyFont="1" applyAlignment="1">
      <alignment wrapText="1"/>
    </xf>
    <xf numFmtId="0" fontId="12" fillId="0" borderId="0" xfId="11" applyFont="1" applyAlignment="1">
      <alignment horizontal="center"/>
    </xf>
    <xf numFmtId="0" fontId="12" fillId="0" borderId="6" xfId="11" applyFont="1" applyBorder="1" applyAlignment="1">
      <alignment horizontal="center"/>
    </xf>
    <xf numFmtId="0" fontId="12" fillId="0" borderId="6" xfId="11" applyFont="1" applyBorder="1" applyAlignment="1">
      <alignment horizontal="left"/>
    </xf>
    <xf numFmtId="0" fontId="23" fillId="0" borderId="28" xfId="6" applyFont="1" applyBorder="1" applyAlignment="1">
      <alignment horizontal="center"/>
    </xf>
    <xf numFmtId="0" fontId="13" fillId="0" borderId="1" xfId="1" applyFont="1" applyBorder="1" applyAlignment="1">
      <alignment horizontal="center" vertical="center" wrapText="1"/>
    </xf>
    <xf numFmtId="0" fontId="12" fillId="0" borderId="5" xfId="0" applyFont="1" applyBorder="1" applyAlignment="1">
      <alignment horizontal="center" vertical="center" wrapText="1"/>
    </xf>
    <xf numFmtId="0" fontId="12" fillId="0" borderId="3" xfId="0" applyFont="1" applyBorder="1" applyAlignment="1">
      <alignment horizontal="left" vertical="center" wrapText="1"/>
    </xf>
    <xf numFmtId="0" fontId="12" fillId="0" borderId="28" xfId="0" applyFont="1" applyBorder="1" applyAlignment="1">
      <alignment horizontal="center" vertical="center" wrapText="1"/>
    </xf>
    <xf numFmtId="0" fontId="15" fillId="0" borderId="6" xfId="0" applyFont="1" applyBorder="1"/>
    <xf numFmtId="0" fontId="13" fillId="0" borderId="6" xfId="0" applyFont="1" applyBorder="1" applyAlignment="1">
      <alignment horizontal="center" vertical="center" wrapText="1"/>
    </xf>
    <xf numFmtId="0" fontId="14" fillId="0" borderId="0" xfId="0" applyFont="1" applyAlignment="1">
      <alignment horizontal="left" vertical="center" wrapText="1"/>
    </xf>
    <xf numFmtId="0" fontId="13" fillId="0" borderId="28" xfId="0" applyFont="1" applyBorder="1" applyAlignment="1">
      <alignment horizontal="center" vertical="center" wrapText="1"/>
    </xf>
    <xf numFmtId="0" fontId="13" fillId="0" borderId="0" xfId="0" applyFont="1" applyAlignment="1">
      <alignment horizontal="left" vertical="center" wrapText="1"/>
    </xf>
    <xf numFmtId="0" fontId="12" fillId="0" borderId="6" xfId="0" applyFont="1" applyBorder="1" applyAlignment="1">
      <alignment horizontal="center" vertical="center" wrapText="1"/>
    </xf>
    <xf numFmtId="0" fontId="15" fillId="0" borderId="3" xfId="0" applyFont="1" applyBorder="1"/>
    <xf numFmtId="0" fontId="29" fillId="0" borderId="19" xfId="8" applyFont="1" applyBorder="1" applyAlignment="1">
      <alignment horizontal="left" vertical="center" wrapText="1"/>
    </xf>
    <xf numFmtId="0" fontId="30" fillId="0" borderId="19" xfId="8" applyFont="1" applyBorder="1" applyAlignment="1">
      <alignment horizontal="left" vertical="center" wrapText="1"/>
    </xf>
    <xf numFmtId="0" fontId="30" fillId="0" borderId="0" xfId="8" applyFont="1" applyAlignment="1">
      <alignment horizontal="left" vertical="center" wrapText="1"/>
    </xf>
    <xf numFmtId="0" fontId="12" fillId="0" borderId="28" xfId="6" applyFont="1" applyBorder="1" applyAlignment="1">
      <alignment horizontal="center" wrapText="1"/>
    </xf>
    <xf numFmtId="0" fontId="12" fillId="0" borderId="3" xfId="0" applyFont="1" applyBorder="1" applyAlignment="1">
      <alignment horizontal="center" vertical="center" wrapText="1"/>
    </xf>
    <xf numFmtId="0" fontId="12" fillId="0" borderId="0" xfId="0" applyFont="1" applyAlignment="1">
      <alignment horizontal="left" vertical="center" wrapText="1"/>
    </xf>
    <xf numFmtId="0" fontId="13" fillId="0" borderId="6" xfId="0" applyFont="1" applyBorder="1" applyAlignment="1">
      <alignment horizontal="center" vertical="center"/>
    </xf>
    <xf numFmtId="0" fontId="12" fillId="0" borderId="6" xfId="0" applyFont="1" applyBorder="1" applyAlignment="1">
      <alignment horizontal="center" vertical="center"/>
    </xf>
    <xf numFmtId="4" fontId="12" fillId="2" borderId="6" xfId="6" applyNumberFormat="1" applyFont="1" applyFill="1" applyBorder="1" applyAlignment="1">
      <alignment horizontal="right"/>
    </xf>
    <xf numFmtId="0" fontId="13" fillId="0" borderId="24" xfId="0" applyFont="1" applyBorder="1"/>
    <xf numFmtId="177" fontId="0" fillId="0" borderId="0" xfId="0" applyNumberFormat="1"/>
    <xf numFmtId="179" fontId="23" fillId="0" borderId="0" xfId="0" applyNumberFormat="1" applyFont="1"/>
    <xf numFmtId="0" fontId="12" fillId="0" borderId="16" xfId="6" applyFont="1" applyBorder="1" applyAlignment="1">
      <alignment horizontal="center" wrapText="1"/>
    </xf>
    <xf numFmtId="185" fontId="12" fillId="0" borderId="16" xfId="6" applyNumberFormat="1" applyFont="1" applyBorder="1" applyAlignment="1">
      <alignment horizontal="right"/>
    </xf>
    <xf numFmtId="185" fontId="21" fillId="0" borderId="0" xfId="6" applyNumberFormat="1" applyFont="1" applyAlignment="1">
      <alignment horizontal="center"/>
    </xf>
    <xf numFmtId="185" fontId="21" fillId="0" borderId="1" xfId="9" applyNumberFormat="1" applyFont="1" applyFill="1" applyBorder="1" applyAlignment="1">
      <alignment horizontal="center"/>
    </xf>
    <xf numFmtId="185" fontId="22" fillId="0" borderId="0" xfId="9" applyNumberFormat="1" applyFont="1" applyFill="1" applyBorder="1" applyAlignment="1">
      <alignment horizontal="right"/>
    </xf>
    <xf numFmtId="185" fontId="21" fillId="0" borderId="0" xfId="9" applyNumberFormat="1" applyFont="1" applyFill="1" applyAlignment="1">
      <alignment horizontal="right"/>
    </xf>
    <xf numFmtId="185" fontId="21" fillId="0" borderId="0" xfId="9" applyNumberFormat="1" applyFont="1" applyBorder="1" applyProtection="1"/>
    <xf numFmtId="185" fontId="21" fillId="0" borderId="8" xfId="9" applyNumberFormat="1" applyFont="1" applyFill="1" applyBorder="1" applyAlignment="1" applyProtection="1">
      <alignment horizontal="right"/>
    </xf>
    <xf numFmtId="185" fontId="21" fillId="0" borderId="9" xfId="9" applyNumberFormat="1" applyFont="1" applyFill="1" applyBorder="1" applyAlignment="1" applyProtection="1">
      <alignment horizontal="right"/>
    </xf>
    <xf numFmtId="185" fontId="21" fillId="0" borderId="5" xfId="9" applyNumberFormat="1" applyFont="1" applyFill="1" applyBorder="1" applyAlignment="1" applyProtection="1">
      <alignment horizontal="right"/>
    </xf>
    <xf numFmtId="185" fontId="21" fillId="0" borderId="6" xfId="9" applyNumberFormat="1" applyFont="1" applyFill="1" applyBorder="1" applyAlignment="1">
      <alignment horizontal="right"/>
    </xf>
    <xf numFmtId="185" fontId="21" fillId="0" borderId="6" xfId="9" applyNumberFormat="1" applyFont="1" applyBorder="1" applyAlignment="1">
      <alignment horizontal="right"/>
    </xf>
    <xf numFmtId="185" fontId="24" fillId="0" borderId="6" xfId="9" applyNumberFormat="1" applyFont="1" applyFill="1" applyBorder="1" applyAlignment="1">
      <alignment horizontal="right"/>
    </xf>
    <xf numFmtId="185" fontId="21" fillId="0" borderId="5" xfId="9" applyNumberFormat="1" applyFont="1" applyFill="1" applyBorder="1" applyAlignment="1">
      <alignment horizontal="right"/>
    </xf>
    <xf numFmtId="185" fontId="21" fillId="0" borderId="6" xfId="9" applyNumberFormat="1" applyFont="1" applyFill="1" applyBorder="1" applyAlignment="1" applyProtection="1">
      <alignment horizontal="right"/>
    </xf>
    <xf numFmtId="185" fontId="21" fillId="0" borderId="1" xfId="9" applyNumberFormat="1" applyFont="1" applyFill="1" applyBorder="1" applyAlignment="1" applyProtection="1">
      <alignment horizontal="right"/>
    </xf>
    <xf numFmtId="185" fontId="24" fillId="0" borderId="6" xfId="9" applyNumberFormat="1" applyFont="1" applyBorder="1" applyAlignment="1">
      <alignment horizontal="right"/>
    </xf>
    <xf numFmtId="185" fontId="21" fillId="0" borderId="16" xfId="9" applyNumberFormat="1" applyFont="1" applyBorder="1" applyProtection="1"/>
    <xf numFmtId="185" fontId="12" fillId="0" borderId="6" xfId="6" applyNumberFormat="1" applyFont="1" applyBorder="1" applyAlignment="1">
      <alignment horizontal="right"/>
    </xf>
    <xf numFmtId="185" fontId="16" fillId="0" borderId="6" xfId="6" applyNumberFormat="1" applyFont="1" applyBorder="1" applyAlignment="1">
      <alignment horizontal="right"/>
    </xf>
    <xf numFmtId="185" fontId="12" fillId="0" borderId="6" xfId="9" applyNumberFormat="1" applyFont="1" applyFill="1" applyBorder="1" applyAlignment="1">
      <alignment horizontal="right"/>
    </xf>
    <xf numFmtId="185" fontId="21" fillId="0" borderId="12" xfId="9" applyNumberFormat="1" applyFont="1" applyFill="1" applyBorder="1" applyAlignment="1" applyProtection="1">
      <alignment horizontal="right"/>
    </xf>
    <xf numFmtId="185" fontId="21" fillId="0" borderId="0" xfId="9" applyNumberFormat="1" applyFont="1" applyFill="1" applyAlignment="1">
      <alignment horizontal="center"/>
    </xf>
    <xf numFmtId="185" fontId="21" fillId="0" borderId="0" xfId="9" applyNumberFormat="1" applyFont="1" applyFill="1"/>
    <xf numFmtId="185" fontId="21" fillId="0" borderId="1" xfId="6" applyNumberFormat="1" applyFont="1" applyBorder="1" applyAlignment="1">
      <alignment horizontal="center"/>
    </xf>
    <xf numFmtId="185" fontId="22" fillId="0" borderId="6" xfId="6" applyNumberFormat="1" applyFont="1" applyBorder="1" applyAlignment="1">
      <alignment horizontal="right"/>
    </xf>
    <xf numFmtId="185" fontId="21" fillId="0" borderId="6" xfId="6" applyNumberFormat="1" applyFont="1" applyBorder="1" applyAlignment="1">
      <alignment horizontal="right"/>
    </xf>
    <xf numFmtId="185" fontId="21" fillId="0" borderId="1" xfId="1" applyNumberFormat="1" applyFont="1" applyBorder="1" applyAlignment="1">
      <alignment horizontal="right"/>
    </xf>
    <xf numFmtId="185" fontId="21" fillId="0" borderId="9" xfId="4" applyNumberFormat="1" applyFont="1" applyBorder="1" applyAlignment="1">
      <alignment horizontal="right"/>
    </xf>
    <xf numFmtId="185" fontId="21" fillId="0" borderId="5" xfId="4" applyNumberFormat="1" applyFont="1" applyBorder="1" applyAlignment="1">
      <alignment horizontal="right"/>
    </xf>
    <xf numFmtId="185" fontId="21" fillId="0" borderId="3" xfId="6" applyNumberFormat="1" applyFont="1" applyBorder="1" applyAlignment="1">
      <alignment horizontal="right"/>
    </xf>
    <xf numFmtId="185" fontId="21" fillId="0" borderId="9" xfId="1" applyNumberFormat="1" applyFont="1" applyBorder="1" applyAlignment="1">
      <alignment horizontal="right"/>
    </xf>
    <xf numFmtId="185" fontId="21" fillId="0" borderId="3" xfId="4" applyNumberFormat="1" applyFont="1" applyBorder="1" applyAlignment="1">
      <alignment horizontal="right"/>
    </xf>
    <xf numFmtId="185" fontId="12" fillId="0" borderId="3" xfId="6" applyNumberFormat="1" applyFont="1" applyBorder="1" applyAlignment="1">
      <alignment horizontal="right"/>
    </xf>
    <xf numFmtId="185" fontId="12" fillId="0" borderId="3" xfId="11" applyNumberFormat="1" applyFont="1" applyBorder="1" applyAlignment="1">
      <alignment horizontal="right"/>
    </xf>
    <xf numFmtId="185" fontId="12" fillId="0" borderId="6" xfId="11" applyNumberFormat="1" applyFont="1" applyBorder="1" applyAlignment="1">
      <alignment horizontal="right"/>
    </xf>
    <xf numFmtId="185" fontId="22" fillId="0" borderId="36" xfId="4" applyNumberFormat="1" applyFont="1" applyBorder="1" applyAlignment="1">
      <alignment horizontal="right"/>
    </xf>
    <xf numFmtId="185" fontId="23" fillId="0" borderId="0" xfId="6" applyNumberFormat="1" applyFont="1" applyAlignment="1">
      <alignment horizontal="center"/>
    </xf>
    <xf numFmtId="185" fontId="21" fillId="0" borderId="0" xfId="6" applyNumberFormat="1" applyFont="1"/>
    <xf numFmtId="0" fontId="23" fillId="0" borderId="0" xfId="0" applyFont="1" applyAlignment="1">
      <alignment vertical="center" wrapText="1"/>
    </xf>
    <xf numFmtId="9" fontId="44" fillId="0" borderId="0" xfId="2" applyFont="1" applyBorder="1" applyProtection="1"/>
    <xf numFmtId="49" fontId="21" fillId="0" borderId="0" xfId="1" applyNumberFormat="1" applyFont="1" applyAlignment="1">
      <alignment horizontal="center"/>
    </xf>
    <xf numFmtId="49" fontId="26" fillId="0" borderId="0" xfId="1" quotePrefix="1" applyNumberFormat="1" applyFont="1" applyAlignment="1">
      <alignment horizontal="left"/>
    </xf>
    <xf numFmtId="1" fontId="21" fillId="0" borderId="0" xfId="1" applyNumberFormat="1" applyFont="1"/>
    <xf numFmtId="169" fontId="23" fillId="0" borderId="0" xfId="1" applyNumberFormat="1" applyFont="1"/>
    <xf numFmtId="0" fontId="22" fillId="0" borderId="1" xfId="1" applyFont="1" applyBorder="1" applyAlignment="1">
      <alignment horizontal="center" vertical="center"/>
    </xf>
    <xf numFmtId="0" fontId="22" fillId="0" borderId="8" xfId="1" applyFont="1" applyBorder="1" applyAlignment="1">
      <alignment horizontal="center" vertical="center"/>
    </xf>
    <xf numFmtId="173" fontId="22" fillId="0" borderId="9" xfId="1" applyNumberFormat="1" applyFont="1" applyBorder="1" applyAlignment="1">
      <alignment horizontal="center" vertical="center"/>
    </xf>
    <xf numFmtId="174" fontId="25" fillId="0" borderId="1" xfId="1" applyNumberFormat="1" applyFont="1" applyBorder="1" applyAlignment="1">
      <alignment horizontal="center" vertical="center" wrapText="1"/>
    </xf>
    <xf numFmtId="0" fontId="26" fillId="0" borderId="5" xfId="1" applyFont="1" applyBorder="1" applyAlignment="1">
      <alignment horizontal="left"/>
    </xf>
    <xf numFmtId="1" fontId="21" fillId="0" borderId="5" xfId="1" applyNumberFormat="1" applyFont="1" applyBorder="1"/>
    <xf numFmtId="169" fontId="23" fillId="0" borderId="39" xfId="1" applyNumberFormat="1" applyFont="1" applyBorder="1"/>
    <xf numFmtId="0" fontId="22" fillId="0" borderId="16" xfId="1" applyFont="1" applyBorder="1" applyAlignment="1">
      <alignment horizontal="center"/>
    </xf>
    <xf numFmtId="0" fontId="26" fillId="0" borderId="16" xfId="4" applyFont="1" applyBorder="1" applyAlignment="1">
      <alignment horizontal="left"/>
    </xf>
    <xf numFmtId="1" fontId="21" fillId="0" borderId="16" xfId="1" applyNumberFormat="1" applyFont="1" applyBorder="1"/>
    <xf numFmtId="49" fontId="21" fillId="0" borderId="16" xfId="1" applyNumberFormat="1" applyFont="1" applyBorder="1" applyAlignment="1">
      <alignment horizontal="center"/>
    </xf>
    <xf numFmtId="49" fontId="22" fillId="0" borderId="16" xfId="1" applyNumberFormat="1" applyFont="1" applyBorder="1" applyAlignment="1">
      <alignment horizontal="left" wrapText="1"/>
    </xf>
    <xf numFmtId="0" fontId="22" fillId="0" borderId="16" xfId="0" applyFont="1" applyBorder="1" applyAlignment="1">
      <alignment horizontal="center"/>
    </xf>
    <xf numFmtId="0" fontId="22" fillId="0" borderId="16" xfId="0" applyFont="1" applyBorder="1"/>
    <xf numFmtId="0" fontId="21" fillId="0" borderId="16" xfId="0" applyFont="1" applyBorder="1" applyAlignment="1">
      <alignment horizontal="center"/>
    </xf>
    <xf numFmtId="0" fontId="21" fillId="0" borderId="16" xfId="0" applyFont="1" applyBorder="1" applyAlignment="1">
      <alignment wrapText="1"/>
    </xf>
    <xf numFmtId="169" fontId="23" fillId="0" borderId="0" xfId="1" applyNumberFormat="1" applyFont="1" applyAlignment="1">
      <alignment vertical="center"/>
    </xf>
    <xf numFmtId="0" fontId="24" fillId="4" borderId="0" xfId="0" applyFont="1" applyFill="1"/>
    <xf numFmtId="0" fontId="21" fillId="0" borderId="16" xfId="0" applyFont="1" applyBorder="1"/>
    <xf numFmtId="167" fontId="23" fillId="0" borderId="0" xfId="1" applyNumberFormat="1" applyFont="1" applyAlignment="1">
      <alignment vertical="center"/>
    </xf>
    <xf numFmtId="167" fontId="21" fillId="0" borderId="16" xfId="1" applyNumberFormat="1" applyFont="1" applyBorder="1" applyAlignment="1">
      <alignment horizontal="right" vertical="center"/>
    </xf>
    <xf numFmtId="167" fontId="23" fillId="0" borderId="0" xfId="1" applyNumberFormat="1" applyFont="1"/>
    <xf numFmtId="0" fontId="22" fillId="0" borderId="16" xfId="0" applyFont="1" applyBorder="1" applyAlignment="1">
      <alignment horizontal="center" vertical="center"/>
    </xf>
    <xf numFmtId="0" fontId="22" fillId="0" borderId="16" xfId="0" applyFont="1" applyBorder="1" applyAlignment="1">
      <alignment wrapText="1"/>
    </xf>
    <xf numFmtId="0" fontId="21" fillId="0" borderId="16" xfId="0" applyFont="1" applyBorder="1" applyAlignment="1">
      <alignment horizontal="center" vertical="center"/>
    </xf>
    <xf numFmtId="0" fontId="21" fillId="0" borderId="16" xfId="6" applyFont="1" applyBorder="1" applyAlignment="1">
      <alignment horizontal="center"/>
    </xf>
    <xf numFmtId="4" fontId="21" fillId="0" borderId="0" xfId="6" applyNumberFormat="1" applyFont="1" applyAlignment="1">
      <alignment horizontal="right"/>
    </xf>
    <xf numFmtId="4" fontId="21" fillId="0" borderId="16" xfId="6" applyNumberFormat="1" applyFont="1" applyBorder="1" applyAlignment="1">
      <alignment horizontal="right"/>
    </xf>
    <xf numFmtId="0" fontId="21" fillId="0" borderId="17" xfId="0" applyFont="1" applyBorder="1"/>
    <xf numFmtId="167" fontId="23" fillId="0" borderId="16" xfId="1" applyNumberFormat="1" applyFont="1" applyBorder="1"/>
    <xf numFmtId="0" fontId="21" fillId="0" borderId="40" xfId="0" applyFont="1" applyBorder="1"/>
    <xf numFmtId="0" fontId="22" fillId="0" borderId="1" xfId="0" applyFont="1" applyBorder="1" applyAlignment="1">
      <alignment horizontal="center"/>
    </xf>
    <xf numFmtId="167" fontId="25" fillId="0" borderId="1" xfId="1" applyNumberFormat="1" applyFont="1" applyBorder="1"/>
    <xf numFmtId="0" fontId="22" fillId="0" borderId="1" xfId="0" applyFont="1" applyBorder="1"/>
    <xf numFmtId="0" fontId="22" fillId="0" borderId="6" xfId="0" applyFont="1" applyBorder="1" applyAlignment="1">
      <alignment horizontal="center" vertical="center"/>
    </xf>
    <xf numFmtId="0" fontId="21" fillId="0" borderId="6" xfId="0" applyFont="1" applyBorder="1"/>
    <xf numFmtId="0" fontId="21" fillId="0" borderId="6" xfId="0" applyFont="1" applyBorder="1" applyAlignment="1">
      <alignment horizontal="center"/>
    </xf>
    <xf numFmtId="0" fontId="22" fillId="0" borderId="6" xfId="0" applyFont="1" applyBorder="1"/>
    <xf numFmtId="0" fontId="21" fillId="0" borderId="6" xfId="0" applyFont="1" applyBorder="1" applyAlignment="1">
      <alignment horizontal="center" vertical="center"/>
    </xf>
    <xf numFmtId="0" fontId="21" fillId="0" borderId="41" xfId="0" applyFont="1" applyBorder="1" applyAlignment="1">
      <alignment wrapText="1"/>
    </xf>
    <xf numFmtId="0" fontId="21" fillId="0" borderId="0" xfId="0" applyFont="1" applyAlignment="1">
      <alignment wrapText="1"/>
    </xf>
    <xf numFmtId="0" fontId="21" fillId="0" borderId="6" xfId="0" applyFont="1" applyBorder="1" applyAlignment="1">
      <alignment wrapText="1"/>
    </xf>
    <xf numFmtId="167" fontId="23" fillId="0" borderId="0" xfId="1" applyNumberFormat="1" applyFont="1" applyAlignment="1">
      <alignment horizontal="right" vertical="center"/>
    </xf>
    <xf numFmtId="0" fontId="21" fillId="0" borderId="0" xfId="0" applyFont="1" applyAlignment="1">
      <alignment horizontal="center" vertical="center"/>
    </xf>
    <xf numFmtId="167" fontId="23" fillId="0" borderId="6" xfId="1" applyNumberFormat="1" applyFont="1" applyBorder="1" applyAlignment="1">
      <alignment horizontal="right" vertical="center"/>
    </xf>
    <xf numFmtId="0" fontId="21" fillId="0" borderId="6" xfId="6" applyFont="1" applyBorder="1" applyAlignment="1">
      <alignment horizontal="center" vertical="center"/>
    </xf>
    <xf numFmtId="167" fontId="21" fillId="0" borderId="6" xfId="1" applyNumberFormat="1" applyFont="1" applyBorder="1" applyAlignment="1">
      <alignment horizontal="right" vertical="center"/>
    </xf>
    <xf numFmtId="0" fontId="22" fillId="0" borderId="28" xfId="0" applyFont="1" applyBorder="1" applyAlignment="1">
      <alignment horizontal="left" vertical="center" wrapText="1"/>
    </xf>
    <xf numFmtId="0" fontId="46" fillId="0" borderId="6" xfId="0" applyFont="1" applyBorder="1" applyAlignment="1">
      <alignment horizontal="center" vertical="top" wrapText="1"/>
    </xf>
    <xf numFmtId="0" fontId="46" fillId="0" borderId="6" xfId="0" applyFont="1" applyBorder="1" applyAlignment="1">
      <alignment horizontal="center" wrapText="1"/>
    </xf>
    <xf numFmtId="0" fontId="46" fillId="0" borderId="28" xfId="0" applyFont="1" applyBorder="1" applyAlignment="1">
      <alignment wrapText="1"/>
    </xf>
    <xf numFmtId="0" fontId="46" fillId="0" borderId="6" xfId="0" applyFont="1" applyBorder="1" applyAlignment="1">
      <alignment horizontal="center" vertical="center" wrapText="1"/>
    </xf>
    <xf numFmtId="0" fontId="46" fillId="0" borderId="0" xfId="0" applyFont="1" applyAlignment="1">
      <alignment wrapText="1"/>
    </xf>
    <xf numFmtId="0" fontId="22" fillId="0" borderId="6" xfId="0" quotePrefix="1" applyFont="1" applyBorder="1" applyAlignment="1">
      <alignment horizontal="center" vertical="center"/>
    </xf>
    <xf numFmtId="0" fontId="26" fillId="0" borderId="0" xfId="0" applyFont="1" applyAlignment="1">
      <alignment horizontal="left" vertical="center" wrapText="1"/>
    </xf>
    <xf numFmtId="0" fontId="22" fillId="0" borderId="0" xfId="0" applyFont="1" applyAlignment="1">
      <alignment horizontal="left" vertical="center" wrapText="1"/>
    </xf>
    <xf numFmtId="0" fontId="21" fillId="0" borderId="0" xfId="0" applyFont="1" applyAlignment="1">
      <alignment horizontal="left" vertical="center" wrapText="1"/>
    </xf>
    <xf numFmtId="167" fontId="23" fillId="0" borderId="0" xfId="1" applyNumberFormat="1" applyFont="1" applyAlignment="1">
      <alignment horizontal="right"/>
    </xf>
    <xf numFmtId="0" fontId="22" fillId="0" borderId="6" xfId="1" applyFont="1" applyBorder="1" applyAlignment="1">
      <alignment horizontal="center" vertical="center"/>
    </xf>
    <xf numFmtId="0" fontId="21" fillId="0" borderId="28" xfId="0" applyFont="1" applyBorder="1" applyAlignment="1">
      <alignment wrapText="1"/>
    </xf>
    <xf numFmtId="167" fontId="21" fillId="0" borderId="0" xfId="1" applyNumberFormat="1" applyFont="1" applyAlignment="1">
      <alignment horizontal="right" vertical="center"/>
    </xf>
    <xf numFmtId="0" fontId="22" fillId="0" borderId="6" xfId="1" quotePrefix="1" applyFont="1" applyBorder="1" applyAlignment="1">
      <alignment horizontal="center" vertical="center"/>
    </xf>
    <xf numFmtId="0" fontId="22" fillId="0" borderId="28" xfId="1" applyFont="1" applyBorder="1" applyAlignment="1">
      <alignment horizontal="left"/>
    </xf>
    <xf numFmtId="0" fontId="21" fillId="0" borderId="40" xfId="0" applyFont="1" applyBorder="1" applyAlignment="1">
      <alignment wrapText="1"/>
    </xf>
    <xf numFmtId="0" fontId="21" fillId="0" borderId="6" xfId="1" applyFont="1" applyBorder="1" applyAlignment="1">
      <alignment horizontal="center" vertical="center"/>
    </xf>
    <xf numFmtId="0" fontId="21" fillId="0" borderId="40" xfId="0" applyFont="1" applyBorder="1" applyAlignment="1">
      <alignment vertical="top" wrapText="1"/>
    </xf>
    <xf numFmtId="0" fontId="21" fillId="0" borderId="28" xfId="1" applyFont="1" applyBorder="1" applyAlignment="1">
      <alignment horizontal="center" vertical="center"/>
    </xf>
    <xf numFmtId="0" fontId="21" fillId="0" borderId="10" xfId="1" applyFont="1" applyBorder="1" applyAlignment="1">
      <alignment horizontal="center"/>
    </xf>
    <xf numFmtId="0" fontId="22" fillId="0" borderId="1" xfId="1" applyFont="1" applyBorder="1" applyAlignment="1">
      <alignment horizontal="fill"/>
    </xf>
    <xf numFmtId="0" fontId="22" fillId="0" borderId="8" xfId="1" applyFont="1" applyBorder="1" applyAlignment="1">
      <alignment horizontal="left" vertical="top"/>
    </xf>
    <xf numFmtId="167" fontId="25" fillId="0" borderId="1" xfId="1" applyNumberFormat="1" applyFont="1" applyBorder="1" applyAlignment="1">
      <alignment horizontal="right"/>
    </xf>
    <xf numFmtId="2" fontId="23" fillId="0" borderId="0" xfId="1" applyNumberFormat="1" applyFont="1"/>
    <xf numFmtId="176" fontId="23" fillId="0" borderId="0" xfId="1" applyNumberFormat="1" applyFont="1"/>
    <xf numFmtId="0" fontId="23" fillId="0" borderId="0" xfId="0" applyFont="1" applyAlignment="1">
      <alignment horizontal="right" vertical="center" wrapText="1"/>
    </xf>
    <xf numFmtId="174" fontId="22" fillId="0" borderId="9" xfId="1" applyNumberFormat="1" applyFont="1" applyBorder="1" applyAlignment="1">
      <alignment horizontal="right" vertical="center" wrapText="1"/>
    </xf>
    <xf numFmtId="169" fontId="21" fillId="0" borderId="5" xfId="1" applyNumberFormat="1" applyFont="1" applyBorder="1" applyAlignment="1">
      <alignment horizontal="right"/>
    </xf>
    <xf numFmtId="169" fontId="21" fillId="0" borderId="16" xfId="1" applyNumberFormat="1" applyFont="1" applyBorder="1" applyAlignment="1">
      <alignment horizontal="right"/>
    </xf>
    <xf numFmtId="169" fontId="21" fillId="0" borderId="16" xfId="1" applyNumberFormat="1" applyFont="1" applyBorder="1" applyAlignment="1">
      <alignment horizontal="right" vertical="center"/>
    </xf>
    <xf numFmtId="167" fontId="21" fillId="0" borderId="16" xfId="1" applyNumberFormat="1" applyFont="1" applyBorder="1" applyAlignment="1">
      <alignment horizontal="right"/>
    </xf>
    <xf numFmtId="167" fontId="22" fillId="0" borderId="1" xfId="1" applyNumberFormat="1" applyFont="1" applyBorder="1" applyAlignment="1">
      <alignment horizontal="right"/>
    </xf>
    <xf numFmtId="167" fontId="21" fillId="0" borderId="6" xfId="1" applyNumberFormat="1" applyFont="1" applyBorder="1" applyAlignment="1">
      <alignment horizontal="right"/>
    </xf>
    <xf numFmtId="2" fontId="21" fillId="0" borderId="0" xfId="1" applyNumberFormat="1" applyFont="1" applyAlignment="1">
      <alignment horizontal="right"/>
    </xf>
    <xf numFmtId="0" fontId="23" fillId="0" borderId="0" xfId="0" applyFont="1" applyAlignment="1">
      <alignment horizontal="right"/>
    </xf>
    <xf numFmtId="0" fontId="21" fillId="0" borderId="0" xfId="1" applyFont="1" applyAlignment="1">
      <alignment horizontal="center" vertical="center"/>
    </xf>
    <xf numFmtId="185" fontId="22" fillId="0" borderId="9" xfId="1" applyNumberFormat="1" applyFont="1" applyBorder="1" applyAlignment="1">
      <alignment horizontal="right"/>
    </xf>
    <xf numFmtId="185" fontId="21" fillId="0" borderId="6" xfId="9" applyNumberFormat="1" applyFont="1" applyFill="1" applyBorder="1" applyAlignment="1">
      <alignment horizontal="center"/>
    </xf>
    <xf numFmtId="168" fontId="21" fillId="0" borderId="35" xfId="0" applyNumberFormat="1" applyFont="1" applyBorder="1"/>
    <xf numFmtId="0" fontId="22" fillId="0" borderId="48" xfId="0" applyFont="1" applyBorder="1" applyAlignment="1">
      <alignment horizontal="center"/>
    </xf>
    <xf numFmtId="0" fontId="28" fillId="0" borderId="35" xfId="0" applyFont="1" applyBorder="1" applyAlignment="1">
      <alignment horizontal="center"/>
    </xf>
    <xf numFmtId="0" fontId="22" fillId="2" borderId="32" xfId="0" applyFont="1" applyFill="1" applyBorder="1"/>
    <xf numFmtId="0" fontId="22" fillId="2" borderId="1" xfId="0" applyFont="1" applyFill="1" applyBorder="1" applyAlignment="1">
      <alignment horizontal="center"/>
    </xf>
    <xf numFmtId="0" fontId="22" fillId="2" borderId="9" xfId="0" applyFont="1" applyFill="1" applyBorder="1" applyAlignment="1">
      <alignment horizontal="center"/>
    </xf>
    <xf numFmtId="0" fontId="22" fillId="2" borderId="33" xfId="0" applyFont="1" applyFill="1" applyBorder="1" applyAlignment="1">
      <alignment horizontal="center"/>
    </xf>
    <xf numFmtId="0" fontId="21" fillId="2" borderId="34" xfId="0" applyFont="1" applyFill="1" applyBorder="1"/>
    <xf numFmtId="0" fontId="21" fillId="2" borderId="6" xfId="0" applyFont="1" applyFill="1" applyBorder="1" applyAlignment="1">
      <alignment horizontal="center"/>
    </xf>
    <xf numFmtId="0" fontId="21" fillId="2" borderId="3" xfId="0" applyFont="1" applyFill="1" applyBorder="1" applyAlignment="1">
      <alignment horizontal="center"/>
    </xf>
    <xf numFmtId="0" fontId="21" fillId="2" borderId="42" xfId="0" applyFont="1" applyFill="1" applyBorder="1" applyAlignment="1">
      <alignment horizontal="center"/>
    </xf>
    <xf numFmtId="185" fontId="21" fillId="0" borderId="28" xfId="9" applyNumberFormat="1" applyFont="1" applyBorder="1" applyProtection="1"/>
    <xf numFmtId="185" fontId="25" fillId="0" borderId="0" xfId="0" applyNumberFormat="1" applyFont="1"/>
    <xf numFmtId="0" fontId="21" fillId="2" borderId="45" xfId="0" applyFont="1" applyFill="1" applyBorder="1" applyAlignment="1">
      <alignment horizontal="center" vertical="center"/>
    </xf>
    <xf numFmtId="0" fontId="21" fillId="2" borderId="44" xfId="0" applyFont="1" applyFill="1" applyBorder="1" applyAlignment="1">
      <alignment horizontal="center" vertical="center"/>
    </xf>
    <xf numFmtId="168" fontId="21" fillId="2" borderId="44" xfId="0" applyNumberFormat="1" applyFont="1" applyFill="1" applyBorder="1" applyAlignment="1">
      <alignment vertical="center"/>
    </xf>
    <xf numFmtId="168" fontId="21" fillId="2" borderId="47" xfId="0" applyNumberFormat="1" applyFont="1" applyFill="1" applyBorder="1" applyAlignment="1">
      <alignment vertical="center"/>
    </xf>
    <xf numFmtId="0" fontId="21" fillId="2" borderId="34" xfId="0" applyFont="1" applyFill="1" applyBorder="1" applyAlignment="1">
      <alignment horizontal="center" vertical="center"/>
    </xf>
    <xf numFmtId="0" fontId="21" fillId="2" borderId="6" xfId="0" applyFont="1" applyFill="1" applyBorder="1" applyAlignment="1">
      <alignment horizontal="left" vertical="center"/>
    </xf>
    <xf numFmtId="0" fontId="21" fillId="2" borderId="6" xfId="0" applyFont="1" applyFill="1" applyBorder="1" applyAlignment="1">
      <alignment horizontal="center" vertical="center"/>
    </xf>
    <xf numFmtId="0" fontId="21" fillId="2" borderId="3" xfId="0" applyFont="1" applyFill="1" applyBorder="1" applyAlignment="1">
      <alignment horizontal="center" vertical="center"/>
    </xf>
    <xf numFmtId="168" fontId="21" fillId="2" borderId="43" xfId="0" applyNumberFormat="1" applyFont="1" applyFill="1" applyBorder="1" applyAlignment="1">
      <alignment horizontal="center" vertical="center"/>
    </xf>
    <xf numFmtId="0" fontId="21" fillId="2" borderId="6" xfId="0" applyFont="1" applyFill="1" applyBorder="1" applyAlignment="1">
      <alignment vertical="center"/>
    </xf>
    <xf numFmtId="168" fontId="21" fillId="2" borderId="3" xfId="0" applyNumberFormat="1" applyFont="1" applyFill="1" applyBorder="1" applyAlignment="1">
      <alignment vertical="center"/>
    </xf>
    <xf numFmtId="168" fontId="21" fillId="2" borderId="43" xfId="0" applyNumberFormat="1" applyFont="1" applyFill="1" applyBorder="1" applyAlignment="1">
      <alignment vertical="center"/>
    </xf>
    <xf numFmtId="0" fontId="21" fillId="2" borderId="44" xfId="0" applyFont="1" applyFill="1" applyBorder="1" applyAlignment="1">
      <alignment vertical="center"/>
    </xf>
    <xf numFmtId="4" fontId="23" fillId="0" borderId="0" xfId="0" applyNumberFormat="1" applyFont="1"/>
    <xf numFmtId="0" fontId="21" fillId="0" borderId="1" xfId="47" applyFont="1" applyBorder="1" applyAlignment="1">
      <alignment horizontal="center" vertical="center"/>
    </xf>
    <xf numFmtId="0" fontId="21" fillId="0" borderId="9" xfId="47" applyFont="1" applyBorder="1" applyAlignment="1">
      <alignment horizontal="center" vertical="center"/>
    </xf>
    <xf numFmtId="173" fontId="21" fillId="0" borderId="8" xfId="47" applyNumberFormat="1" applyFont="1" applyBorder="1" applyAlignment="1">
      <alignment horizontal="center" vertical="center"/>
    </xf>
    <xf numFmtId="185" fontId="21" fillId="0" borderId="10" xfId="47" applyNumberFormat="1" applyFont="1" applyBorder="1" applyAlignment="1">
      <alignment horizontal="right" vertical="center" wrapText="1"/>
    </xf>
    <xf numFmtId="185" fontId="21" fillId="0" borderId="1" xfId="47" applyNumberFormat="1" applyFont="1" applyBorder="1" applyAlignment="1">
      <alignment horizontal="right" vertical="center" wrapText="1"/>
    </xf>
    <xf numFmtId="174" fontId="21" fillId="0" borderId="0" xfId="47" applyNumberFormat="1" applyFont="1" applyAlignment="1">
      <alignment horizontal="center" vertical="center" wrapText="1"/>
    </xf>
    <xf numFmtId="49" fontId="22" fillId="0" borderId="5" xfId="47" applyNumberFormat="1" applyFont="1" applyBorder="1" applyAlignment="1">
      <alignment horizontal="center" vertical="center"/>
    </xf>
    <xf numFmtId="0" fontId="26" fillId="0" borderId="0" xfId="47" applyFont="1" applyAlignment="1">
      <alignment horizontal="left"/>
    </xf>
    <xf numFmtId="0" fontId="21" fillId="0" borderId="6" xfId="47" applyFont="1" applyBorder="1" applyAlignment="1">
      <alignment horizontal="center" vertical="center"/>
    </xf>
    <xf numFmtId="1" fontId="21" fillId="0" borderId="0" xfId="47" applyNumberFormat="1" applyFont="1" applyAlignment="1">
      <alignment horizontal="center" vertical="center"/>
    </xf>
    <xf numFmtId="185" fontId="21" fillId="0" borderId="28" xfId="47" applyNumberFormat="1" applyFont="1" applyBorder="1" applyAlignment="1">
      <alignment horizontal="right" vertical="center"/>
    </xf>
    <xf numFmtId="185" fontId="21" fillId="0" borderId="6" xfId="47" applyNumberFormat="1" applyFont="1" applyBorder="1" applyAlignment="1">
      <alignment horizontal="right" vertical="center"/>
    </xf>
    <xf numFmtId="169" fontId="21" fillId="0" borderId="0" xfId="47" applyNumberFormat="1" applyFont="1"/>
    <xf numFmtId="49" fontId="21" fillId="0" borderId="6" xfId="47" applyNumberFormat="1" applyFont="1" applyBorder="1" applyAlignment="1">
      <alignment horizontal="center" vertical="center"/>
    </xf>
    <xf numFmtId="175" fontId="21" fillId="0" borderId="3" xfId="47" quotePrefix="1" applyNumberFormat="1" applyFont="1" applyBorder="1" applyAlignment="1">
      <alignment horizontal="right"/>
    </xf>
    <xf numFmtId="0" fontId="21" fillId="0" borderId="3" xfId="47" applyFont="1" applyBorder="1" applyAlignment="1">
      <alignment horizontal="center" vertical="center"/>
    </xf>
    <xf numFmtId="49" fontId="22" fillId="0" borderId="6" xfId="47" applyNumberFormat="1" applyFont="1" applyBorder="1" applyAlignment="1">
      <alignment horizontal="center" vertical="center"/>
    </xf>
    <xf numFmtId="49" fontId="22" fillId="0" borderId="3" xfId="47" applyNumberFormat="1" applyFont="1" applyBorder="1" applyAlignment="1">
      <alignment horizontal="left"/>
    </xf>
    <xf numFmtId="0" fontId="16" fillId="4" borderId="0" xfId="0" applyFont="1" applyFill="1"/>
    <xf numFmtId="0" fontId="15" fillId="0" borderId="0" xfId="0" applyFont="1"/>
    <xf numFmtId="49" fontId="21" fillId="0" borderId="3" xfId="47" applyNumberFormat="1" applyFont="1" applyBorder="1" applyAlignment="1">
      <alignment horizontal="left" wrapText="1"/>
    </xf>
    <xf numFmtId="0" fontId="23" fillId="0" borderId="0" xfId="68" applyFont="1" applyAlignment="1">
      <alignment horizontal="justify" wrapText="1"/>
    </xf>
    <xf numFmtId="0" fontId="15" fillId="0" borderId="0" xfId="68" applyFont="1" applyAlignment="1">
      <alignment horizontal="justify" wrapText="1"/>
    </xf>
    <xf numFmtId="185" fontId="21" fillId="0" borderId="0" xfId="47" applyNumberFormat="1" applyFont="1" applyAlignment="1">
      <alignment horizontal="center" vertical="center"/>
    </xf>
    <xf numFmtId="1" fontId="21" fillId="0" borderId="6" xfId="47" applyNumberFormat="1" applyFont="1" applyBorder="1" applyAlignment="1">
      <alignment horizontal="center" vertical="center"/>
    </xf>
    <xf numFmtId="185" fontId="21" fillId="0" borderId="0" xfId="47" applyNumberFormat="1" applyFont="1" applyAlignment="1">
      <alignment horizontal="right" vertical="center"/>
    </xf>
    <xf numFmtId="1" fontId="21" fillId="0" borderId="6" xfId="47" applyNumberFormat="1" applyFont="1" applyBorder="1" applyAlignment="1" applyProtection="1">
      <alignment horizontal="center" vertical="center"/>
      <protection locked="0"/>
    </xf>
    <xf numFmtId="185" fontId="21" fillId="0" borderId="6" xfId="47" applyNumberFormat="1" applyFont="1" applyBorder="1" applyAlignment="1" applyProtection="1">
      <alignment horizontal="right" vertical="center"/>
      <protection locked="0"/>
    </xf>
    <xf numFmtId="49" fontId="21" fillId="0" borderId="3" xfId="47" applyNumberFormat="1" applyFont="1" applyBorder="1" applyAlignment="1">
      <alignment horizontal="left"/>
    </xf>
    <xf numFmtId="185" fontId="12" fillId="0" borderId="0" xfId="47" applyNumberFormat="1" applyFont="1" applyAlignment="1">
      <alignment horizontal="right" vertical="center"/>
    </xf>
    <xf numFmtId="1" fontId="21" fillId="0" borderId="0" xfId="47" applyNumberFormat="1" applyFont="1" applyAlignment="1" applyProtection="1">
      <alignment horizontal="center" vertical="center"/>
      <protection locked="0"/>
    </xf>
    <xf numFmtId="185" fontId="24" fillId="0" borderId="0" xfId="47" applyNumberFormat="1" applyFont="1" applyAlignment="1">
      <alignment horizontal="right" vertical="center"/>
    </xf>
    <xf numFmtId="49" fontId="22" fillId="0" borderId="3" xfId="47" applyNumberFormat="1" applyFont="1" applyBorder="1"/>
    <xf numFmtId="0" fontId="21" fillId="0" borderId="0" xfId="47" applyFont="1" applyAlignment="1">
      <alignment horizontal="center" vertical="center"/>
    </xf>
    <xf numFmtId="49" fontId="21" fillId="0" borderId="3" xfId="47" applyNumberFormat="1" applyFont="1" applyBorder="1"/>
    <xf numFmtId="166" fontId="25" fillId="0" borderId="0" xfId="0" applyNumberFormat="1" applyFont="1"/>
    <xf numFmtId="2" fontId="21" fillId="0" borderId="6" xfId="47" applyNumberFormat="1" applyFont="1" applyBorder="1" applyAlignment="1">
      <alignment horizontal="center" vertical="center"/>
    </xf>
    <xf numFmtId="49" fontId="21" fillId="0" borderId="3" xfId="47" applyNumberFormat="1" applyFont="1" applyBorder="1" applyAlignment="1">
      <alignment wrapText="1"/>
    </xf>
    <xf numFmtId="49" fontId="21" fillId="0" borderId="10" xfId="47" applyNumberFormat="1" applyFont="1" applyBorder="1" applyAlignment="1">
      <alignment horizontal="center" vertical="center"/>
    </xf>
    <xf numFmtId="0" fontId="22" fillId="0" borderId="8" xfId="47" quotePrefix="1" applyFont="1" applyBorder="1" applyAlignment="1">
      <alignment horizontal="left"/>
    </xf>
    <xf numFmtId="0" fontId="21" fillId="0" borderId="8" xfId="47" applyFont="1" applyBorder="1" applyAlignment="1">
      <alignment horizontal="center" vertical="center"/>
    </xf>
    <xf numFmtId="185" fontId="21" fillId="0" borderId="8" xfId="47" applyNumberFormat="1" applyFont="1" applyBorder="1" applyAlignment="1">
      <alignment horizontal="right" vertical="center"/>
    </xf>
    <xf numFmtId="185" fontId="21" fillId="0" borderId="1" xfId="47" applyNumberFormat="1" applyFont="1" applyBorder="1" applyAlignment="1">
      <alignment horizontal="right" vertical="center"/>
    </xf>
    <xf numFmtId="49" fontId="21" fillId="0" borderId="6" xfId="47" applyNumberFormat="1" applyFont="1" applyBorder="1"/>
    <xf numFmtId="0" fontId="21" fillId="0" borderId="28" xfId="11" applyFont="1" applyBorder="1" applyAlignment="1">
      <alignment horizontal="center" vertical="center"/>
    </xf>
    <xf numFmtId="185" fontId="21" fillId="0" borderId="6" xfId="9" applyNumberFormat="1" applyFont="1" applyBorder="1" applyAlignment="1" applyProtection="1">
      <alignment horizontal="right" vertical="center"/>
    </xf>
    <xf numFmtId="185" fontId="21" fillId="0" borderId="6" xfId="11" applyNumberFormat="1" applyFont="1" applyBorder="1" applyAlignment="1">
      <alignment horizontal="right" vertical="center"/>
    </xf>
    <xf numFmtId="4" fontId="21" fillId="0" borderId="0" xfId="11" applyNumberFormat="1" applyFont="1" applyAlignment="1">
      <alignment horizontal="right"/>
    </xf>
    <xf numFmtId="49" fontId="22" fillId="0" borderId="6" xfId="47" applyNumberFormat="1" applyFont="1" applyBorder="1"/>
    <xf numFmtId="185" fontId="24" fillId="0" borderId="6" xfId="47" applyNumberFormat="1" applyFont="1" applyBorder="1" applyAlignment="1">
      <alignment horizontal="right" vertical="center"/>
    </xf>
    <xf numFmtId="49" fontId="21" fillId="0" borderId="6" xfId="47" applyNumberFormat="1" applyFont="1" applyBorder="1" applyAlignment="1">
      <alignment wrapText="1"/>
    </xf>
    <xf numFmtId="0" fontId="23" fillId="0" borderId="28" xfId="11" applyFont="1" applyBorder="1" applyAlignment="1">
      <alignment horizontal="center" vertical="center"/>
    </xf>
    <xf numFmtId="49" fontId="22" fillId="0" borderId="6" xfId="47" quotePrefix="1" applyNumberFormat="1" applyFont="1" applyBorder="1" applyAlignment="1">
      <alignment horizontal="center" vertical="center"/>
    </xf>
    <xf numFmtId="1" fontId="21" fillId="0" borderId="3" xfId="47" applyNumberFormat="1" applyFont="1" applyBorder="1" applyAlignment="1">
      <alignment horizontal="center" vertical="center"/>
    </xf>
    <xf numFmtId="49" fontId="21" fillId="0" borderId="6" xfId="47" quotePrefix="1" applyNumberFormat="1" applyFont="1" applyBorder="1" applyAlignment="1">
      <alignment horizontal="center" vertical="center"/>
    </xf>
    <xf numFmtId="49" fontId="21" fillId="0" borderId="6" xfId="47" quotePrefix="1" applyNumberFormat="1" applyFont="1" applyBorder="1" applyAlignment="1">
      <alignment horizontal="left"/>
    </xf>
    <xf numFmtId="169" fontId="21" fillId="0" borderId="28" xfId="47" applyNumberFormat="1" applyFont="1" applyBorder="1"/>
    <xf numFmtId="49" fontId="21" fillId="0" borderId="28" xfId="47" quotePrefix="1" applyNumberFormat="1" applyFont="1" applyBorder="1" applyAlignment="1">
      <alignment horizontal="left"/>
    </xf>
    <xf numFmtId="0" fontId="21" fillId="0" borderId="28" xfId="47" applyFont="1" applyBorder="1" applyAlignment="1">
      <alignment horizontal="center" vertical="center"/>
    </xf>
    <xf numFmtId="1" fontId="21" fillId="0" borderId="28" xfId="47" applyNumberFormat="1" applyFont="1" applyBorder="1" applyAlignment="1">
      <alignment horizontal="center" vertical="center"/>
    </xf>
    <xf numFmtId="49" fontId="22" fillId="0" borderId="28" xfId="47" quotePrefix="1" applyNumberFormat="1" applyFont="1" applyBorder="1" applyAlignment="1">
      <alignment horizontal="left"/>
    </xf>
    <xf numFmtId="185" fontId="24" fillId="0" borderId="28" xfId="47" applyNumberFormat="1" applyFont="1" applyBorder="1" applyAlignment="1">
      <alignment horizontal="right" vertical="center"/>
    </xf>
    <xf numFmtId="49" fontId="21" fillId="0" borderId="28" xfId="46" applyNumberFormat="1" applyFont="1" applyBorder="1" applyAlignment="1">
      <alignment wrapText="1"/>
    </xf>
    <xf numFmtId="0" fontId="21" fillId="0" borderId="28" xfId="46" applyFont="1" applyBorder="1" applyAlignment="1">
      <alignment horizontal="center"/>
    </xf>
    <xf numFmtId="0" fontId="21" fillId="0" borderId="28" xfId="11" applyFont="1" applyBorder="1" applyAlignment="1">
      <alignment horizontal="center"/>
    </xf>
    <xf numFmtId="4" fontId="21" fillId="0" borderId="28" xfId="11" applyNumberFormat="1" applyFont="1" applyBorder="1" applyAlignment="1">
      <alignment horizontal="right"/>
    </xf>
    <xf numFmtId="49" fontId="21" fillId="0" borderId="28" xfId="46" applyNumberFormat="1" applyFont="1" applyBorder="1"/>
    <xf numFmtId="0" fontId="21" fillId="0" borderId="53" xfId="47" applyFont="1" applyBorder="1" applyAlignment="1">
      <alignment horizontal="center" vertical="center"/>
    </xf>
    <xf numFmtId="0" fontId="22" fillId="0" borderId="54" xfId="47" quotePrefix="1" applyFont="1" applyBorder="1" applyAlignment="1">
      <alignment horizontal="left"/>
    </xf>
    <xf numFmtId="0" fontId="21" fillId="0" borderId="54" xfId="47" applyFont="1" applyBorder="1" applyAlignment="1">
      <alignment horizontal="center" vertical="center"/>
    </xf>
    <xf numFmtId="185" fontId="21" fillId="0" borderId="54" xfId="47" applyNumberFormat="1" applyFont="1" applyBorder="1" applyAlignment="1">
      <alignment horizontal="right" vertical="center"/>
    </xf>
    <xf numFmtId="185" fontId="21" fillId="0" borderId="55" xfId="47" applyNumberFormat="1" applyFont="1" applyBorder="1" applyAlignment="1">
      <alignment horizontal="right" vertical="center"/>
    </xf>
    <xf numFmtId="0" fontId="21" fillId="0" borderId="45" xfId="47" applyFont="1" applyBorder="1" applyAlignment="1">
      <alignment horizontal="center" vertical="center"/>
    </xf>
    <xf numFmtId="0" fontId="21" fillId="0" borderId="0" xfId="47" applyFont="1" applyAlignment="1">
      <alignment horizontal="fill"/>
    </xf>
    <xf numFmtId="2" fontId="21" fillId="0" borderId="0" xfId="47" applyNumberFormat="1" applyFont="1" applyAlignment="1">
      <alignment horizontal="fill"/>
    </xf>
    <xf numFmtId="0" fontId="21" fillId="0" borderId="0" xfId="47" applyFont="1"/>
    <xf numFmtId="2" fontId="21" fillId="0" borderId="0" xfId="47" applyNumberFormat="1" applyFont="1"/>
    <xf numFmtId="0" fontId="23" fillId="0" borderId="0" xfId="0" applyFont="1" applyAlignment="1">
      <alignment vertical="center"/>
    </xf>
    <xf numFmtId="0" fontId="23" fillId="0" borderId="0" xfId="0" applyFont="1" applyAlignment="1">
      <alignment horizontal="center" vertical="center"/>
    </xf>
    <xf numFmtId="185" fontId="23" fillId="0" borderId="0" xfId="0" applyNumberFormat="1" applyFont="1" applyAlignment="1">
      <alignment horizontal="right" vertical="center"/>
    </xf>
    <xf numFmtId="49" fontId="21" fillId="0" borderId="0" xfId="47" applyNumberFormat="1" applyFont="1" applyAlignment="1">
      <alignment horizontal="left" wrapText="1"/>
    </xf>
    <xf numFmtId="185" fontId="21" fillId="0" borderId="6" xfId="47" applyNumberFormat="1" applyFont="1" applyBorder="1" applyAlignment="1">
      <alignment horizontal="center" vertical="center"/>
    </xf>
    <xf numFmtId="185" fontId="21" fillId="0" borderId="6" xfId="9" applyNumberFormat="1" applyFont="1" applyBorder="1" applyProtection="1"/>
    <xf numFmtId="0" fontId="21" fillId="0" borderId="28" xfId="6" applyFont="1" applyBorder="1" applyAlignment="1">
      <alignment wrapText="1"/>
    </xf>
    <xf numFmtId="0" fontId="12" fillId="2" borderId="0" xfId="0" applyFont="1" applyFill="1" applyAlignment="1">
      <alignment vertical="center" wrapText="1"/>
    </xf>
    <xf numFmtId="0" fontId="12" fillId="2" borderId="0" xfId="0" applyFont="1" applyFill="1" applyAlignment="1">
      <alignment vertical="center"/>
    </xf>
    <xf numFmtId="0" fontId="22" fillId="2" borderId="44" xfId="0" applyFont="1" applyFill="1" applyBorder="1" applyAlignment="1">
      <alignment vertical="center"/>
    </xf>
    <xf numFmtId="168" fontId="22" fillId="2" borderId="47" xfId="0" applyNumberFormat="1" applyFont="1" applyFill="1" applyBorder="1" applyAlignment="1">
      <alignment vertical="center"/>
    </xf>
    <xf numFmtId="0" fontId="22" fillId="2" borderId="46" xfId="0" applyFont="1" applyFill="1" applyBorder="1" applyAlignment="1">
      <alignment vertical="center"/>
    </xf>
    <xf numFmtId="0" fontId="21" fillId="2" borderId="46" xfId="0" applyFont="1" applyFill="1" applyBorder="1" applyAlignment="1">
      <alignment horizontal="center" vertical="center"/>
    </xf>
    <xf numFmtId="168" fontId="21" fillId="2" borderId="46" xfId="0" applyNumberFormat="1" applyFont="1" applyFill="1" applyBorder="1" applyAlignment="1">
      <alignment vertical="center"/>
    </xf>
    <xf numFmtId="168" fontId="22" fillId="2" borderId="49" xfId="0" applyNumberFormat="1" applyFont="1" applyFill="1" applyBorder="1" applyAlignment="1">
      <alignment vertical="center"/>
    </xf>
    <xf numFmtId="0" fontId="21" fillId="2" borderId="50" xfId="0" applyFont="1" applyFill="1" applyBorder="1" applyAlignment="1">
      <alignment vertical="center"/>
    </xf>
    <xf numFmtId="0" fontId="22" fillId="2" borderId="51" xfId="0" applyFont="1" applyFill="1" applyBorder="1" applyAlignment="1">
      <alignment vertical="center"/>
    </xf>
    <xf numFmtId="0" fontId="21" fillId="2" borderId="51" xfId="0" applyFont="1" applyFill="1" applyBorder="1" applyAlignment="1">
      <alignment horizontal="center" vertical="center"/>
    </xf>
    <xf numFmtId="168" fontId="22" fillId="2" borderId="52" xfId="0" applyNumberFormat="1" applyFont="1" applyFill="1" applyBorder="1" applyAlignment="1">
      <alignment vertical="center"/>
    </xf>
    <xf numFmtId="185" fontId="21" fillId="0" borderId="28" xfId="46" applyNumberFormat="1" applyFont="1" applyBorder="1" applyAlignment="1">
      <alignment horizontal="right"/>
    </xf>
    <xf numFmtId="168" fontId="22" fillId="0" borderId="22" xfId="0" applyNumberFormat="1" applyFont="1" applyBorder="1" applyAlignment="1">
      <alignment vertical="center"/>
    </xf>
    <xf numFmtId="40" fontId="22" fillId="0" borderId="24" xfId="0" applyNumberFormat="1" applyFont="1" applyBorder="1" applyAlignment="1">
      <alignment vertical="center"/>
    </xf>
    <xf numFmtId="0" fontId="28" fillId="0" borderId="0" xfId="0" applyFont="1" applyAlignment="1">
      <alignment horizontal="center" vertical="center"/>
    </xf>
    <xf numFmtId="0" fontId="21" fillId="0" borderId="0" xfId="0" applyFont="1" applyAlignment="1">
      <alignment vertical="center"/>
    </xf>
    <xf numFmtId="0" fontId="22" fillId="2" borderId="25" xfId="0" applyFont="1" applyFill="1" applyBorder="1" applyAlignment="1">
      <alignment horizontal="center"/>
    </xf>
    <xf numFmtId="0" fontId="22" fillId="2" borderId="26" xfId="0" applyFont="1" applyFill="1" applyBorder="1" applyAlignment="1">
      <alignment horizontal="center"/>
    </xf>
    <xf numFmtId="0" fontId="22" fillId="2" borderId="29" xfId="0" applyFont="1" applyFill="1" applyBorder="1" applyAlignment="1">
      <alignment horizontal="center"/>
    </xf>
    <xf numFmtId="0" fontId="22" fillId="2" borderId="30" xfId="0" applyFont="1" applyFill="1" applyBorder="1" applyAlignment="1">
      <alignment horizontal="center"/>
    </xf>
    <xf numFmtId="0" fontId="22" fillId="2" borderId="27" xfId="0" applyFont="1" applyFill="1" applyBorder="1" applyAlignment="1">
      <alignment horizontal="center"/>
    </xf>
    <xf numFmtId="0" fontId="22" fillId="2" borderId="31" xfId="0" applyFont="1" applyFill="1" applyBorder="1" applyAlignment="1">
      <alignment horizontal="center"/>
    </xf>
    <xf numFmtId="0" fontId="23" fillId="0" borderId="0" xfId="0" applyFont="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13" fillId="0" borderId="29" xfId="0" applyFont="1" applyBorder="1" applyAlignment="1">
      <alignment horizontal="center"/>
    </xf>
    <xf numFmtId="0" fontId="13" fillId="0" borderId="30" xfId="0" applyFont="1" applyBorder="1" applyAlignment="1">
      <alignment horizontal="center"/>
    </xf>
    <xf numFmtId="0" fontId="13" fillId="0" borderId="27" xfId="0" applyFont="1" applyBorder="1" applyAlignment="1">
      <alignment horizontal="center"/>
    </xf>
    <xf numFmtId="0" fontId="13" fillId="0" borderId="31" xfId="0" applyFont="1" applyBorder="1" applyAlignment="1">
      <alignment horizontal="center"/>
    </xf>
    <xf numFmtId="0" fontId="13" fillId="0" borderId="10" xfId="1" quotePrefix="1" applyFont="1" applyBorder="1" applyAlignment="1">
      <alignment horizontal="left" wrapText="1"/>
    </xf>
    <xf numFmtId="0" fontId="13" fillId="0" borderId="8" xfId="1" quotePrefix="1" applyFont="1" applyBorder="1" applyAlignment="1">
      <alignment horizontal="left" wrapText="1"/>
    </xf>
    <xf numFmtId="0" fontId="22" fillId="0" borderId="10" xfId="1" quotePrefix="1" applyFont="1" applyBorder="1" applyAlignment="1">
      <alignment horizontal="left" wrapText="1"/>
    </xf>
    <xf numFmtId="0" fontId="22" fillId="0" borderId="8" xfId="1" quotePrefix="1" applyFont="1" applyBorder="1" applyAlignment="1">
      <alignment horizontal="left" wrapText="1"/>
    </xf>
    <xf numFmtId="0" fontId="1" fillId="0" borderId="14" xfId="1" applyFont="1" applyBorder="1" applyAlignment="1">
      <alignment horizontal="left" vertical="center" wrapText="1"/>
    </xf>
    <xf numFmtId="0" fontId="1" fillId="0" borderId="18" xfId="1" applyFont="1" applyBorder="1" applyAlignment="1">
      <alignment horizontal="left" vertical="center" wrapText="1"/>
    </xf>
    <xf numFmtId="0" fontId="1" fillId="0" borderId="13" xfId="1" applyFont="1" applyBorder="1" applyAlignment="1">
      <alignment horizontal="left" vertical="center" wrapText="1"/>
    </xf>
  </cellXfs>
  <cellStyles count="69">
    <cellStyle name="args.style" xfId="15" xr:uid="{94C684C1-4200-4597-B893-E7829729F152}"/>
    <cellStyle name="Comma 2" xfId="7" xr:uid="{00000000-0005-0000-0000-000000000000}"/>
    <cellStyle name="Comma 2 2" xfId="17" xr:uid="{24589519-E361-49F5-AAC0-A4DC0360E456}"/>
    <cellStyle name="Comma 2 2 2" xfId="61" xr:uid="{E2BB72B1-47D4-4628-9D33-5AA6445C7EBD}"/>
    <cellStyle name="Comma 2 3" xfId="18" xr:uid="{1C39858F-C55B-45B8-AFB4-3BE267567C00}"/>
    <cellStyle name="Comma 2 4" xfId="19" xr:uid="{7F37E654-18D7-408B-AF51-4B522B8A14C1}"/>
    <cellStyle name="Comma 2 4 2" xfId="62" xr:uid="{3A22AB15-0C40-4495-AB96-A37FFAA19240}"/>
    <cellStyle name="Comma 2 5" xfId="60" xr:uid="{55496C94-02C7-4781-9F01-49C99C263CAB}"/>
    <cellStyle name="Comma 2 6" xfId="16" xr:uid="{3698B813-5920-48E0-B049-DA9508980901}"/>
    <cellStyle name="Comma 3" xfId="20" xr:uid="{BA36B78C-7BF3-4F85-9BD7-10415DF5543A}"/>
    <cellStyle name="Comma 3 2" xfId="21" xr:uid="{AF898854-5CF4-4814-87D5-22EC33099781}"/>
    <cellStyle name="Comma 3 2 2" xfId="64" xr:uid="{0448B27A-6FCB-40F0-BA00-D5CBAD2CFB02}"/>
    <cellStyle name="Comma 3 3" xfId="63" xr:uid="{8161832B-70B4-4D93-9791-5A83B0FF1455}"/>
    <cellStyle name="Comma 4" xfId="22" xr:uid="{225337AB-8DAF-4933-87CF-39D1F9F283CD}"/>
    <cellStyle name="Comma 4 2" xfId="65" xr:uid="{E8651DFE-14E8-4864-96F5-DE76AA78F650}"/>
    <cellStyle name="Comma 5" xfId="10" xr:uid="{00000000-0005-0000-0000-000001000000}"/>
    <cellStyle name="Comma 5 2" xfId="67" xr:uid="{0A6629B9-F66E-4A1C-AF75-FCB560A95FDD}"/>
    <cellStyle name="Currency" xfId="9" builtinId="4"/>
    <cellStyle name="Currency 2" xfId="13" xr:uid="{CF810179-9D6C-473D-AD14-011ADAD5AFF3}"/>
    <cellStyle name="Currency 2 2" xfId="23" xr:uid="{B1BA5757-7AE1-4031-8D7F-CC53D2ABBD47}"/>
    <cellStyle name="Currency 2 2 2" xfId="66" xr:uid="{DF5E271E-D79B-416F-84BC-BC5794840BFC}"/>
    <cellStyle name="Currency 2 3" xfId="59" xr:uid="{855CE322-A971-4CD4-BD90-3E7E3DABACCC}"/>
    <cellStyle name="Currency 3" xfId="5" xr:uid="{00000000-0005-0000-0000-000003000000}"/>
    <cellStyle name="Currency 3 2" xfId="24" xr:uid="{844FCB07-154E-44AF-8DDC-ED78164B0211}"/>
    <cellStyle name="Date" xfId="25" xr:uid="{7454907C-1350-4FCE-B30C-B2DB05DC129E}"/>
    <cellStyle name="Euro" xfId="26" xr:uid="{C93FC04C-DEC9-454E-8C49-DE716F3E56B9}"/>
    <cellStyle name="F2" xfId="27" xr:uid="{79FE28CA-FDA2-4391-B816-F4F3B170284E}"/>
    <cellStyle name="F2 - Style1" xfId="28" xr:uid="{A67E6D9F-17BB-45D7-8FF9-13B6BE3ADE22}"/>
    <cellStyle name="F3" xfId="29" xr:uid="{4E6CF303-9926-40BB-9427-67C7E7A3ECF8}"/>
    <cellStyle name="F3 - Style2" xfId="30" xr:uid="{A19EF00B-C09E-4D7A-96AA-1382E33F717E}"/>
    <cellStyle name="F4" xfId="31" xr:uid="{F2F42997-4DB7-492A-BB0F-76E05ACB985C}"/>
    <cellStyle name="F5" xfId="32" xr:uid="{800E1953-4850-4606-8D35-F878F8FDFB51}"/>
    <cellStyle name="F6" xfId="33" xr:uid="{6083E24B-6178-4B47-A231-74C50BB9520C}"/>
    <cellStyle name="F7" xfId="34" xr:uid="{E4129D62-524B-4354-8A46-A9CE6C751969}"/>
    <cellStyle name="F8" xfId="35" xr:uid="{280A8677-3F7A-4E6C-B3C9-99D04F4F2391}"/>
    <cellStyle name="Fixed" xfId="36" xr:uid="{BCAAC3B3-3BB6-4213-9D4D-C50FCDA9F3FE}"/>
    <cellStyle name="Header1" xfId="37" xr:uid="{3BCDE56C-0497-4C7F-B9E1-7170C680BA23}"/>
    <cellStyle name="Header2" xfId="38" xr:uid="{59E2F4A5-2CBB-4D25-9024-DB2FD53FE5EA}"/>
    <cellStyle name="HEADING1" xfId="39" xr:uid="{68B2A45E-B6F6-4354-973D-EEC1BB3A5ACD}"/>
    <cellStyle name="HEADING2" xfId="40" xr:uid="{F69F85C6-8C23-4574-9B31-08DEE75F79CD}"/>
    <cellStyle name="Input Cells" xfId="41" xr:uid="{DEA61D09-22F3-43A8-8443-4070112C1DF9}"/>
    <cellStyle name="Input table" xfId="42" xr:uid="{B8BE7B49-5815-46B7-9922-04D3AB5BDF46}"/>
    <cellStyle name="lda" xfId="43" xr:uid="{AAA32612-5508-4773-8383-AC57168425FB}"/>
    <cellStyle name="Monétaire [0]_rwhite" xfId="44" xr:uid="{1BC2853E-4567-4157-A53E-F0533B92EB3A}"/>
    <cellStyle name="Monétaire_rwhite" xfId="45" xr:uid="{3D4B2535-CF09-48B4-ADAF-779E49360CB4}"/>
    <cellStyle name="Normal" xfId="0" builtinId="0"/>
    <cellStyle name="Normal 12" xfId="68" xr:uid="{98CB4BB1-8861-4242-A534-8DCC0418FC32}"/>
    <cellStyle name="Normal 2" xfId="1" xr:uid="{00000000-0005-0000-0000-000005000000}"/>
    <cellStyle name="Normal 2 2" xfId="47" xr:uid="{4CD1DED4-8A80-431D-A45B-F941B4267EC9}"/>
    <cellStyle name="Normal 2 3" xfId="48" xr:uid="{6929A29D-4548-4670-95F8-581F6F73DE51}"/>
    <cellStyle name="Normal 2 4" xfId="49" xr:uid="{BD5D1D46-E1B5-4CC5-A543-CAE2B2787098}"/>
    <cellStyle name="Normal 2 5" xfId="46" xr:uid="{03C70547-1F5C-4058-8E97-E9A9E48E099C}"/>
    <cellStyle name="Normal 3" xfId="4" xr:uid="{00000000-0005-0000-0000-000006000000}"/>
    <cellStyle name="Normal 3 2" xfId="50" xr:uid="{BBE5F903-B9CB-4E1C-8CF7-80DA0E327260}"/>
    <cellStyle name="Normal 4" xfId="3" xr:uid="{00000000-0005-0000-0000-000007000000}"/>
    <cellStyle name="Normal 4 2" xfId="51" xr:uid="{9F08D68E-A77E-4268-BBC9-8424D05A4FE8}"/>
    <cellStyle name="Normal 5" xfId="6" xr:uid="{00000000-0005-0000-0000-000008000000}"/>
    <cellStyle name="Normal 5 2" xfId="11" xr:uid="{00000000-0005-0000-0000-000009000000}"/>
    <cellStyle name="Normal 5 3" xfId="52" xr:uid="{549E4B54-B2C2-463A-AD91-D518E686FE1D}"/>
    <cellStyle name="Normal 6" xfId="8" xr:uid="{00000000-0005-0000-0000-00000A000000}"/>
    <cellStyle name="Normal 7" xfId="53" xr:uid="{F8FA87C4-9AEC-4D8D-A6E0-67C3556C6567}"/>
    <cellStyle name="per.style" xfId="54" xr:uid="{94666F21-8B3A-416D-A2FC-94A01EDD4C8E}"/>
    <cellStyle name="Percent 2" xfId="2" xr:uid="{00000000-0005-0000-0000-00000B000000}"/>
    <cellStyle name="Percent 2 2" xfId="12" xr:uid="{4E2CDEB1-A739-4A7A-A6B3-7F2824C52C15}"/>
    <cellStyle name="Percent 3" xfId="14" xr:uid="{251D11A4-E292-4363-8EA8-A2C2CC0B1CB4}"/>
    <cellStyle name="Percent 4" xfId="55" xr:uid="{78185E73-EC0D-402E-82A9-2151F5504928}"/>
    <cellStyle name="Percent 5" xfId="56" xr:uid="{F0340B07-42CD-48D3-A86B-36C397981BB4}"/>
    <cellStyle name="Special" xfId="57" xr:uid="{E361233F-E87F-4D41-8547-F0EC26756012}"/>
    <cellStyle name="T.b.a." xfId="58" xr:uid="{85745AE8-F931-4C09-AEA1-4096E5364F0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VERDATA\TCS_Projects\Projects%20Folder\0165%20-%20Carletonville%20Social%20Housing%20Project\BoQ\0165-CRD-TCS_CSH%20Dev_Moepel%20(X20)_Electrical%20BoE_Rev%200_2019-0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otals"/>
      <sheetName val="Summary BOE (X20)"/>
      <sheetName val="Ext. MV Reticulation (BULK)"/>
      <sheetName val="Int. MV Reticulation (X20)"/>
      <sheetName val="LV Reticulation (X20)"/>
      <sheetName val="Fire Supression"/>
    </sheetNames>
    <sheetDataSet>
      <sheetData sheetId="0"/>
      <sheetData sheetId="1"/>
      <sheetData sheetId="2"/>
      <sheetData sheetId="3">
        <row r="91">
          <cell r="F91">
            <v>4465376.45</v>
          </cell>
        </row>
      </sheetData>
      <sheetData sheetId="4">
        <row r="105">
          <cell r="F105">
            <v>9099855</v>
          </cell>
        </row>
      </sheetData>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S173"/>
  <sheetViews>
    <sheetView view="pageBreakPreview" zoomScale="85" zoomScaleNormal="100" zoomScaleSheetLayoutView="85" workbookViewId="0">
      <selection activeCell="C26" sqref="C26"/>
    </sheetView>
  </sheetViews>
  <sheetFormatPr defaultColWidth="9.33203125" defaultRowHeight="13.2" x14ac:dyDescent="0.25"/>
  <cols>
    <col min="1" max="1" width="5.44140625" style="240" customWidth="1"/>
    <col min="2" max="2" width="10.33203125" style="240" customWidth="1"/>
    <col min="3" max="3" width="49.5546875" style="240" customWidth="1"/>
    <col min="4" max="4" width="11" style="166" customWidth="1"/>
    <col min="5" max="5" width="20.6640625" style="166" customWidth="1"/>
    <col min="6" max="6" width="27.5546875" style="240" customWidth="1"/>
    <col min="7" max="7" width="28.6640625" style="240" hidden="1" customWidth="1"/>
    <col min="8" max="8" width="24.44140625" style="241" hidden="1" customWidth="1"/>
    <col min="9" max="9" width="30.6640625" style="240" hidden="1" customWidth="1"/>
    <col min="10" max="10" width="30.5546875" style="240" hidden="1" customWidth="1"/>
    <col min="11" max="11" width="24.5546875" style="240" hidden="1" customWidth="1"/>
    <col min="12" max="12" width="24" style="166" hidden="1" customWidth="1"/>
    <col min="13" max="13" width="17" style="240" hidden="1" customWidth="1"/>
    <col min="14" max="14" width="19.5546875" style="240" hidden="1" customWidth="1"/>
    <col min="15" max="15" width="18.6640625" style="240" hidden="1" customWidth="1"/>
    <col min="16" max="16" width="0" style="240" hidden="1" customWidth="1"/>
    <col min="17" max="17" width="17.44140625" style="240" hidden="1" customWidth="1"/>
    <col min="18" max="18" width="9.33203125" style="240"/>
    <col min="19" max="19" width="15.44140625" style="240" bestFit="1" customWidth="1"/>
    <col min="20" max="20" width="9.33203125" style="240"/>
    <col min="21" max="21" width="14.5546875" style="240" bestFit="1" customWidth="1"/>
    <col min="22" max="16384" width="9.33203125" style="240"/>
  </cols>
  <sheetData>
    <row r="1" spans="2:19" ht="35.4" customHeight="1" thickBot="1" x14ac:dyDescent="0.3">
      <c r="I1" s="193"/>
    </row>
    <row r="2" spans="2:19" ht="16.2" customHeight="1" x14ac:dyDescent="0.25">
      <c r="B2" s="544" t="s">
        <v>743</v>
      </c>
      <c r="C2" s="545"/>
      <c r="D2" s="545"/>
      <c r="E2" s="545"/>
      <c r="F2" s="546"/>
      <c r="G2" s="242"/>
      <c r="H2" s="243"/>
      <c r="I2" s="193"/>
      <c r="J2" s="244"/>
      <c r="K2" s="193"/>
      <c r="L2" s="193"/>
    </row>
    <row r="3" spans="2:19" ht="15" customHeight="1" thickBot="1" x14ac:dyDescent="0.3">
      <c r="B3" s="547" t="s">
        <v>475</v>
      </c>
      <c r="C3" s="548"/>
      <c r="D3" s="548"/>
      <c r="E3" s="548"/>
      <c r="F3" s="549"/>
      <c r="G3" s="242"/>
      <c r="H3" s="243"/>
      <c r="I3" s="193"/>
      <c r="J3" s="244"/>
      <c r="K3" s="193"/>
      <c r="L3" s="193"/>
      <c r="M3" s="242"/>
      <c r="N3" s="242"/>
      <c r="O3" s="242"/>
    </row>
    <row r="4" spans="2:19" ht="25.8" customHeight="1" x14ac:dyDescent="0.25">
      <c r="B4" s="419" t="s">
        <v>143</v>
      </c>
      <c r="C4" s="420" t="s">
        <v>142</v>
      </c>
      <c r="D4" s="420" t="s">
        <v>146</v>
      </c>
      <c r="E4" s="421" t="s">
        <v>140</v>
      </c>
      <c r="F4" s="422" t="s">
        <v>141</v>
      </c>
      <c r="G4" s="417" t="s">
        <v>289</v>
      </c>
      <c r="H4" s="245" t="s">
        <v>290</v>
      </c>
      <c r="I4" s="193"/>
      <c r="J4" s="242"/>
      <c r="K4" s="193"/>
      <c r="L4" s="193"/>
      <c r="M4" s="242"/>
      <c r="N4" s="242"/>
      <c r="O4" s="242"/>
    </row>
    <row r="5" spans="2:19" ht="25.2" customHeight="1" x14ac:dyDescent="0.25">
      <c r="B5" s="423"/>
      <c r="C5" s="424"/>
      <c r="D5" s="424"/>
      <c r="E5" s="425"/>
      <c r="F5" s="426"/>
      <c r="G5" s="418"/>
      <c r="H5" s="246"/>
      <c r="I5" s="193"/>
      <c r="J5" s="193"/>
      <c r="K5" s="193"/>
      <c r="L5" s="193"/>
      <c r="M5" s="193"/>
      <c r="N5" s="194"/>
      <c r="O5" s="194"/>
      <c r="P5" s="177"/>
      <c r="Q5" s="177"/>
      <c r="R5" s="177"/>
      <c r="S5" s="177"/>
    </row>
    <row r="6" spans="2:19" ht="34.799999999999997" hidden="1" customHeight="1" x14ac:dyDescent="0.25">
      <c r="B6" s="433">
        <v>1</v>
      </c>
      <c r="C6" s="434" t="s">
        <v>729</v>
      </c>
      <c r="D6" s="435"/>
      <c r="E6" s="436"/>
      <c r="F6" s="437">
        <v>0</v>
      </c>
      <c r="G6" s="418"/>
      <c r="H6" s="246"/>
      <c r="I6" s="193"/>
      <c r="J6" s="193"/>
      <c r="K6" s="193"/>
      <c r="L6" s="193"/>
      <c r="M6" s="193"/>
      <c r="N6" s="194"/>
      <c r="O6" s="194"/>
      <c r="P6" s="177"/>
      <c r="Q6" s="177"/>
      <c r="R6" s="177"/>
      <c r="S6" s="177"/>
    </row>
    <row r="7" spans="2:19" ht="34.799999999999997" customHeight="1" x14ac:dyDescent="0.25">
      <c r="B7" s="433">
        <v>1</v>
      </c>
      <c r="C7" s="438" t="s">
        <v>357</v>
      </c>
      <c r="D7" s="435">
        <v>1</v>
      </c>
      <c r="E7" s="439">
        <f>'LV Reticulation'!G60</f>
        <v>0</v>
      </c>
      <c r="F7" s="440"/>
      <c r="G7" s="416">
        <v>9607955</v>
      </c>
      <c r="H7" s="247">
        <f>F7-G7</f>
        <v>-9607955</v>
      </c>
      <c r="I7" s="193"/>
      <c r="J7" s="193"/>
      <c r="K7" s="193"/>
      <c r="L7" s="193"/>
      <c r="M7" s="193"/>
      <c r="N7" s="194"/>
      <c r="O7" s="194"/>
      <c r="P7" s="177"/>
      <c r="Q7" s="177"/>
      <c r="R7" s="177"/>
      <c r="S7" s="177"/>
    </row>
    <row r="8" spans="2:19" ht="34.799999999999997" customHeight="1" x14ac:dyDescent="0.25">
      <c r="B8" s="433">
        <v>2</v>
      </c>
      <c r="C8" s="527" t="s">
        <v>529</v>
      </c>
      <c r="D8" s="435">
        <v>1</v>
      </c>
      <c r="E8" s="439">
        <f>'Administration Block'!G173</f>
        <v>0</v>
      </c>
      <c r="F8" s="440"/>
      <c r="G8" s="416"/>
      <c r="H8" s="247"/>
      <c r="I8" s="193"/>
      <c r="J8" s="193"/>
      <c r="K8" s="193"/>
      <c r="L8" s="193"/>
      <c r="M8" s="193"/>
      <c r="N8" s="194"/>
      <c r="O8" s="194"/>
      <c r="P8" s="177"/>
      <c r="Q8" s="177"/>
      <c r="R8" s="177"/>
      <c r="S8" s="177"/>
    </row>
    <row r="9" spans="2:19" ht="34.799999999999997" customHeight="1" x14ac:dyDescent="0.25">
      <c r="B9" s="433">
        <v>3</v>
      </c>
      <c r="C9" s="527" t="s">
        <v>530</v>
      </c>
      <c r="D9" s="435">
        <v>1</v>
      </c>
      <c r="E9" s="439">
        <f>ComputerLaboratory!G175</f>
        <v>0</v>
      </c>
      <c r="F9" s="440"/>
      <c r="G9" s="416"/>
      <c r="H9" s="247"/>
      <c r="I9" s="193"/>
      <c r="J9" s="193"/>
      <c r="K9" s="193"/>
      <c r="L9" s="193"/>
      <c r="M9" s="193"/>
      <c r="N9" s="194"/>
      <c r="O9" s="194"/>
      <c r="P9" s="177"/>
      <c r="Q9" s="177"/>
      <c r="R9" s="177"/>
      <c r="S9" s="177"/>
    </row>
    <row r="10" spans="2:19" ht="34.799999999999997" customHeight="1" x14ac:dyDescent="0.25">
      <c r="B10" s="433">
        <v>4</v>
      </c>
      <c r="C10" s="527" t="s">
        <v>531</v>
      </c>
      <c r="D10" s="435">
        <v>1</v>
      </c>
      <c r="E10" s="439">
        <f>'Home Economics'!G175</f>
        <v>0</v>
      </c>
      <c r="F10" s="440"/>
      <c r="G10" s="416"/>
      <c r="H10" s="247"/>
      <c r="I10" s="193"/>
      <c r="J10" s="193"/>
      <c r="K10" s="193"/>
      <c r="L10" s="193"/>
      <c r="M10" s="193"/>
      <c r="N10" s="194"/>
      <c r="O10" s="194"/>
      <c r="P10" s="177"/>
      <c r="Q10" s="177"/>
      <c r="R10" s="177"/>
      <c r="S10" s="177"/>
    </row>
    <row r="11" spans="2:19" ht="34.799999999999997" customHeight="1" x14ac:dyDescent="0.25">
      <c r="B11" s="433">
        <v>5</v>
      </c>
      <c r="C11" s="527" t="s">
        <v>474</v>
      </c>
      <c r="D11" s="435">
        <v>1</v>
      </c>
      <c r="E11" s="439">
        <f>'School Hall'!G177</f>
        <v>0</v>
      </c>
      <c r="F11" s="440"/>
      <c r="G11" s="416"/>
      <c r="H11" s="247"/>
      <c r="I11" s="193"/>
      <c r="J11" s="193"/>
      <c r="K11" s="193"/>
      <c r="L11" s="193"/>
      <c r="M11" s="193"/>
      <c r="N11" s="194"/>
      <c r="O11" s="194"/>
      <c r="P11" s="177"/>
      <c r="Q11" s="177"/>
      <c r="R11" s="177"/>
      <c r="S11" s="177"/>
    </row>
    <row r="12" spans="2:19" ht="34.799999999999997" customHeight="1" x14ac:dyDescent="0.25">
      <c r="B12" s="433">
        <v>6</v>
      </c>
      <c r="C12" s="527" t="s">
        <v>532</v>
      </c>
      <c r="D12" s="435">
        <v>4</v>
      </c>
      <c r="E12" s="439">
        <f>'Existing 4 CLR+Abl'!G175</f>
        <v>0</v>
      </c>
      <c r="F12" s="440"/>
      <c r="G12" s="416"/>
      <c r="H12" s="247"/>
      <c r="I12" s="193"/>
      <c r="J12" s="193"/>
      <c r="K12" s="193"/>
      <c r="L12" s="193"/>
      <c r="M12" s="193"/>
      <c r="N12" s="194"/>
      <c r="O12" s="194"/>
      <c r="P12" s="177"/>
      <c r="Q12" s="177"/>
      <c r="R12" s="177"/>
      <c r="S12" s="177"/>
    </row>
    <row r="13" spans="2:19" ht="34.799999999999997" customHeight="1" x14ac:dyDescent="0.25">
      <c r="B13" s="433">
        <v>7</v>
      </c>
      <c r="C13" s="527" t="s">
        <v>533</v>
      </c>
      <c r="D13" s="435">
        <v>1</v>
      </c>
      <c r="E13" s="439">
        <f>'Science Lab + Library'!G171</f>
        <v>0</v>
      </c>
      <c r="F13" s="440"/>
      <c r="G13" s="416"/>
      <c r="H13" s="247"/>
      <c r="I13" s="193"/>
      <c r="J13" s="193"/>
      <c r="K13" s="193"/>
      <c r="L13" s="193"/>
      <c r="M13" s="193"/>
      <c r="N13" s="194"/>
      <c r="O13" s="194"/>
      <c r="P13" s="177"/>
      <c r="Q13" s="177"/>
      <c r="R13" s="177"/>
      <c r="S13" s="177"/>
    </row>
    <row r="14" spans="2:19" ht="34.799999999999997" customHeight="1" x14ac:dyDescent="0.25">
      <c r="B14" s="433">
        <v>8</v>
      </c>
      <c r="C14" s="527" t="s">
        <v>534</v>
      </c>
      <c r="D14" s="435">
        <v>4</v>
      </c>
      <c r="E14" s="439">
        <f>'New 4 CLR+Abl'!G173</f>
        <v>0</v>
      </c>
      <c r="F14" s="440"/>
      <c r="G14" s="416"/>
      <c r="H14" s="247"/>
      <c r="I14" s="193"/>
      <c r="J14" s="193"/>
      <c r="K14" s="193"/>
      <c r="L14" s="193"/>
      <c r="M14" s="193"/>
      <c r="N14" s="194"/>
      <c r="O14" s="194"/>
      <c r="P14" s="177"/>
      <c r="Q14" s="177"/>
      <c r="R14" s="177"/>
      <c r="S14" s="177"/>
    </row>
    <row r="15" spans="2:19" ht="34.799999999999997" customHeight="1" x14ac:dyDescent="0.25">
      <c r="B15" s="433">
        <v>9</v>
      </c>
      <c r="C15" s="527" t="s">
        <v>535</v>
      </c>
      <c r="D15" s="435">
        <v>1</v>
      </c>
      <c r="E15" s="439">
        <f>'HOD+Multipurpose+Maths Lab'!G171</f>
        <v>0</v>
      </c>
      <c r="F15" s="440"/>
      <c r="G15" s="416"/>
      <c r="H15" s="247"/>
      <c r="I15" s="193"/>
      <c r="J15" s="193"/>
      <c r="K15" s="193"/>
      <c r="L15" s="193"/>
      <c r="M15" s="193"/>
      <c r="N15" s="194"/>
      <c r="O15" s="194"/>
      <c r="P15" s="177"/>
      <c r="Q15" s="177"/>
      <c r="R15" s="177"/>
      <c r="S15" s="177"/>
    </row>
    <row r="16" spans="2:19" ht="34.799999999999997" customHeight="1" x14ac:dyDescent="0.25">
      <c r="B16" s="433">
        <v>10</v>
      </c>
      <c r="C16" s="528" t="s">
        <v>536</v>
      </c>
      <c r="D16" s="435">
        <v>1</v>
      </c>
      <c r="E16" s="439">
        <f>'Caretakers Room + Store'!G173</f>
        <v>0</v>
      </c>
      <c r="F16" s="440"/>
      <c r="G16" s="416"/>
      <c r="H16" s="247"/>
      <c r="I16" s="193"/>
      <c r="J16" s="193"/>
      <c r="K16" s="193"/>
      <c r="L16" s="193"/>
      <c r="M16" s="193"/>
      <c r="N16" s="194"/>
      <c r="O16" s="194"/>
      <c r="P16" s="177"/>
      <c r="Q16" s="177"/>
      <c r="R16" s="177"/>
      <c r="S16" s="177"/>
    </row>
    <row r="17" spans="2:19" ht="34.799999999999997" customHeight="1" x14ac:dyDescent="0.25">
      <c r="B17" s="433">
        <v>11</v>
      </c>
      <c r="C17" s="528" t="s">
        <v>537</v>
      </c>
      <c r="D17" s="435">
        <v>1</v>
      </c>
      <c r="E17" s="439">
        <f>TuckShop!G173</f>
        <v>0</v>
      </c>
      <c r="F17" s="440"/>
      <c r="G17" s="416"/>
      <c r="H17" s="247"/>
      <c r="I17" s="193"/>
      <c r="J17" s="193"/>
      <c r="K17" s="193"/>
      <c r="L17" s="193"/>
      <c r="M17" s="193"/>
      <c r="N17" s="194"/>
      <c r="O17" s="194"/>
      <c r="P17" s="177"/>
      <c r="Q17" s="177"/>
      <c r="R17" s="177"/>
      <c r="S17" s="177"/>
    </row>
    <row r="18" spans="2:19" ht="34.799999999999997" customHeight="1" x14ac:dyDescent="0.25">
      <c r="B18" s="433">
        <v>12</v>
      </c>
      <c r="C18" s="528" t="s">
        <v>538</v>
      </c>
      <c r="D18" s="435">
        <v>1</v>
      </c>
      <c r="E18" s="439">
        <f>Changerooms!G173</f>
        <v>0</v>
      </c>
      <c r="F18" s="440"/>
      <c r="G18" s="416">
        <v>11046000</v>
      </c>
      <c r="H18" s="247">
        <f>F18-G18</f>
        <v>-11046000</v>
      </c>
      <c r="I18" s="193"/>
      <c r="J18" s="244">
        <f>SUM(F18:F18)*1.1</f>
        <v>0</v>
      </c>
      <c r="K18" s="244">
        <f>SUM(F18:F18)</f>
        <v>0</v>
      </c>
      <c r="L18" s="193" t="e">
        <f>F18/$K$18</f>
        <v>#DIV/0!</v>
      </c>
      <c r="M18" s="193" t="e">
        <f>L18/D18</f>
        <v>#DIV/0!</v>
      </c>
      <c r="N18" s="248" t="e">
        <f>M18*#REF!</f>
        <v>#DIV/0!</v>
      </c>
      <c r="O18" s="248" t="e">
        <f>N18*D18</f>
        <v>#DIV/0!</v>
      </c>
      <c r="P18" s="177"/>
      <c r="Q18" s="248">
        <v>26019.957807582399</v>
      </c>
      <c r="R18" s="177"/>
      <c r="S18" s="177"/>
    </row>
    <row r="19" spans="2:19" ht="34.799999999999997" customHeight="1" x14ac:dyDescent="0.25">
      <c r="B19" s="433">
        <v>13</v>
      </c>
      <c r="C19" s="528" t="s">
        <v>539</v>
      </c>
      <c r="D19" s="435">
        <v>1</v>
      </c>
      <c r="E19" s="439">
        <f>'Guard House'!G173</f>
        <v>0</v>
      </c>
      <c r="F19" s="440"/>
      <c r="G19" s="416"/>
      <c r="H19" s="247"/>
      <c r="I19" s="193"/>
      <c r="J19" s="244"/>
      <c r="K19" s="244"/>
      <c r="L19" s="193"/>
      <c r="M19" s="193"/>
      <c r="N19" s="248"/>
      <c r="O19" s="248"/>
      <c r="P19" s="177"/>
      <c r="Q19" s="248"/>
      <c r="R19" s="177"/>
      <c r="S19" s="177"/>
    </row>
    <row r="20" spans="2:19" ht="34.799999999999997" customHeight="1" x14ac:dyDescent="0.25">
      <c r="B20" s="433">
        <v>14</v>
      </c>
      <c r="C20" s="527" t="s">
        <v>736</v>
      </c>
      <c r="D20" s="435" t="s">
        <v>111</v>
      </c>
      <c r="E20" s="439">
        <v>600000</v>
      </c>
      <c r="F20" s="440">
        <f>E20</f>
        <v>600000</v>
      </c>
      <c r="G20" s="416">
        <f>F20*E20</f>
        <v>360000000000</v>
      </c>
      <c r="H20" s="247"/>
      <c r="I20" s="193"/>
      <c r="J20" s="244"/>
      <c r="K20" s="244"/>
      <c r="L20" s="193"/>
      <c r="M20" s="193"/>
      <c r="N20" s="248"/>
      <c r="O20" s="248"/>
      <c r="P20" s="177"/>
      <c r="Q20" s="248"/>
      <c r="R20" s="177"/>
      <c r="S20" s="177"/>
    </row>
    <row r="21" spans="2:19" ht="25.8" customHeight="1" x14ac:dyDescent="0.25">
      <c r="B21" s="433"/>
      <c r="C21" s="441"/>
      <c r="D21" s="430"/>
      <c r="E21" s="431"/>
      <c r="F21" s="432"/>
      <c r="G21" s="416"/>
      <c r="H21" s="247"/>
      <c r="I21" s="193"/>
      <c r="J21" s="244"/>
      <c r="K21" s="244"/>
      <c r="L21" s="193"/>
      <c r="M21" s="193"/>
      <c r="N21" s="248"/>
      <c r="O21" s="248"/>
      <c r="P21" s="177"/>
      <c r="Q21" s="248"/>
      <c r="R21" s="177"/>
      <c r="S21" s="428"/>
    </row>
    <row r="22" spans="2:19" ht="25.8" customHeight="1" x14ac:dyDescent="0.25">
      <c r="B22" s="433"/>
      <c r="C22" s="529" t="s">
        <v>742</v>
      </c>
      <c r="D22" s="430"/>
      <c r="E22" s="431"/>
      <c r="F22" s="530"/>
      <c r="G22" s="416"/>
      <c r="H22" s="247"/>
      <c r="I22" s="193"/>
      <c r="J22" s="244"/>
      <c r="K22" s="244"/>
      <c r="L22" s="193"/>
      <c r="M22" s="193"/>
      <c r="N22" s="248"/>
      <c r="O22" s="248"/>
      <c r="P22" s="177"/>
      <c r="Q22" s="248"/>
      <c r="R22" s="177"/>
      <c r="S22" s="428"/>
    </row>
    <row r="23" spans="2:19" ht="25.8" customHeight="1" x14ac:dyDescent="0.25">
      <c r="B23" s="429"/>
      <c r="C23" s="529"/>
      <c r="D23" s="430"/>
      <c r="E23" s="431"/>
      <c r="F23" s="432"/>
      <c r="G23" s="416"/>
      <c r="H23" s="247"/>
      <c r="I23" s="193"/>
      <c r="J23" s="244"/>
      <c r="K23" s="244"/>
      <c r="L23" s="193"/>
      <c r="M23" s="193"/>
      <c r="N23" s="248"/>
      <c r="O23" s="248"/>
      <c r="P23" s="177"/>
      <c r="Q23" s="248"/>
      <c r="R23" s="177"/>
      <c r="S23" s="177"/>
    </row>
    <row r="24" spans="2:19" ht="25.8" customHeight="1" x14ac:dyDescent="0.25">
      <c r="B24" s="429"/>
      <c r="C24" s="529"/>
      <c r="D24" s="430"/>
      <c r="E24" s="431"/>
      <c r="F24" s="530"/>
      <c r="G24" s="416"/>
      <c r="H24" s="247"/>
      <c r="I24" s="193"/>
      <c r="J24" s="244"/>
      <c r="K24" s="244"/>
      <c r="L24" s="193"/>
      <c r="M24" s="193"/>
      <c r="N24" s="248"/>
      <c r="O24" s="248"/>
      <c r="P24" s="177"/>
      <c r="Q24" s="248"/>
      <c r="R24" s="177"/>
      <c r="S24" s="177"/>
    </row>
    <row r="25" spans="2:19" ht="25.8" customHeight="1" thickBot="1" x14ac:dyDescent="0.3">
      <c r="B25" s="429"/>
      <c r="C25" s="531"/>
      <c r="D25" s="532"/>
      <c r="E25" s="533"/>
      <c r="F25" s="534"/>
      <c r="G25" s="416"/>
      <c r="H25" s="247"/>
      <c r="I25" s="193"/>
      <c r="J25" s="244"/>
      <c r="K25" s="244"/>
      <c r="L25" s="193"/>
      <c r="M25" s="193"/>
      <c r="N25" s="248"/>
      <c r="O25" s="248"/>
      <c r="P25" s="177"/>
      <c r="Q25" s="248"/>
      <c r="R25" s="177"/>
      <c r="S25" s="177"/>
    </row>
    <row r="26" spans="2:19" s="543" customFormat="1" ht="25.8" customHeight="1" thickBot="1" x14ac:dyDescent="0.35">
      <c r="B26" s="535"/>
      <c r="C26" s="536" t="s">
        <v>744</v>
      </c>
      <c r="D26" s="537"/>
      <c r="E26" s="537"/>
      <c r="F26" s="538"/>
      <c r="G26" s="540"/>
      <c r="H26" s="541"/>
      <c r="I26" s="521"/>
      <c r="J26" s="542"/>
      <c r="K26" s="542"/>
      <c r="L26" s="542"/>
      <c r="M26" s="542"/>
      <c r="N26" s="542"/>
      <c r="O26" s="542"/>
    </row>
    <row r="27" spans="2:19" x14ac:dyDescent="0.25">
      <c r="F27" s="249"/>
      <c r="G27" s="250"/>
      <c r="H27" s="251"/>
      <c r="I27" s="193"/>
      <c r="J27" s="242"/>
      <c r="K27" s="242"/>
      <c r="L27" s="242"/>
      <c r="M27" s="242"/>
      <c r="N27" s="242"/>
      <c r="O27" s="242"/>
    </row>
    <row r="28" spans="2:19" x14ac:dyDescent="0.25">
      <c r="E28" s="442">
        <v>42</v>
      </c>
      <c r="F28" s="249"/>
      <c r="G28" s="242"/>
      <c r="H28" s="243"/>
      <c r="I28" s="193"/>
      <c r="J28" s="242"/>
      <c r="K28" s="242"/>
      <c r="L28" s="242"/>
      <c r="M28" s="242"/>
      <c r="N28" s="242"/>
      <c r="O28" s="242"/>
    </row>
    <row r="29" spans="2:19" x14ac:dyDescent="0.25">
      <c r="E29" s="240"/>
      <c r="G29" s="242"/>
      <c r="H29" s="243"/>
      <c r="I29" s="193"/>
      <c r="J29" s="242"/>
      <c r="K29" s="242"/>
      <c r="L29" s="242"/>
      <c r="M29" s="242"/>
      <c r="N29" s="242"/>
      <c r="O29" s="242"/>
    </row>
    <row r="30" spans="2:19" x14ac:dyDescent="0.25">
      <c r="E30" s="240"/>
      <c r="F30" s="252"/>
      <c r="G30" s="242"/>
      <c r="H30" s="243"/>
      <c r="I30" s="193"/>
      <c r="J30" s="242"/>
      <c r="K30" s="242"/>
      <c r="L30" s="242"/>
      <c r="M30" s="242"/>
      <c r="N30" s="242"/>
      <c r="O30" s="242"/>
    </row>
    <row r="31" spans="2:19" x14ac:dyDescent="0.25">
      <c r="E31" s="240"/>
      <c r="G31" s="242"/>
      <c r="H31" s="243"/>
      <c r="I31" s="193"/>
      <c r="J31" s="242"/>
      <c r="K31" s="242"/>
      <c r="L31" s="242"/>
      <c r="M31" s="242"/>
      <c r="N31" s="242"/>
      <c r="O31" s="242"/>
    </row>
    <row r="32" spans="2:19" x14ac:dyDescent="0.25">
      <c r="E32" s="240"/>
      <c r="G32" s="242"/>
      <c r="H32" s="243"/>
      <c r="I32" s="193"/>
      <c r="J32" s="242"/>
      <c r="K32" s="242"/>
      <c r="L32" s="242"/>
      <c r="M32" s="242"/>
      <c r="N32" s="242"/>
      <c r="O32" s="242"/>
    </row>
    <row r="33" spans="5:15" x14ac:dyDescent="0.25">
      <c r="E33" s="240"/>
      <c r="G33" s="242"/>
      <c r="H33" s="243"/>
      <c r="I33" s="193"/>
      <c r="J33" s="242"/>
      <c r="K33" s="242"/>
      <c r="L33" s="242"/>
      <c r="M33" s="242"/>
      <c r="N33" s="242"/>
      <c r="O33" s="242"/>
    </row>
    <row r="34" spans="5:15" x14ac:dyDescent="0.25">
      <c r="E34" s="240"/>
      <c r="G34" s="242"/>
      <c r="H34" s="243"/>
      <c r="I34" s="193"/>
      <c r="J34" s="242"/>
      <c r="K34" s="242"/>
      <c r="L34" s="242"/>
      <c r="M34" s="242"/>
      <c r="N34" s="242"/>
      <c r="O34" s="242"/>
    </row>
    <row r="35" spans="5:15" x14ac:dyDescent="0.25">
      <c r="E35" s="240"/>
      <c r="G35" s="242"/>
      <c r="H35" s="243"/>
      <c r="I35" s="193"/>
      <c r="J35" s="242"/>
      <c r="K35" s="242"/>
      <c r="L35" s="242"/>
      <c r="M35" s="242"/>
      <c r="N35" s="242"/>
      <c r="O35" s="242"/>
    </row>
    <row r="36" spans="5:15" x14ac:dyDescent="0.25">
      <c r="E36" s="240"/>
      <c r="G36" s="242"/>
      <c r="H36" s="243"/>
      <c r="I36" s="193"/>
      <c r="J36" s="242"/>
      <c r="K36" s="242"/>
      <c r="L36" s="242"/>
      <c r="M36" s="242"/>
      <c r="N36" s="242"/>
      <c r="O36" s="242"/>
    </row>
    <row r="37" spans="5:15" x14ac:dyDescent="0.25">
      <c r="E37" s="240"/>
      <c r="F37" s="240">
        <f>5171811.67-2324872.67</f>
        <v>2846939</v>
      </c>
      <c r="G37" s="242"/>
      <c r="H37" s="243"/>
      <c r="I37" s="193"/>
      <c r="J37" s="242"/>
      <c r="K37" s="242"/>
      <c r="L37" s="242"/>
      <c r="M37" s="242"/>
      <c r="N37" s="242"/>
      <c r="O37" s="242"/>
    </row>
    <row r="38" spans="5:15" x14ac:dyDescent="0.25">
      <c r="E38" s="240"/>
      <c r="G38" s="242"/>
      <c r="H38" s="243"/>
      <c r="I38" s="193"/>
      <c r="J38" s="242"/>
      <c r="K38" s="242"/>
      <c r="L38" s="242"/>
      <c r="M38" s="242"/>
      <c r="N38" s="242"/>
      <c r="O38" s="242"/>
    </row>
    <row r="39" spans="5:15" x14ac:dyDescent="0.25">
      <c r="E39" s="240"/>
      <c r="G39" s="242"/>
      <c r="H39" s="243"/>
      <c r="I39" s="193"/>
      <c r="J39" s="242"/>
      <c r="K39" s="242"/>
      <c r="L39" s="242"/>
      <c r="M39" s="242"/>
      <c r="N39" s="242"/>
      <c r="O39" s="242"/>
    </row>
    <row r="40" spans="5:15" x14ac:dyDescent="0.25">
      <c r="E40" s="240"/>
      <c r="G40" s="242"/>
      <c r="H40" s="243"/>
      <c r="I40" s="193"/>
      <c r="J40" s="242"/>
      <c r="K40" s="242"/>
      <c r="L40" s="242"/>
      <c r="M40" s="242"/>
      <c r="N40" s="242"/>
      <c r="O40" s="242"/>
    </row>
    <row r="41" spans="5:15" x14ac:dyDescent="0.25">
      <c r="E41" s="240"/>
      <c r="G41" s="242"/>
      <c r="H41" s="243"/>
      <c r="I41" s="193"/>
      <c r="J41" s="242"/>
      <c r="K41" s="242"/>
      <c r="L41" s="242"/>
      <c r="M41" s="242"/>
      <c r="N41" s="242"/>
      <c r="O41" s="242"/>
    </row>
    <row r="42" spans="5:15" x14ac:dyDescent="0.25">
      <c r="E42" s="240"/>
      <c r="G42" s="242"/>
      <c r="H42" s="243"/>
      <c r="I42" s="193"/>
      <c r="J42" s="242"/>
      <c r="K42" s="242"/>
      <c r="L42" s="242"/>
      <c r="M42" s="242"/>
      <c r="N42" s="242"/>
      <c r="O42" s="242"/>
    </row>
    <row r="43" spans="5:15" x14ac:dyDescent="0.25">
      <c r="E43" s="240"/>
      <c r="G43" s="242"/>
      <c r="H43" s="243"/>
      <c r="I43" s="193"/>
      <c r="J43" s="242"/>
      <c r="K43" s="242"/>
      <c r="L43" s="242"/>
      <c r="M43" s="242"/>
      <c r="N43" s="242"/>
      <c r="O43" s="242"/>
    </row>
    <row r="44" spans="5:15" x14ac:dyDescent="0.25">
      <c r="E44" s="240"/>
      <c r="G44" s="242"/>
      <c r="H44" s="243"/>
      <c r="I44" s="193"/>
      <c r="J44" s="242"/>
      <c r="K44" s="242"/>
      <c r="L44" s="242"/>
      <c r="M44" s="242"/>
      <c r="N44" s="242"/>
      <c r="O44" s="242"/>
    </row>
    <row r="45" spans="5:15" x14ac:dyDescent="0.25">
      <c r="E45" s="240"/>
      <c r="G45" s="242"/>
      <c r="H45" s="243"/>
      <c r="I45" s="193"/>
      <c r="J45" s="242"/>
      <c r="K45" s="242"/>
      <c r="L45" s="242"/>
      <c r="M45" s="242"/>
      <c r="N45" s="242"/>
      <c r="O45" s="242"/>
    </row>
    <row r="46" spans="5:15" x14ac:dyDescent="0.25">
      <c r="G46" s="242"/>
      <c r="H46" s="243"/>
      <c r="I46" s="242"/>
      <c r="J46" s="242"/>
      <c r="K46" s="242"/>
      <c r="L46" s="242"/>
      <c r="M46" s="242"/>
      <c r="N46" s="242"/>
      <c r="O46" s="242"/>
    </row>
    <row r="47" spans="5:15" x14ac:dyDescent="0.25">
      <c r="F47" s="249"/>
      <c r="G47" s="242"/>
      <c r="H47" s="243"/>
      <c r="I47" s="242"/>
      <c r="J47" s="242"/>
      <c r="K47" s="242"/>
      <c r="L47" s="242"/>
      <c r="M47" s="242"/>
      <c r="N47" s="242"/>
      <c r="O47" s="242"/>
    </row>
    <row r="48" spans="5:15" x14ac:dyDescent="0.25">
      <c r="G48" s="242"/>
      <c r="H48" s="243"/>
      <c r="I48" s="242"/>
      <c r="J48" s="242"/>
      <c r="K48" s="242"/>
      <c r="L48" s="242"/>
      <c r="M48" s="242"/>
      <c r="N48" s="242"/>
      <c r="O48" s="242"/>
    </row>
    <row r="49" spans="6:15" x14ac:dyDescent="0.25">
      <c r="F49" s="249"/>
      <c r="G49" s="242"/>
      <c r="H49" s="243"/>
      <c r="I49" s="242"/>
      <c r="J49" s="242"/>
      <c r="K49" s="242"/>
      <c r="L49" s="242"/>
      <c r="M49" s="242"/>
      <c r="N49" s="242"/>
      <c r="O49" s="242"/>
    </row>
    <row r="50" spans="6:15" x14ac:dyDescent="0.25">
      <c r="G50" s="242"/>
      <c r="H50" s="243"/>
      <c r="I50" s="242"/>
      <c r="J50" s="242"/>
      <c r="K50" s="242"/>
      <c r="L50" s="242"/>
      <c r="M50" s="242"/>
      <c r="N50" s="242"/>
      <c r="O50" s="242"/>
    </row>
    <row r="51" spans="6:15" x14ac:dyDescent="0.25">
      <c r="G51" s="242"/>
      <c r="H51" s="243"/>
      <c r="I51" s="242"/>
      <c r="J51" s="242"/>
      <c r="K51" s="242"/>
      <c r="L51" s="242"/>
      <c r="M51" s="242"/>
      <c r="N51" s="242"/>
      <c r="O51" s="242"/>
    </row>
    <row r="67" spans="5:7" x14ac:dyDescent="0.25">
      <c r="E67" s="166">
        <v>750</v>
      </c>
      <c r="G67" s="240">
        <f>F67*E67</f>
        <v>0</v>
      </c>
    </row>
    <row r="73" spans="5:7" x14ac:dyDescent="0.25">
      <c r="E73" s="166">
        <v>45</v>
      </c>
    </row>
    <row r="81" spans="5:5" x14ac:dyDescent="0.25">
      <c r="E81" s="166">
        <v>4</v>
      </c>
    </row>
    <row r="83" spans="5:5" x14ac:dyDescent="0.25">
      <c r="E83" s="166">
        <v>12</v>
      </c>
    </row>
    <row r="106" spans="5:5" x14ac:dyDescent="0.25">
      <c r="E106" s="166">
        <v>4</v>
      </c>
    </row>
    <row r="126" spans="5:5" x14ac:dyDescent="0.25">
      <c r="E126" s="166">
        <v>8</v>
      </c>
    </row>
    <row r="130" spans="3:7" x14ac:dyDescent="0.25">
      <c r="C130" s="240" t="s">
        <v>730</v>
      </c>
      <c r="E130" s="166">
        <v>1</v>
      </c>
      <c r="F130" s="240">
        <v>1250</v>
      </c>
      <c r="G130" s="240">
        <f>E130*F130</f>
        <v>1250</v>
      </c>
    </row>
    <row r="147" spans="5:5" x14ac:dyDescent="0.25">
      <c r="E147" s="166">
        <v>15</v>
      </c>
    </row>
    <row r="149" spans="5:5" x14ac:dyDescent="0.25">
      <c r="E149" s="166">
        <v>8</v>
      </c>
    </row>
    <row r="165" spans="5:5" x14ac:dyDescent="0.25">
      <c r="E165" s="166">
        <f>50</f>
        <v>50</v>
      </c>
    </row>
    <row r="173" spans="5:5" x14ac:dyDescent="0.25">
      <c r="E173" s="166">
        <v>6</v>
      </c>
    </row>
  </sheetData>
  <mergeCells count="2">
    <mergeCell ref="B2:F2"/>
    <mergeCell ref="B3:F3"/>
  </mergeCells>
  <pageMargins left="0.7" right="0.7" top="0.75" bottom="0.75" header="0.3" footer="0.3"/>
  <pageSetup paperSize="9" scale="65"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C4199-925C-4BD6-B176-9D1E73D0FC72}">
  <sheetPr>
    <pageSetUpPr fitToPage="1"/>
  </sheetPr>
  <dimension ref="B2:P184"/>
  <sheetViews>
    <sheetView view="pageBreakPreview" zoomScaleNormal="100" zoomScaleSheetLayoutView="100"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6</v>
      </c>
      <c r="C4" s="202" t="s">
        <v>589</v>
      </c>
      <c r="E4" s="186"/>
      <c r="F4" s="290"/>
      <c r="G4" s="311"/>
    </row>
    <row r="5" spans="2:7" x14ac:dyDescent="0.25">
      <c r="B5" s="203"/>
      <c r="C5" s="204"/>
      <c r="D5" s="152"/>
      <c r="E5" s="186"/>
      <c r="F5" s="290"/>
      <c r="G5" s="311"/>
    </row>
    <row r="6" spans="2:7" hidden="1" x14ac:dyDescent="0.25">
      <c r="B6" s="198">
        <v>6.1</v>
      </c>
      <c r="C6" s="205" t="s">
        <v>729</v>
      </c>
      <c r="E6" s="186"/>
      <c r="F6" s="290"/>
      <c r="G6" s="311"/>
    </row>
    <row r="7" spans="2:7" x14ac:dyDescent="0.25">
      <c r="B7" s="203"/>
      <c r="C7" s="204"/>
      <c r="D7" s="206"/>
      <c r="E7" s="186"/>
      <c r="F7" s="290"/>
      <c r="G7" s="311"/>
    </row>
    <row r="8" spans="2:7" ht="26.4" x14ac:dyDescent="0.25">
      <c r="B8" s="198">
        <v>7.1</v>
      </c>
      <c r="C8" s="204" t="s">
        <v>308</v>
      </c>
      <c r="D8" s="206"/>
      <c r="E8" s="186"/>
      <c r="F8" s="290"/>
      <c r="G8" s="311"/>
    </row>
    <row r="9" spans="2:7" x14ac:dyDescent="0.25">
      <c r="B9" s="203"/>
      <c r="C9" s="204"/>
      <c r="D9" s="206"/>
      <c r="E9" s="186"/>
      <c r="F9" s="290"/>
      <c r="G9" s="311"/>
    </row>
    <row r="10" spans="2:7" ht="52.8" x14ac:dyDescent="0.25">
      <c r="B10" s="198">
        <v>8.1</v>
      </c>
      <c r="C10" s="204" t="s">
        <v>169</v>
      </c>
      <c r="D10" s="206"/>
      <c r="E10" s="186"/>
      <c r="F10" s="290"/>
      <c r="G10" s="311"/>
    </row>
    <row r="11" spans="2:7" x14ac:dyDescent="0.25">
      <c r="B11" s="203"/>
      <c r="C11" s="204"/>
      <c r="D11" s="206"/>
      <c r="E11" s="186"/>
      <c r="F11" s="290"/>
      <c r="G11" s="311"/>
    </row>
    <row r="12" spans="2:7" x14ac:dyDescent="0.25">
      <c r="B12" s="198">
        <v>9.1</v>
      </c>
      <c r="C12" s="204" t="s">
        <v>171</v>
      </c>
      <c r="D12" s="206" t="s">
        <v>9</v>
      </c>
      <c r="E12" s="186"/>
      <c r="F12" s="291"/>
      <c r="G12" s="311" t="s">
        <v>172</v>
      </c>
    </row>
    <row r="13" spans="2:7" x14ac:dyDescent="0.25">
      <c r="B13" s="203"/>
      <c r="C13" s="204"/>
      <c r="D13" s="206"/>
      <c r="E13" s="186"/>
      <c r="F13" s="290"/>
      <c r="G13" s="311"/>
    </row>
    <row r="14" spans="2:7" x14ac:dyDescent="0.25">
      <c r="B14" s="198">
        <v>10.1</v>
      </c>
      <c r="C14" s="204" t="s">
        <v>174</v>
      </c>
      <c r="D14" s="206"/>
      <c r="E14" s="186"/>
      <c r="F14" s="290"/>
      <c r="G14" s="311"/>
    </row>
    <row r="15" spans="2:7" x14ac:dyDescent="0.25">
      <c r="B15" s="203"/>
      <c r="C15" s="204"/>
      <c r="D15" s="206" t="s">
        <v>9</v>
      </c>
      <c r="E15" s="186"/>
      <c r="F15" s="291"/>
      <c r="G15" s="311" t="s">
        <v>172</v>
      </c>
    </row>
    <row r="16" spans="2:7" x14ac:dyDescent="0.25">
      <c r="B16" s="198">
        <v>11.1</v>
      </c>
      <c r="C16" s="207" t="s">
        <v>178</v>
      </c>
      <c r="D16" s="206"/>
      <c r="E16" s="186"/>
      <c r="F16" s="290"/>
      <c r="G16" s="311"/>
    </row>
    <row r="17" spans="2:9" x14ac:dyDescent="0.25">
      <c r="B17" s="203"/>
      <c r="C17" s="204"/>
      <c r="D17" s="206"/>
      <c r="E17" s="186"/>
      <c r="F17" s="290"/>
      <c r="G17" s="311"/>
    </row>
    <row r="18" spans="2:9" ht="39.6" x14ac:dyDescent="0.25">
      <c r="B18" s="198">
        <v>12.1</v>
      </c>
      <c r="C18" s="204" t="s">
        <v>179</v>
      </c>
      <c r="D18" s="206"/>
      <c r="E18" s="261"/>
      <c r="F18" s="295"/>
      <c r="G18" s="311"/>
    </row>
    <row r="19" spans="2:9" x14ac:dyDescent="0.25">
      <c r="B19" s="203"/>
      <c r="C19" s="204"/>
      <c r="D19" s="206"/>
      <c r="E19" s="442"/>
      <c r="F19" s="295"/>
      <c r="G19" s="311"/>
    </row>
    <row r="20" spans="2:9" x14ac:dyDescent="0.25">
      <c r="B20" s="198">
        <v>13.1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573</v>
      </c>
      <c r="C25" s="204" t="s">
        <v>186</v>
      </c>
      <c r="D25" s="206" t="s">
        <v>8</v>
      </c>
      <c r="E25" s="186"/>
      <c r="F25" s="291"/>
      <c r="G25" s="311" t="s">
        <v>172</v>
      </c>
    </row>
    <row r="26" spans="2:9" x14ac:dyDescent="0.25">
      <c r="B26" s="203"/>
      <c r="C26" s="204"/>
      <c r="D26" s="206"/>
      <c r="E26" s="186"/>
      <c r="F26" s="290"/>
      <c r="G26" s="311"/>
    </row>
    <row r="27" spans="2:9" x14ac:dyDescent="0.25">
      <c r="B27" s="203" t="s">
        <v>573</v>
      </c>
      <c r="C27" s="204" t="s">
        <v>188</v>
      </c>
      <c r="D27" s="206" t="s">
        <v>8</v>
      </c>
      <c r="E27" s="186"/>
      <c r="F27" s="291"/>
      <c r="G27" s="311" t="s">
        <v>172</v>
      </c>
    </row>
    <row r="28" spans="2:9" x14ac:dyDescent="0.25">
      <c r="B28" s="203"/>
      <c r="C28" s="204"/>
      <c r="D28" s="206"/>
      <c r="E28" s="186"/>
      <c r="F28" s="290"/>
      <c r="G28" s="311"/>
    </row>
    <row r="29" spans="2:9" x14ac:dyDescent="0.25">
      <c r="B29" s="198">
        <v>6.6</v>
      </c>
      <c r="C29" s="207" t="s">
        <v>190</v>
      </c>
      <c r="D29" s="206"/>
      <c r="E29" s="186"/>
      <c r="F29" s="290"/>
      <c r="G29" s="311"/>
    </row>
    <row r="30" spans="2:9" x14ac:dyDescent="0.25">
      <c r="B30" s="203"/>
      <c r="C30" s="204"/>
      <c r="D30" s="206"/>
      <c r="E30" s="186"/>
      <c r="F30" s="290"/>
      <c r="G30" s="311"/>
    </row>
    <row r="31" spans="2:9" ht="26.4" x14ac:dyDescent="0.25">
      <c r="B31" s="203" t="s">
        <v>458</v>
      </c>
      <c r="C31" s="204" t="s">
        <v>192</v>
      </c>
      <c r="D31" s="206" t="s">
        <v>10</v>
      </c>
      <c r="E31" s="186">
        <f>E63+E67</f>
        <v>1150</v>
      </c>
      <c r="F31" s="290">
        <v>0</v>
      </c>
      <c r="G31" s="311">
        <f>F31*E31</f>
        <v>0</v>
      </c>
    </row>
    <row r="32" spans="2:9" x14ac:dyDescent="0.25">
      <c r="B32" s="203"/>
      <c r="C32" s="204"/>
      <c r="D32" s="206"/>
      <c r="E32" s="186"/>
      <c r="F32" s="290"/>
      <c r="G32" s="311"/>
    </row>
    <row r="33" spans="2:7" x14ac:dyDescent="0.25">
      <c r="B33" s="198">
        <v>6.6</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458</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6.6</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458</v>
      </c>
      <c r="C45" s="204" t="s">
        <v>477</v>
      </c>
      <c r="D45" s="152" t="s">
        <v>10</v>
      </c>
      <c r="E45" s="186"/>
      <c r="F45" s="291"/>
      <c r="G45" s="311" t="s">
        <v>172</v>
      </c>
    </row>
    <row r="46" spans="2:7" x14ac:dyDescent="0.25">
      <c r="B46" s="217"/>
      <c r="C46" s="204"/>
      <c r="D46" s="152"/>
      <c r="E46" s="186"/>
      <c r="F46" s="295"/>
      <c r="G46" s="315"/>
    </row>
    <row r="47" spans="2:7" x14ac:dyDescent="0.25">
      <c r="B47" s="217" t="s">
        <v>459</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506</v>
      </c>
      <c r="C51" s="204" t="s">
        <v>558</v>
      </c>
      <c r="D51" s="152" t="s">
        <v>8</v>
      </c>
      <c r="E51" s="186">
        <v>2</v>
      </c>
      <c r="F51" s="291">
        <v>0</v>
      </c>
      <c r="G51" s="311">
        <f>E51*F51</f>
        <v>0</v>
      </c>
    </row>
    <row r="52" spans="2:9" x14ac:dyDescent="0.25">
      <c r="B52" s="217"/>
      <c r="C52" s="204"/>
      <c r="D52" s="152"/>
      <c r="E52" s="203"/>
      <c r="F52" s="296"/>
      <c r="G52" s="315"/>
    </row>
    <row r="53" spans="2:9" x14ac:dyDescent="0.25">
      <c r="B53" s="217" t="s">
        <v>506</v>
      </c>
      <c r="C53" s="204" t="s">
        <v>559</v>
      </c>
      <c r="D53" s="152" t="s">
        <v>8</v>
      </c>
      <c r="E53" s="186">
        <v>1</v>
      </c>
      <c r="F53" s="291">
        <v>0</v>
      </c>
      <c r="G53" s="311">
        <f>E53*F53</f>
        <v>0</v>
      </c>
    </row>
    <row r="54" spans="2:9" x14ac:dyDescent="0.25">
      <c r="B54" s="217"/>
      <c r="C54" s="204"/>
      <c r="D54" s="152"/>
      <c r="E54" s="203"/>
      <c r="F54" s="295"/>
      <c r="G54" s="315"/>
    </row>
    <row r="55" spans="2:9" x14ac:dyDescent="0.25">
      <c r="B55" s="216">
        <v>6.6</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458</v>
      </c>
      <c r="C61" s="204" t="s">
        <v>306</v>
      </c>
      <c r="D61" s="152" t="s">
        <v>10</v>
      </c>
      <c r="E61" s="186"/>
      <c r="F61" s="295"/>
      <c r="G61" s="311" t="s">
        <v>172</v>
      </c>
      <c r="I61" s="115"/>
    </row>
    <row r="62" spans="2:9" x14ac:dyDescent="0.25">
      <c r="B62" s="217"/>
      <c r="C62" s="204"/>
      <c r="D62" s="152"/>
      <c r="E62" s="186"/>
      <c r="F62" s="295"/>
      <c r="G62" s="315"/>
    </row>
    <row r="63" spans="2:9" ht="13.8" x14ac:dyDescent="0.25">
      <c r="B63" s="217" t="s">
        <v>459</v>
      </c>
      <c r="C63" s="204" t="s">
        <v>307</v>
      </c>
      <c r="D63" s="152" t="s">
        <v>10</v>
      </c>
      <c r="E63" s="186">
        <v>400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506</v>
      </c>
      <c r="C67" s="204" t="s">
        <v>306</v>
      </c>
      <c r="D67" s="152" t="s">
        <v>10</v>
      </c>
      <c r="E67" s="186">
        <v>750</v>
      </c>
      <c r="F67" s="303">
        <v>0</v>
      </c>
      <c r="G67" s="315">
        <f>F67*E67</f>
        <v>0</v>
      </c>
      <c r="I67" s="115"/>
    </row>
    <row r="68" spans="2:9" x14ac:dyDescent="0.25">
      <c r="B68" s="217"/>
      <c r="C68" s="204"/>
      <c r="D68" s="152"/>
      <c r="E68" s="203"/>
      <c r="F68" s="295"/>
      <c r="G68" s="315"/>
      <c r="I68" s="171"/>
    </row>
    <row r="69" spans="2:9" x14ac:dyDescent="0.25">
      <c r="B69" s="217" t="s">
        <v>506</v>
      </c>
      <c r="C69" s="204" t="s">
        <v>307</v>
      </c>
      <c r="D69" s="152" t="s">
        <v>10</v>
      </c>
      <c r="E69" s="186"/>
      <c r="F69" s="291"/>
      <c r="G69" s="311" t="s">
        <v>172</v>
      </c>
    </row>
    <row r="70" spans="2:9" x14ac:dyDescent="0.25">
      <c r="B70" s="217"/>
      <c r="C70" s="204"/>
      <c r="D70" s="152"/>
      <c r="E70" s="186"/>
      <c r="F70" s="295"/>
      <c r="G70" s="315"/>
    </row>
    <row r="71" spans="2:9" ht="54" customHeight="1" x14ac:dyDescent="0.25">
      <c r="B71" s="216">
        <v>6.7</v>
      </c>
      <c r="C71" s="204" t="s">
        <v>219</v>
      </c>
      <c r="D71" s="152"/>
      <c r="E71" s="186"/>
      <c r="F71" s="295"/>
      <c r="G71" s="315"/>
    </row>
    <row r="72" spans="2:9" x14ac:dyDescent="0.25">
      <c r="B72" s="217"/>
      <c r="C72" s="204"/>
      <c r="D72" s="152"/>
      <c r="E72" s="186"/>
      <c r="F72" s="295"/>
      <c r="G72" s="315"/>
    </row>
    <row r="73" spans="2:9" x14ac:dyDescent="0.25">
      <c r="B73" s="217" t="s">
        <v>574</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6.7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574</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575</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6.8</v>
      </c>
      <c r="C88" s="207" t="s">
        <v>229</v>
      </c>
      <c r="D88" s="152"/>
      <c r="E88" s="221"/>
      <c r="F88" s="295"/>
      <c r="G88" s="315"/>
    </row>
    <row r="89" spans="2:10" x14ac:dyDescent="0.25">
      <c r="B89" s="203"/>
      <c r="C89" s="204"/>
      <c r="D89" s="152"/>
      <c r="E89" s="203"/>
      <c r="F89" s="295"/>
      <c r="G89" s="315"/>
      <c r="J89" s="171"/>
    </row>
    <row r="90" spans="2:10" ht="13.8" x14ac:dyDescent="0.25">
      <c r="B90" s="203" t="s">
        <v>462</v>
      </c>
      <c r="C90" s="204" t="s">
        <v>568</v>
      </c>
      <c r="D90" s="152" t="s">
        <v>10</v>
      </c>
      <c r="E90" s="222">
        <f>150*3</f>
        <v>450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463</v>
      </c>
      <c r="C92" s="204" t="s">
        <v>560</v>
      </c>
      <c r="D92" s="152" t="s">
        <v>10</v>
      </c>
      <c r="E92" s="203">
        <v>550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466</v>
      </c>
      <c r="C98" s="204" t="s">
        <v>236</v>
      </c>
      <c r="D98" s="152" t="s">
        <v>10</v>
      </c>
      <c r="E98" s="222">
        <f>E90</f>
        <v>450</v>
      </c>
      <c r="F98" s="295">
        <v>0</v>
      </c>
      <c r="G98" s="315">
        <f>F98*E98</f>
        <v>0</v>
      </c>
    </row>
    <row r="99" spans="2:7" x14ac:dyDescent="0.25">
      <c r="B99" s="203"/>
      <c r="C99" s="204"/>
      <c r="D99" s="152"/>
      <c r="E99" s="203"/>
      <c r="F99" s="295"/>
      <c r="G99" s="315"/>
    </row>
    <row r="100" spans="2:7" x14ac:dyDescent="0.25">
      <c r="B100" s="203" t="s">
        <v>466</v>
      </c>
      <c r="C100" s="204" t="s">
        <v>131</v>
      </c>
      <c r="D100" s="152" t="s">
        <v>10</v>
      </c>
      <c r="E100" s="203"/>
      <c r="F100" s="295"/>
      <c r="G100" s="315" t="s">
        <v>172</v>
      </c>
    </row>
    <row r="101" spans="2:7" x14ac:dyDescent="0.25">
      <c r="B101" s="203"/>
      <c r="C101" s="204"/>
      <c r="D101" s="152"/>
      <c r="E101" s="221"/>
      <c r="F101" s="295"/>
      <c r="G101" s="315"/>
    </row>
    <row r="102" spans="2:7" x14ac:dyDescent="0.25">
      <c r="B102" s="198">
        <v>6.9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469</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470</v>
      </c>
      <c r="C108" s="204" t="s">
        <v>243</v>
      </c>
      <c r="D108" s="152" t="s">
        <v>8</v>
      </c>
      <c r="E108" s="186"/>
      <c r="F108" s="295"/>
      <c r="G108" s="315" t="s">
        <v>172</v>
      </c>
    </row>
    <row r="109" spans="2:7" x14ac:dyDescent="0.25">
      <c r="B109" s="203"/>
      <c r="C109" s="204"/>
      <c r="D109" s="152"/>
      <c r="E109" s="186"/>
      <c r="F109" s="295"/>
      <c r="G109" s="315"/>
    </row>
    <row r="110" spans="2:7" x14ac:dyDescent="0.25">
      <c r="B110" s="203" t="s">
        <v>576</v>
      </c>
      <c r="C110" s="204" t="s">
        <v>277</v>
      </c>
      <c r="D110" s="152" t="s">
        <v>8</v>
      </c>
      <c r="E110" s="186"/>
      <c r="F110" s="295"/>
      <c r="G110" s="315" t="s">
        <v>172</v>
      </c>
    </row>
    <row r="111" spans="2:7" x14ac:dyDescent="0.25">
      <c r="B111" s="203"/>
      <c r="C111" s="223"/>
      <c r="D111" s="152"/>
      <c r="E111" s="186"/>
      <c r="F111" s="295"/>
      <c r="G111" s="315"/>
    </row>
    <row r="112" spans="2:7" x14ac:dyDescent="0.25">
      <c r="B112" s="203" t="s">
        <v>576</v>
      </c>
      <c r="C112" s="204" t="s">
        <v>278</v>
      </c>
      <c r="D112" s="152" t="s">
        <v>8</v>
      </c>
      <c r="E112" s="186"/>
      <c r="F112" s="295"/>
      <c r="G112" s="315" t="s">
        <v>172</v>
      </c>
    </row>
    <row r="113" spans="2:7" x14ac:dyDescent="0.25">
      <c r="B113" s="203"/>
      <c r="C113" s="223"/>
      <c r="D113" s="152"/>
      <c r="E113" s="186"/>
      <c r="F113" s="295"/>
      <c r="G113" s="315"/>
    </row>
    <row r="114" spans="2:7" x14ac:dyDescent="0.25">
      <c r="B114" s="203" t="s">
        <v>576</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6.1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577</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578</v>
      </c>
      <c r="C128" s="204" t="s">
        <v>292</v>
      </c>
      <c r="D128" s="152" t="s">
        <v>8</v>
      </c>
      <c r="E128" s="203"/>
      <c r="F128" s="295"/>
      <c r="G128" s="315" t="s">
        <v>481</v>
      </c>
    </row>
    <row r="129" spans="2:16" x14ac:dyDescent="0.25">
      <c r="B129" s="217"/>
      <c r="C129" s="204"/>
      <c r="D129" s="152"/>
      <c r="E129" s="186"/>
      <c r="F129" s="295"/>
      <c r="G129" s="315"/>
    </row>
    <row r="130" spans="2:16" x14ac:dyDescent="0.25">
      <c r="B130" s="203" t="s">
        <v>579</v>
      </c>
      <c r="C130" s="204" t="s">
        <v>317</v>
      </c>
      <c r="D130" s="152" t="s">
        <v>8</v>
      </c>
      <c r="E130" s="186">
        <v>4</v>
      </c>
      <c r="F130" s="295">
        <v>0</v>
      </c>
      <c r="G130" s="315">
        <f>E130*F130</f>
        <v>0</v>
      </c>
    </row>
    <row r="131" spans="2:16" x14ac:dyDescent="0.25">
      <c r="B131" s="217"/>
      <c r="C131" s="204"/>
      <c r="D131" s="152"/>
      <c r="E131" s="186"/>
      <c r="F131" s="295"/>
      <c r="G131" s="315"/>
    </row>
    <row r="132" spans="2:16" x14ac:dyDescent="0.25">
      <c r="B132" s="217" t="s">
        <v>579</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6.11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580</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581</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582</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582</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582</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6.12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583</v>
      </c>
      <c r="C157" s="254" t="s">
        <v>270</v>
      </c>
      <c r="D157" s="255" t="s">
        <v>111</v>
      </c>
      <c r="E157" s="258">
        <v>1</v>
      </c>
      <c r="F157" s="305">
        <v>6000</v>
      </c>
      <c r="G157" s="319">
        <f>F157*E157</f>
        <v>6000</v>
      </c>
    </row>
    <row r="158" spans="2:7" ht="13.8" x14ac:dyDescent="0.25">
      <c r="B158" s="203"/>
      <c r="C158" s="254"/>
      <c r="D158" s="255"/>
      <c r="E158" s="258"/>
      <c r="F158" s="305"/>
      <c r="G158" s="319"/>
    </row>
    <row r="159" spans="2:7" ht="13.8" x14ac:dyDescent="0.25">
      <c r="B159" s="203">
        <v>6.16</v>
      </c>
      <c r="C159" s="257" t="s">
        <v>272</v>
      </c>
      <c r="D159" s="255"/>
      <c r="E159" s="258"/>
      <c r="F159" s="305"/>
      <c r="G159" s="319"/>
    </row>
    <row r="160" spans="2:7" ht="13.8" x14ac:dyDescent="0.25">
      <c r="B160" s="203"/>
      <c r="C160" s="257"/>
      <c r="D160" s="255"/>
      <c r="E160" s="258"/>
      <c r="F160" s="305"/>
      <c r="G160" s="319"/>
    </row>
    <row r="161" spans="2:7" ht="13.8" x14ac:dyDescent="0.25">
      <c r="B161" s="203" t="s">
        <v>584</v>
      </c>
      <c r="C161" s="254" t="s">
        <v>288</v>
      </c>
      <c r="D161" s="255" t="s">
        <v>8</v>
      </c>
      <c r="E161" s="258"/>
      <c r="F161" s="305"/>
      <c r="G161" s="320" t="s">
        <v>481</v>
      </c>
    </row>
    <row r="162" spans="2:7" ht="13.8" x14ac:dyDescent="0.25">
      <c r="B162" s="203"/>
      <c r="C162" s="254"/>
      <c r="D162" s="255"/>
      <c r="E162" s="258"/>
      <c r="F162" s="305"/>
      <c r="G162" s="319"/>
    </row>
    <row r="163" spans="2:7" ht="27.6" x14ac:dyDescent="0.25">
      <c r="B163" s="203" t="s">
        <v>585</v>
      </c>
      <c r="C163" s="254" t="s">
        <v>316</v>
      </c>
      <c r="D163" s="255" t="s">
        <v>8</v>
      </c>
      <c r="E163" s="259"/>
      <c r="F163" s="305"/>
      <c r="G163" s="320" t="s">
        <v>481</v>
      </c>
    </row>
    <row r="164" spans="2:7" ht="13.8" x14ac:dyDescent="0.25">
      <c r="B164" s="203"/>
      <c r="C164" s="254"/>
      <c r="D164" s="255"/>
      <c r="E164" s="258"/>
      <c r="F164" s="305"/>
      <c r="G164" s="319"/>
    </row>
    <row r="165" spans="2:7" ht="27.6" x14ac:dyDescent="0.25">
      <c r="B165" s="203" t="s">
        <v>586</v>
      </c>
      <c r="C165" s="254" t="s">
        <v>425</v>
      </c>
      <c r="D165" s="255" t="s">
        <v>10</v>
      </c>
      <c r="E165" s="259"/>
      <c r="F165" s="305"/>
      <c r="G165" s="320" t="s">
        <v>481</v>
      </c>
    </row>
    <row r="166" spans="2:7" ht="13.8" x14ac:dyDescent="0.25">
      <c r="B166" s="203"/>
      <c r="C166" s="254"/>
      <c r="D166" s="255"/>
      <c r="E166" s="258"/>
      <c r="F166" s="305"/>
      <c r="G166" s="319"/>
    </row>
    <row r="167" spans="2:7" ht="27.6" x14ac:dyDescent="0.25">
      <c r="B167" s="203" t="s">
        <v>586</v>
      </c>
      <c r="C167" s="254" t="s">
        <v>318</v>
      </c>
      <c r="D167" s="255" t="s">
        <v>8</v>
      </c>
      <c r="E167" s="258"/>
      <c r="F167" s="305"/>
      <c r="G167" s="319" t="s">
        <v>481</v>
      </c>
    </row>
    <row r="168" spans="2:7" ht="13.8" x14ac:dyDescent="0.25">
      <c r="B168" s="203"/>
      <c r="C168" s="254"/>
      <c r="D168" s="255"/>
      <c r="E168" s="258"/>
      <c r="F168" s="305"/>
      <c r="G168" s="319"/>
    </row>
    <row r="169" spans="2:7" ht="27.6" x14ac:dyDescent="0.25">
      <c r="B169" s="203" t="s">
        <v>586</v>
      </c>
      <c r="C169" s="254" t="s">
        <v>569</v>
      </c>
      <c r="D169" s="255" t="s">
        <v>111</v>
      </c>
      <c r="E169" s="258">
        <v>1</v>
      </c>
      <c r="F169" s="305">
        <v>38500</v>
      </c>
      <c r="G169" s="320">
        <f>E169*F169</f>
        <v>38500</v>
      </c>
    </row>
    <row r="170" spans="2:7" ht="13.8" x14ac:dyDescent="0.25">
      <c r="B170" s="203"/>
      <c r="C170" s="260"/>
      <c r="D170" s="259"/>
      <c r="E170" s="258"/>
      <c r="F170" s="305"/>
      <c r="G170" s="320"/>
    </row>
    <row r="171" spans="2:7" ht="27.6" x14ac:dyDescent="0.25">
      <c r="B171" s="203" t="s">
        <v>586</v>
      </c>
      <c r="C171" s="254" t="s">
        <v>588</v>
      </c>
      <c r="D171" s="259" t="s">
        <v>8</v>
      </c>
      <c r="E171" s="259">
        <v>1</v>
      </c>
      <c r="F171" s="305">
        <v>0</v>
      </c>
      <c r="G171" s="320">
        <f>E171*F171</f>
        <v>0</v>
      </c>
    </row>
    <row r="172" spans="2:7" ht="13.8" x14ac:dyDescent="0.25">
      <c r="B172" s="203"/>
      <c r="C172" s="254"/>
      <c r="D172" s="255"/>
      <c r="E172" s="258"/>
      <c r="F172" s="305"/>
      <c r="G172" s="319"/>
    </row>
    <row r="173" spans="2:7" ht="26.4" x14ac:dyDescent="0.25">
      <c r="B173" s="203" t="s">
        <v>587</v>
      </c>
      <c r="C173" s="151" t="s">
        <v>312</v>
      </c>
      <c r="D173" s="234" t="s">
        <v>8</v>
      </c>
      <c r="E173" s="153">
        <v>2</v>
      </c>
      <c r="F173" s="295">
        <v>0</v>
      </c>
      <c r="G173" s="320">
        <f>E173*F173</f>
        <v>0</v>
      </c>
    </row>
    <row r="174" spans="2:7" ht="13.8" thickBot="1" x14ac:dyDescent="0.3">
      <c r="B174" s="203"/>
      <c r="C174" s="151"/>
      <c r="D174" s="234"/>
      <c r="F174" s="295"/>
      <c r="G174" s="315"/>
    </row>
    <row r="175" spans="2:7" s="150" customFormat="1" ht="19.5" customHeight="1" thickBot="1" x14ac:dyDescent="0.3">
      <c r="B175" s="236" t="s">
        <v>13</v>
      </c>
      <c r="C175" s="237" t="s">
        <v>286</v>
      </c>
      <c r="D175" s="238"/>
      <c r="E175" s="239"/>
      <c r="F175" s="306"/>
      <c r="G175" s="321">
        <v>0</v>
      </c>
    </row>
    <row r="176" spans="2:7" x14ac:dyDescent="0.25">
      <c r="C176" s="151"/>
      <c r="D176" s="152"/>
    </row>
    <row r="177" spans="3:9" x14ac:dyDescent="0.25">
      <c r="C177" s="151"/>
      <c r="D177" s="152"/>
      <c r="G177" s="322"/>
      <c r="H177" s="157"/>
      <c r="I177" s="157"/>
    </row>
    <row r="178" spans="3:9" x14ac:dyDescent="0.25">
      <c r="C178" s="151"/>
      <c r="D178" s="152"/>
      <c r="G178" s="322"/>
    </row>
    <row r="179" spans="3:9" x14ac:dyDescent="0.25">
      <c r="C179" s="151"/>
      <c r="D179" s="152"/>
      <c r="G179" s="322"/>
    </row>
    <row r="180" spans="3:9" x14ac:dyDescent="0.25">
      <c r="C180" s="151"/>
      <c r="D180" s="152"/>
      <c r="G180" s="322"/>
    </row>
    <row r="181" spans="3:9" x14ac:dyDescent="0.25">
      <c r="C181" s="151"/>
      <c r="D181" s="152"/>
      <c r="G181" s="322"/>
    </row>
    <row r="182" spans="3:9" x14ac:dyDescent="0.25">
      <c r="C182" s="151"/>
      <c r="D182" s="152"/>
    </row>
    <row r="183" spans="3:9" x14ac:dyDescent="0.25">
      <c r="C183" s="151"/>
      <c r="D183" s="152"/>
      <c r="E183" s="158"/>
      <c r="F183" s="308"/>
      <c r="G183" s="323"/>
    </row>
    <row r="184" spans="3:9" x14ac:dyDescent="0.25">
      <c r="C184" s="151"/>
      <c r="D184" s="152"/>
      <c r="E184" s="158"/>
      <c r="F184" s="308"/>
      <c r="G184" s="323"/>
    </row>
  </sheetData>
  <mergeCells count="3">
    <mergeCell ref="B40:C40"/>
    <mergeCell ref="B86:C86"/>
    <mergeCell ref="B135:C135"/>
  </mergeCells>
  <pageMargins left="0.7" right="0.7" top="0.75" bottom="0.75" header="0.3" footer="0.3"/>
  <pageSetup fitToHeight="0" orientation="portrait" r:id="rId1"/>
  <rowBreaks count="3" manualBreakCount="3">
    <brk id="39" min="1" max="6" man="1"/>
    <brk id="85" min="1" max="6" man="1"/>
    <brk id="134" min="1" max="6" man="1"/>
  </rowBreaks>
  <colBreaks count="1" manualBreakCount="1">
    <brk id="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DADF9-1B35-41BA-A6EC-8FA8F653422D}">
  <sheetPr>
    <pageSetUpPr fitToPage="1"/>
  </sheetPr>
  <dimension ref="B2:P180"/>
  <sheetViews>
    <sheetView tabSelected="1" view="pageBreakPreview" zoomScaleNormal="100" zoomScaleSheetLayoutView="100" workbookViewId="0">
      <selection activeCell="A6" sqref="A6:XFD6"/>
    </sheetView>
  </sheetViews>
  <sheetFormatPr defaultColWidth="9.33203125" defaultRowHeight="13.2" x14ac:dyDescent="0.25"/>
  <cols>
    <col min="1" max="1" width="9.33203125" style="71"/>
    <col min="2" max="2" width="8.44140625" style="71" customWidth="1"/>
    <col min="3" max="3" width="70.21875" style="71" bestFit="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7</v>
      </c>
      <c r="C4" s="202" t="s">
        <v>610</v>
      </c>
      <c r="E4" s="186"/>
      <c r="F4" s="290"/>
      <c r="G4" s="311"/>
    </row>
    <row r="5" spans="2:7" x14ac:dyDescent="0.25">
      <c r="B5" s="203"/>
      <c r="C5" s="204"/>
      <c r="D5" s="152"/>
      <c r="E5" s="186"/>
      <c r="F5" s="290"/>
      <c r="G5" s="311"/>
    </row>
    <row r="6" spans="2:7" hidden="1" x14ac:dyDescent="0.25">
      <c r="B6" s="198">
        <v>7.1</v>
      </c>
      <c r="C6" s="205" t="s">
        <v>729</v>
      </c>
      <c r="E6" s="186"/>
      <c r="F6" s="290"/>
      <c r="G6" s="311"/>
    </row>
    <row r="7" spans="2:7" x14ac:dyDescent="0.25">
      <c r="B7" s="203"/>
      <c r="C7" s="204"/>
      <c r="D7" s="206"/>
      <c r="E7" s="186"/>
      <c r="F7" s="290"/>
      <c r="G7" s="311"/>
    </row>
    <row r="8" spans="2:7" ht="26.4" x14ac:dyDescent="0.25">
      <c r="B8" s="198">
        <v>8.1</v>
      </c>
      <c r="C8" s="204" t="s">
        <v>308</v>
      </c>
      <c r="D8" s="206"/>
      <c r="E8" s="186"/>
      <c r="F8" s="290"/>
      <c r="G8" s="311"/>
    </row>
    <row r="9" spans="2:7" x14ac:dyDescent="0.25">
      <c r="B9" s="203"/>
      <c r="C9" s="204"/>
      <c r="D9" s="206"/>
      <c r="E9" s="186"/>
      <c r="F9" s="290"/>
      <c r="G9" s="311"/>
    </row>
    <row r="10" spans="2:7" ht="52.8" x14ac:dyDescent="0.25">
      <c r="B10" s="198">
        <v>9.1</v>
      </c>
      <c r="C10" s="204" t="s">
        <v>169</v>
      </c>
      <c r="D10" s="206"/>
      <c r="E10" s="186"/>
      <c r="F10" s="290"/>
      <c r="G10" s="311"/>
    </row>
    <row r="11" spans="2:7" x14ac:dyDescent="0.25">
      <c r="B11" s="203"/>
      <c r="C11" s="204"/>
      <c r="D11" s="206"/>
      <c r="E11" s="186"/>
      <c r="F11" s="290"/>
      <c r="G11" s="311"/>
    </row>
    <row r="12" spans="2:7" x14ac:dyDescent="0.25">
      <c r="B12" s="198">
        <v>10.1</v>
      </c>
      <c r="C12" s="204" t="s">
        <v>171</v>
      </c>
      <c r="D12" s="206" t="s">
        <v>9</v>
      </c>
      <c r="E12" s="186"/>
      <c r="F12" s="291"/>
      <c r="G12" s="311" t="s">
        <v>172</v>
      </c>
    </row>
    <row r="13" spans="2:7" x14ac:dyDescent="0.25">
      <c r="B13" s="203"/>
      <c r="C13" s="204"/>
      <c r="D13" s="206"/>
      <c r="E13" s="186"/>
      <c r="F13" s="290"/>
      <c r="G13" s="311"/>
    </row>
    <row r="14" spans="2:7" x14ac:dyDescent="0.25">
      <c r="B14" s="198">
        <v>11.1</v>
      </c>
      <c r="C14" s="204" t="s">
        <v>174</v>
      </c>
      <c r="D14" s="206"/>
      <c r="E14" s="186"/>
      <c r="F14" s="290"/>
      <c r="G14" s="311"/>
    </row>
    <row r="15" spans="2:7" x14ac:dyDescent="0.25">
      <c r="B15" s="203"/>
      <c r="C15" s="204"/>
      <c r="D15" s="206" t="s">
        <v>9</v>
      </c>
      <c r="E15" s="186"/>
      <c r="F15" s="291"/>
      <c r="G15" s="311" t="s">
        <v>172</v>
      </c>
    </row>
    <row r="16" spans="2:7" x14ac:dyDescent="0.25">
      <c r="B16" s="198">
        <v>12.1</v>
      </c>
      <c r="C16" s="207" t="s">
        <v>178</v>
      </c>
      <c r="D16" s="206"/>
      <c r="E16" s="186"/>
      <c r="F16" s="290"/>
      <c r="G16" s="311"/>
    </row>
    <row r="17" spans="2:9" x14ac:dyDescent="0.25">
      <c r="B17" s="203"/>
      <c r="C17" s="204"/>
      <c r="D17" s="206"/>
      <c r="E17" s="186"/>
      <c r="F17" s="290"/>
      <c r="G17" s="311"/>
    </row>
    <row r="18" spans="2:9" ht="39.6" x14ac:dyDescent="0.25">
      <c r="B18" s="198">
        <v>13.1</v>
      </c>
      <c r="C18" s="204" t="s">
        <v>179</v>
      </c>
      <c r="D18" s="206"/>
      <c r="E18" s="261"/>
      <c r="F18" s="295"/>
      <c r="G18" s="311"/>
    </row>
    <row r="19" spans="2:9" x14ac:dyDescent="0.25">
      <c r="B19" s="203"/>
      <c r="C19" s="204"/>
      <c r="D19" s="206"/>
      <c r="E19" s="442"/>
      <c r="F19" s="295"/>
      <c r="G19" s="311"/>
    </row>
    <row r="20" spans="2:9" x14ac:dyDescent="0.25">
      <c r="B20" s="198">
        <v>14.1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590</v>
      </c>
      <c r="C25" s="204" t="s">
        <v>186</v>
      </c>
      <c r="D25" s="206" t="s">
        <v>8</v>
      </c>
      <c r="E25" s="186"/>
      <c r="F25" s="291"/>
      <c r="G25" s="311" t="s">
        <v>172</v>
      </c>
    </row>
    <row r="26" spans="2:9" x14ac:dyDescent="0.25">
      <c r="B26" s="203"/>
      <c r="C26" s="204"/>
      <c r="D26" s="206"/>
      <c r="E26" s="186"/>
      <c r="F26" s="290"/>
      <c r="G26" s="311"/>
    </row>
    <row r="27" spans="2:9" x14ac:dyDescent="0.25">
      <c r="B27" s="203" t="s">
        <v>590</v>
      </c>
      <c r="C27" s="204" t="s">
        <v>188</v>
      </c>
      <c r="D27" s="206" t="s">
        <v>8</v>
      </c>
      <c r="E27" s="186"/>
      <c r="F27" s="291"/>
      <c r="G27" s="311" t="s">
        <v>172</v>
      </c>
    </row>
    <row r="28" spans="2:9" x14ac:dyDescent="0.25">
      <c r="B28" s="203"/>
      <c r="C28" s="204"/>
      <c r="D28" s="206"/>
      <c r="E28" s="186"/>
      <c r="F28" s="290"/>
      <c r="G28" s="311"/>
    </row>
    <row r="29" spans="2:9" x14ac:dyDescent="0.25">
      <c r="B29" s="198">
        <v>7.7</v>
      </c>
      <c r="C29" s="207" t="s">
        <v>190</v>
      </c>
      <c r="D29" s="206"/>
      <c r="E29" s="186"/>
      <c r="F29" s="290"/>
      <c r="G29" s="311"/>
    </row>
    <row r="30" spans="2:9" x14ac:dyDescent="0.25">
      <c r="B30" s="203"/>
      <c r="C30" s="204"/>
      <c r="D30" s="206"/>
      <c r="E30" s="186"/>
      <c r="F30" s="290"/>
      <c r="G30" s="311"/>
    </row>
    <row r="31" spans="2:9" ht="26.4" x14ac:dyDescent="0.25">
      <c r="B31" s="203" t="s">
        <v>591</v>
      </c>
      <c r="C31" s="204" t="s">
        <v>192</v>
      </c>
      <c r="D31" s="206" t="s">
        <v>10</v>
      </c>
      <c r="E31" s="186">
        <f>E63+E67</f>
        <v>1250</v>
      </c>
      <c r="F31" s="290">
        <v>0</v>
      </c>
      <c r="G31" s="311">
        <f>F31*E31</f>
        <v>0</v>
      </c>
    </row>
    <row r="32" spans="2:9" x14ac:dyDescent="0.25">
      <c r="B32" s="203"/>
      <c r="C32" s="204"/>
      <c r="D32" s="206"/>
      <c r="E32" s="186"/>
      <c r="F32" s="290"/>
      <c r="G32" s="311"/>
    </row>
    <row r="33" spans="2:7" x14ac:dyDescent="0.25">
      <c r="B33" s="198">
        <v>7.7</v>
      </c>
      <c r="C33" s="207" t="s">
        <v>194</v>
      </c>
      <c r="D33" s="206"/>
      <c r="E33" s="186"/>
      <c r="F33" s="290"/>
      <c r="G33" s="311"/>
    </row>
    <row r="34" spans="2:7" x14ac:dyDescent="0.25">
      <c r="B34" s="203"/>
      <c r="C34" s="204"/>
      <c r="D34" s="206"/>
      <c r="E34" s="186"/>
      <c r="F34" s="290"/>
      <c r="G34" s="311"/>
    </row>
    <row r="35" spans="2:7" ht="52.8" x14ac:dyDescent="0.25">
      <c r="B35" s="203"/>
      <c r="C35" s="204" t="s">
        <v>309</v>
      </c>
      <c r="D35" s="206"/>
      <c r="E35" s="186"/>
      <c r="F35" s="290"/>
      <c r="G35" s="311"/>
    </row>
    <row r="36" spans="2:7" x14ac:dyDescent="0.25">
      <c r="B36" s="203"/>
      <c r="C36" s="204"/>
      <c r="D36" s="206"/>
      <c r="E36" s="186"/>
      <c r="F36" s="290"/>
      <c r="G36" s="311"/>
    </row>
    <row r="37" spans="2:7" x14ac:dyDescent="0.25">
      <c r="B37" s="203" t="s">
        <v>591</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7.7</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591</v>
      </c>
      <c r="C45" s="204" t="s">
        <v>477</v>
      </c>
      <c r="D45" s="152" t="s">
        <v>10</v>
      </c>
      <c r="E45" s="186"/>
      <c r="F45" s="291"/>
      <c r="G45" s="311" t="s">
        <v>172</v>
      </c>
    </row>
    <row r="46" spans="2:7" x14ac:dyDescent="0.25">
      <c r="B46" s="217"/>
      <c r="C46" s="204"/>
      <c r="D46" s="152"/>
      <c r="E46" s="186"/>
      <c r="F46" s="295"/>
      <c r="G46" s="315"/>
    </row>
    <row r="47" spans="2:7" x14ac:dyDescent="0.25">
      <c r="B47" s="217" t="s">
        <v>592</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593</v>
      </c>
      <c r="C51" s="204" t="s">
        <v>558</v>
      </c>
      <c r="D51" s="152" t="s">
        <v>8</v>
      </c>
      <c r="E51" s="186">
        <v>2</v>
      </c>
      <c r="F51" s="291">
        <v>0</v>
      </c>
      <c r="G51" s="311">
        <f>E51*F51</f>
        <v>0</v>
      </c>
    </row>
    <row r="52" spans="2:9" x14ac:dyDescent="0.25">
      <c r="B52" s="217"/>
      <c r="C52" s="204"/>
      <c r="D52" s="152"/>
      <c r="E52" s="203"/>
      <c r="F52" s="296"/>
      <c r="G52" s="315"/>
    </row>
    <row r="53" spans="2:9" x14ac:dyDescent="0.25">
      <c r="B53" s="217" t="s">
        <v>593</v>
      </c>
      <c r="C53" s="204" t="s">
        <v>559</v>
      </c>
      <c r="D53" s="152" t="s">
        <v>8</v>
      </c>
      <c r="E53" s="186">
        <v>1</v>
      </c>
      <c r="F53" s="291">
        <v>0</v>
      </c>
      <c r="G53" s="311">
        <f>E53*F53</f>
        <v>0</v>
      </c>
    </row>
    <row r="54" spans="2:9" x14ac:dyDescent="0.25">
      <c r="B54" s="217"/>
      <c r="C54" s="204"/>
      <c r="D54" s="152"/>
      <c r="E54" s="203"/>
      <c r="F54" s="295"/>
      <c r="G54" s="315"/>
    </row>
    <row r="55" spans="2:9" x14ac:dyDescent="0.25">
      <c r="B55" s="216">
        <v>7.7</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591</v>
      </c>
      <c r="C61" s="204" t="s">
        <v>306</v>
      </c>
      <c r="D61" s="152" t="s">
        <v>10</v>
      </c>
      <c r="E61" s="186"/>
      <c r="F61" s="295"/>
      <c r="G61" s="311" t="s">
        <v>172</v>
      </c>
      <c r="I61" s="115"/>
    </row>
    <row r="62" spans="2:9" x14ac:dyDescent="0.25">
      <c r="B62" s="217"/>
      <c r="C62" s="204"/>
      <c r="D62" s="152"/>
      <c r="E62" s="186"/>
      <c r="F62" s="295"/>
      <c r="G62" s="315"/>
    </row>
    <row r="63" spans="2:9" ht="13.8" x14ac:dyDescent="0.25">
      <c r="B63" s="217" t="s">
        <v>592</v>
      </c>
      <c r="C63" s="204" t="s">
        <v>307</v>
      </c>
      <c r="D63" s="152" t="s">
        <v>10</v>
      </c>
      <c r="E63" s="186">
        <v>600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593</v>
      </c>
      <c r="C67" s="204" t="s">
        <v>306</v>
      </c>
      <c r="D67" s="152" t="s">
        <v>10</v>
      </c>
      <c r="E67" s="186">
        <v>650</v>
      </c>
      <c r="F67" s="303">
        <v>0</v>
      </c>
      <c r="G67" s="315">
        <f>F67*E67</f>
        <v>0</v>
      </c>
      <c r="I67" s="115"/>
    </row>
    <row r="68" spans="2:9" x14ac:dyDescent="0.25">
      <c r="B68" s="217"/>
      <c r="C68" s="204"/>
      <c r="D68" s="152"/>
      <c r="E68" s="203"/>
      <c r="F68" s="295"/>
      <c r="G68" s="315"/>
      <c r="I68" s="171"/>
    </row>
    <row r="69" spans="2:9" x14ac:dyDescent="0.25">
      <c r="B69" s="217" t="s">
        <v>593</v>
      </c>
      <c r="C69" s="204" t="s">
        <v>307</v>
      </c>
      <c r="D69" s="152" t="s">
        <v>10</v>
      </c>
      <c r="E69" s="186"/>
      <c r="F69" s="291"/>
      <c r="G69" s="311" t="s">
        <v>172</v>
      </c>
    </row>
    <row r="70" spans="2:9" x14ac:dyDescent="0.25">
      <c r="B70" s="217"/>
      <c r="C70" s="204"/>
      <c r="D70" s="152"/>
      <c r="E70" s="186"/>
      <c r="F70" s="295"/>
      <c r="G70" s="315"/>
    </row>
    <row r="71" spans="2:9" ht="54" customHeight="1" x14ac:dyDescent="0.25">
      <c r="B71" s="216">
        <v>7.7</v>
      </c>
      <c r="C71" s="204" t="s">
        <v>219</v>
      </c>
      <c r="D71" s="152"/>
      <c r="E71" s="186"/>
      <c r="F71" s="295"/>
      <c r="G71" s="315"/>
    </row>
    <row r="72" spans="2:9" x14ac:dyDescent="0.25">
      <c r="B72" s="217"/>
      <c r="C72" s="204"/>
      <c r="D72" s="152"/>
      <c r="E72" s="186"/>
      <c r="F72" s="295"/>
      <c r="G72" s="315"/>
    </row>
    <row r="73" spans="2:9" x14ac:dyDescent="0.25">
      <c r="B73" s="217" t="s">
        <v>591</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7.7</v>
      </c>
      <c r="C75" s="207" t="s">
        <v>223</v>
      </c>
      <c r="D75" s="152"/>
      <c r="E75" s="186"/>
      <c r="F75" s="295"/>
      <c r="G75" s="315"/>
    </row>
    <row r="76" spans="2:9" x14ac:dyDescent="0.25">
      <c r="B76" s="217"/>
      <c r="C76" s="204"/>
      <c r="D76" s="152"/>
      <c r="E76" s="186"/>
      <c r="F76" s="295"/>
      <c r="G76" s="315"/>
    </row>
    <row r="77" spans="2:9" ht="26.4"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591</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592</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7.8</v>
      </c>
      <c r="C88" s="207" t="s">
        <v>229</v>
      </c>
      <c r="D88" s="152"/>
      <c r="E88" s="221"/>
      <c r="F88" s="295"/>
      <c r="G88" s="315"/>
    </row>
    <row r="89" spans="2:10" x14ac:dyDescent="0.25">
      <c r="B89" s="203"/>
      <c r="C89" s="204"/>
      <c r="D89" s="152"/>
      <c r="E89" s="203"/>
      <c r="F89" s="295"/>
      <c r="G89" s="315"/>
      <c r="J89" s="171"/>
    </row>
    <row r="90" spans="2:10" ht="13.8" x14ac:dyDescent="0.25">
      <c r="B90" s="203" t="s">
        <v>594</v>
      </c>
      <c r="C90" s="204" t="s">
        <v>568</v>
      </c>
      <c r="D90" s="152" t="s">
        <v>10</v>
      </c>
      <c r="E90" s="222">
        <v>550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595</v>
      </c>
      <c r="C92" s="204" t="s">
        <v>560</v>
      </c>
      <c r="D92" s="152" t="s">
        <v>10</v>
      </c>
      <c r="E92" s="203">
        <v>650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26.4" x14ac:dyDescent="0.25">
      <c r="B96" s="203"/>
      <c r="C96" s="204" t="s">
        <v>233</v>
      </c>
      <c r="D96" s="152"/>
      <c r="E96" s="221"/>
      <c r="F96" s="295"/>
      <c r="G96" s="315"/>
    </row>
    <row r="97" spans="2:7" x14ac:dyDescent="0.25">
      <c r="B97" s="203"/>
      <c r="C97" s="204"/>
      <c r="D97" s="152"/>
      <c r="E97" s="221"/>
      <c r="F97" s="295"/>
      <c r="G97" s="315"/>
    </row>
    <row r="98" spans="2:7" x14ac:dyDescent="0.25">
      <c r="B98" s="203" t="s">
        <v>596</v>
      </c>
      <c r="C98" s="204" t="s">
        <v>236</v>
      </c>
      <c r="D98" s="152" t="s">
        <v>10</v>
      </c>
      <c r="E98" s="222">
        <f>E90</f>
        <v>550</v>
      </c>
      <c r="F98" s="295">
        <v>0</v>
      </c>
      <c r="G98" s="315">
        <f>F98*E98</f>
        <v>0</v>
      </c>
    </row>
    <row r="99" spans="2:7" x14ac:dyDescent="0.25">
      <c r="B99" s="203"/>
      <c r="C99" s="204"/>
      <c r="D99" s="152"/>
      <c r="E99" s="203"/>
      <c r="F99" s="295"/>
      <c r="G99" s="315"/>
    </row>
    <row r="100" spans="2:7" x14ac:dyDescent="0.25">
      <c r="B100" s="203" t="s">
        <v>596</v>
      </c>
      <c r="C100" s="204" t="s">
        <v>131</v>
      </c>
      <c r="D100" s="152" t="s">
        <v>10</v>
      </c>
      <c r="E100" s="203"/>
      <c r="F100" s="295"/>
      <c r="G100" s="315" t="s">
        <v>172</v>
      </c>
    </row>
    <row r="101" spans="2:7" x14ac:dyDescent="0.25">
      <c r="B101" s="203"/>
      <c r="C101" s="204"/>
      <c r="D101" s="152"/>
      <c r="E101" s="221"/>
      <c r="F101" s="295"/>
      <c r="G101" s="315"/>
    </row>
    <row r="102" spans="2:7" x14ac:dyDescent="0.25">
      <c r="B102" s="198">
        <v>7.9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597</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598</v>
      </c>
      <c r="C108" s="204" t="s">
        <v>243</v>
      </c>
      <c r="D108" s="152" t="s">
        <v>8</v>
      </c>
      <c r="E108" s="186"/>
      <c r="F108" s="295"/>
      <c r="G108" s="315" t="s">
        <v>172</v>
      </c>
    </row>
    <row r="109" spans="2:7" x14ac:dyDescent="0.25">
      <c r="B109" s="203"/>
      <c r="C109" s="204"/>
      <c r="D109" s="152"/>
      <c r="E109" s="186"/>
      <c r="F109" s="295"/>
      <c r="G109" s="315"/>
    </row>
    <row r="110" spans="2:7" x14ac:dyDescent="0.25">
      <c r="B110" s="203" t="s">
        <v>599</v>
      </c>
      <c r="C110" s="204" t="s">
        <v>277</v>
      </c>
      <c r="D110" s="152" t="s">
        <v>8</v>
      </c>
      <c r="E110" s="186"/>
      <c r="F110" s="295"/>
      <c r="G110" s="315" t="s">
        <v>172</v>
      </c>
    </row>
    <row r="111" spans="2:7" x14ac:dyDescent="0.25">
      <c r="B111" s="203"/>
      <c r="C111" s="223"/>
      <c r="D111" s="152"/>
      <c r="E111" s="186"/>
      <c r="F111" s="295"/>
      <c r="G111" s="315"/>
    </row>
    <row r="112" spans="2:7" x14ac:dyDescent="0.25">
      <c r="B112" s="203" t="s">
        <v>599</v>
      </c>
      <c r="C112" s="204" t="s">
        <v>278</v>
      </c>
      <c r="D112" s="152" t="s">
        <v>8</v>
      </c>
      <c r="E112" s="186"/>
      <c r="F112" s="295"/>
      <c r="G112" s="315" t="s">
        <v>172</v>
      </c>
    </row>
    <row r="113" spans="2:7" x14ac:dyDescent="0.25">
      <c r="B113" s="203"/>
      <c r="C113" s="223"/>
      <c r="D113" s="152"/>
      <c r="E113" s="186"/>
      <c r="F113" s="295"/>
      <c r="G113" s="315"/>
    </row>
    <row r="114" spans="2:7" x14ac:dyDescent="0.25">
      <c r="B114" s="203" t="s">
        <v>599</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7.1</v>
      </c>
      <c r="C116" s="207" t="s">
        <v>248</v>
      </c>
      <c r="D116" s="152"/>
      <c r="E116" s="186"/>
      <c r="F116" s="295"/>
      <c r="G116" s="315"/>
    </row>
    <row r="117" spans="2:7" x14ac:dyDescent="0.25">
      <c r="B117" s="203"/>
      <c r="C117" s="204"/>
      <c r="D117" s="152"/>
      <c r="E117" s="186"/>
      <c r="F117" s="295"/>
      <c r="G117" s="315"/>
    </row>
    <row r="118" spans="2:7" ht="39.6" x14ac:dyDescent="0.25">
      <c r="B118" s="203"/>
      <c r="C118" s="204" t="s">
        <v>249</v>
      </c>
      <c r="D118" s="152"/>
      <c r="E118" s="186"/>
      <c r="F118" s="295"/>
      <c r="G118" s="315"/>
    </row>
    <row r="119" spans="2:7" x14ac:dyDescent="0.25">
      <c r="B119" s="203"/>
      <c r="C119" s="204"/>
      <c r="D119" s="152"/>
      <c r="E119" s="186"/>
      <c r="F119" s="295"/>
      <c r="G119" s="315"/>
    </row>
    <row r="120" spans="2:7" ht="26.4"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600</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601</v>
      </c>
      <c r="C128" s="204" t="s">
        <v>292</v>
      </c>
      <c r="D128" s="152" t="s">
        <v>8</v>
      </c>
      <c r="E128" s="203"/>
      <c r="F128" s="295"/>
      <c r="G128" s="315" t="s">
        <v>481</v>
      </c>
    </row>
    <row r="129" spans="2:16" x14ac:dyDescent="0.25">
      <c r="B129" s="217"/>
      <c r="C129" s="204"/>
      <c r="D129" s="152"/>
      <c r="E129" s="186"/>
      <c r="F129" s="295"/>
      <c r="G129" s="315"/>
    </row>
    <row r="130" spans="2:16" x14ac:dyDescent="0.25">
      <c r="B130" s="203" t="s">
        <v>602</v>
      </c>
      <c r="C130" s="204" t="s">
        <v>730</v>
      </c>
      <c r="D130" s="152" t="s">
        <v>8</v>
      </c>
      <c r="E130" s="186">
        <v>1</v>
      </c>
      <c r="F130" s="295">
        <v>0</v>
      </c>
      <c r="G130" s="315">
        <f>E130*F130</f>
        <v>0</v>
      </c>
    </row>
    <row r="131" spans="2:16" x14ac:dyDescent="0.25">
      <c r="B131" s="217"/>
      <c r="C131" s="204"/>
      <c r="D131" s="152"/>
      <c r="E131" s="186"/>
      <c r="F131" s="295"/>
      <c r="G131" s="315"/>
    </row>
    <row r="132" spans="2:16" x14ac:dyDescent="0.25">
      <c r="B132" s="217" t="s">
        <v>602</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7.11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603</v>
      </c>
      <c r="C143" s="151" t="s">
        <v>304</v>
      </c>
      <c r="D143" s="234" t="s">
        <v>8</v>
      </c>
      <c r="E143" s="186"/>
      <c r="F143" s="291"/>
      <c r="G143" s="311" t="s">
        <v>172</v>
      </c>
    </row>
    <row r="144" spans="2:16" x14ac:dyDescent="0.25">
      <c r="B144" s="203"/>
      <c r="C144" s="151"/>
      <c r="D144" s="234"/>
      <c r="F144" s="301"/>
      <c r="G144" s="315"/>
      <c r="P144" s="71">
        <f>60*12</f>
        <v>720</v>
      </c>
    </row>
    <row r="145" spans="2:7" s="142" customFormat="1" x14ac:dyDescent="0.25">
      <c r="B145" s="235" t="s">
        <v>604</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605</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605</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605</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7.12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606</v>
      </c>
      <c r="C157" s="254" t="s">
        <v>270</v>
      </c>
      <c r="D157" s="255" t="s">
        <v>111</v>
      </c>
      <c r="E157" s="258">
        <v>1</v>
      </c>
      <c r="F157" s="305">
        <v>6000</v>
      </c>
      <c r="G157" s="319">
        <f>F157*E157</f>
        <v>6000</v>
      </c>
    </row>
    <row r="158" spans="2:7" ht="13.8" x14ac:dyDescent="0.25">
      <c r="B158" s="203"/>
      <c r="C158" s="254"/>
      <c r="D158" s="255"/>
      <c r="E158" s="258"/>
      <c r="F158" s="305"/>
      <c r="G158" s="319"/>
    </row>
    <row r="159" spans="2:7" ht="13.8" x14ac:dyDescent="0.25">
      <c r="B159" s="203">
        <v>7.17</v>
      </c>
      <c r="C159" s="257" t="s">
        <v>272</v>
      </c>
      <c r="D159" s="255"/>
      <c r="E159" s="258"/>
      <c r="F159" s="305"/>
      <c r="G159" s="319"/>
    </row>
    <row r="160" spans="2:7" ht="13.8" x14ac:dyDescent="0.25">
      <c r="B160" s="203"/>
      <c r="C160" s="257"/>
      <c r="D160" s="255"/>
      <c r="E160" s="258"/>
      <c r="F160" s="305"/>
      <c r="G160" s="319"/>
    </row>
    <row r="161" spans="2:9" ht="13.8" x14ac:dyDescent="0.25">
      <c r="B161" s="203" t="s">
        <v>607</v>
      </c>
      <c r="C161" s="254" t="s">
        <v>288</v>
      </c>
      <c r="D161" s="255" t="s">
        <v>8</v>
      </c>
      <c r="E161" s="258"/>
      <c r="F161" s="305"/>
      <c r="G161" s="320" t="s">
        <v>481</v>
      </c>
    </row>
    <row r="162" spans="2:9" ht="13.8" x14ac:dyDescent="0.25">
      <c r="B162" s="203"/>
      <c r="C162" s="254"/>
      <c r="D162" s="255"/>
      <c r="E162" s="258"/>
      <c r="F162" s="305"/>
      <c r="G162" s="319"/>
    </row>
    <row r="163" spans="2:9" ht="27.6" x14ac:dyDescent="0.25">
      <c r="B163" s="203" t="s">
        <v>608</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609</v>
      </c>
      <c r="C165" s="254" t="s">
        <v>425</v>
      </c>
      <c r="D165" s="255" t="s">
        <v>10</v>
      </c>
      <c r="E165" s="259"/>
      <c r="F165" s="305"/>
      <c r="G165" s="320" t="s">
        <v>481</v>
      </c>
    </row>
    <row r="166" spans="2:9" ht="13.8" x14ac:dyDescent="0.25">
      <c r="B166" s="203"/>
      <c r="C166" s="254"/>
      <c r="D166" s="255"/>
      <c r="E166" s="258"/>
      <c r="F166" s="305"/>
      <c r="G166" s="319"/>
    </row>
    <row r="167" spans="2:9" ht="27.6" x14ac:dyDescent="0.25">
      <c r="B167" s="203" t="s">
        <v>609</v>
      </c>
      <c r="C167" s="254" t="s">
        <v>741</v>
      </c>
      <c r="D167" s="259" t="s">
        <v>111</v>
      </c>
      <c r="E167" s="259">
        <v>1</v>
      </c>
      <c r="F167" s="305">
        <v>28500</v>
      </c>
      <c r="G167" s="320">
        <f>E167*F167</f>
        <v>28500</v>
      </c>
    </row>
    <row r="168" spans="2:9" ht="13.8" x14ac:dyDescent="0.25">
      <c r="B168" s="203"/>
      <c r="C168" s="254"/>
      <c r="D168" s="255"/>
      <c r="E168" s="258"/>
      <c r="F168" s="305"/>
      <c r="G168" s="319"/>
    </row>
    <row r="169" spans="2:9" ht="13.8" x14ac:dyDescent="0.25">
      <c r="B169" s="203" t="s">
        <v>731</v>
      </c>
      <c r="C169" s="151" t="s">
        <v>312</v>
      </c>
      <c r="D169" s="234" t="s">
        <v>8</v>
      </c>
      <c r="E169" s="153">
        <v>6</v>
      </c>
      <c r="F169" s="295">
        <v>0</v>
      </c>
      <c r="G169" s="320">
        <f>E169*F169</f>
        <v>0</v>
      </c>
    </row>
    <row r="170" spans="2:9" ht="13.8" thickBot="1" x14ac:dyDescent="0.3">
      <c r="B170" s="203"/>
      <c r="C170" s="151"/>
      <c r="D170" s="234"/>
      <c r="F170" s="295"/>
      <c r="G170" s="315"/>
    </row>
    <row r="171" spans="2:9" s="150" customFormat="1" ht="19.5" customHeight="1" thickBot="1" x14ac:dyDescent="0.3">
      <c r="B171" s="236" t="s">
        <v>13</v>
      </c>
      <c r="C171" s="237" t="s">
        <v>286</v>
      </c>
      <c r="D171" s="238"/>
      <c r="E171" s="239"/>
      <c r="F171" s="306"/>
      <c r="G171" s="321">
        <v>0</v>
      </c>
    </row>
    <row r="172" spans="2:9" x14ac:dyDescent="0.25">
      <c r="C172" s="151"/>
      <c r="D172" s="152"/>
    </row>
    <row r="173" spans="2:9" x14ac:dyDescent="0.25">
      <c r="C173" s="151"/>
      <c r="D173" s="152"/>
      <c r="G173" s="322"/>
      <c r="H173" s="157"/>
      <c r="I173" s="157"/>
    </row>
    <row r="174" spans="2:9" x14ac:dyDescent="0.25">
      <c r="C174" s="151"/>
      <c r="D174" s="152"/>
      <c r="G174" s="322"/>
    </row>
    <row r="175" spans="2:9" x14ac:dyDescent="0.25">
      <c r="C175" s="151"/>
      <c r="D175" s="152"/>
      <c r="G175" s="322"/>
    </row>
    <row r="176" spans="2:9" x14ac:dyDescent="0.25">
      <c r="C176" s="151"/>
      <c r="D176" s="152"/>
      <c r="G176" s="322"/>
    </row>
    <row r="177" spans="3:7" x14ac:dyDescent="0.25">
      <c r="C177" s="151"/>
      <c r="D177" s="152"/>
      <c r="G177" s="322"/>
    </row>
    <row r="178" spans="3:7" x14ac:dyDescent="0.25">
      <c r="C178" s="151"/>
      <c r="D178" s="152"/>
    </row>
    <row r="179" spans="3:7" x14ac:dyDescent="0.25">
      <c r="C179" s="151"/>
      <c r="D179" s="152"/>
      <c r="E179" s="158"/>
      <c r="F179" s="308"/>
      <c r="G179" s="323"/>
    </row>
    <row r="180" spans="3:7" x14ac:dyDescent="0.25">
      <c r="C180" s="151"/>
      <c r="D180" s="152"/>
      <c r="E180" s="158"/>
      <c r="F180" s="308"/>
      <c r="G180" s="323"/>
    </row>
  </sheetData>
  <mergeCells count="3">
    <mergeCell ref="B40:C40"/>
    <mergeCell ref="B86:C86"/>
    <mergeCell ref="B135:C135"/>
  </mergeCells>
  <pageMargins left="0.7" right="0.7" top="0.75" bottom="0.75" header="0.3" footer="0.3"/>
  <pageSetup fitToHeight="0" orientation="portrait" r:id="rId1"/>
  <rowBreaks count="3" manualBreakCount="3">
    <brk id="39" max="7" man="1"/>
    <brk id="85" max="7" man="1"/>
    <brk id="134" max="7" man="1"/>
  </rowBreaks>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B08DD-5BA4-47F9-BF44-17E0A3164B19}">
  <sheetPr>
    <pageSetUpPr fitToPage="1"/>
  </sheetPr>
  <dimension ref="B2:P182"/>
  <sheetViews>
    <sheetView view="pageBreakPreview" zoomScale="85" zoomScaleNormal="100" zoomScaleSheetLayoutView="85"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9</v>
      </c>
      <c r="C4" s="202" t="s">
        <v>589</v>
      </c>
      <c r="E4" s="186"/>
      <c r="F4" s="290"/>
      <c r="G4" s="311"/>
    </row>
    <row r="5" spans="2:7" x14ac:dyDescent="0.25">
      <c r="B5" s="203"/>
      <c r="C5" s="204"/>
      <c r="D5" s="152"/>
      <c r="E5" s="186"/>
      <c r="F5" s="290"/>
      <c r="G5" s="311"/>
    </row>
    <row r="6" spans="2:7" hidden="1" x14ac:dyDescent="0.25">
      <c r="B6" s="198">
        <v>9.1</v>
      </c>
      <c r="C6" s="205" t="s">
        <v>729</v>
      </c>
      <c r="E6" s="186"/>
      <c r="F6" s="290"/>
      <c r="G6" s="311"/>
    </row>
    <row r="7" spans="2:7" x14ac:dyDescent="0.25">
      <c r="B7" s="203"/>
      <c r="C7" s="204"/>
      <c r="D7" s="206"/>
      <c r="E7" s="186"/>
      <c r="F7" s="290"/>
      <c r="G7" s="311"/>
    </row>
    <row r="8" spans="2:7" ht="26.4" x14ac:dyDescent="0.25">
      <c r="B8" s="198">
        <v>10.1</v>
      </c>
      <c r="C8" s="204" t="s">
        <v>308</v>
      </c>
      <c r="D8" s="206"/>
      <c r="E8" s="186"/>
      <c r="F8" s="290"/>
      <c r="G8" s="311"/>
    </row>
    <row r="9" spans="2:7" x14ac:dyDescent="0.25">
      <c r="B9" s="203"/>
      <c r="C9" s="204"/>
      <c r="D9" s="206"/>
      <c r="E9" s="186"/>
      <c r="F9" s="290"/>
      <c r="G9" s="311"/>
    </row>
    <row r="10" spans="2:7" ht="52.8" x14ac:dyDescent="0.25">
      <c r="B10" s="198">
        <v>11.1</v>
      </c>
      <c r="C10" s="204" t="s">
        <v>169</v>
      </c>
      <c r="D10" s="206"/>
      <c r="E10" s="186"/>
      <c r="F10" s="290"/>
      <c r="G10" s="311"/>
    </row>
    <row r="11" spans="2:7" x14ac:dyDescent="0.25">
      <c r="B11" s="203"/>
      <c r="C11" s="204"/>
      <c r="D11" s="206"/>
      <c r="E11" s="186"/>
      <c r="F11" s="290"/>
      <c r="G11" s="311"/>
    </row>
    <row r="12" spans="2:7" x14ac:dyDescent="0.25">
      <c r="B12" s="198">
        <v>12.1</v>
      </c>
      <c r="C12" s="204" t="s">
        <v>171</v>
      </c>
      <c r="D12" s="206" t="s">
        <v>9</v>
      </c>
      <c r="E12" s="186"/>
      <c r="F12" s="291"/>
      <c r="G12" s="311" t="s">
        <v>172</v>
      </c>
    </row>
    <row r="13" spans="2:7" x14ac:dyDescent="0.25">
      <c r="B13" s="203"/>
      <c r="C13" s="204"/>
      <c r="D13" s="206"/>
      <c r="E13" s="186"/>
      <c r="F13" s="290"/>
      <c r="G13" s="311"/>
    </row>
    <row r="14" spans="2:7" x14ac:dyDescent="0.25">
      <c r="B14" s="198">
        <v>13.1</v>
      </c>
      <c r="C14" s="204" t="s">
        <v>174</v>
      </c>
      <c r="D14" s="206"/>
      <c r="E14" s="186"/>
      <c r="F14" s="290"/>
      <c r="G14" s="311"/>
    </row>
    <row r="15" spans="2:7" x14ac:dyDescent="0.25">
      <c r="B15" s="203"/>
      <c r="C15" s="204"/>
      <c r="D15" s="206" t="s">
        <v>9</v>
      </c>
      <c r="E15" s="186"/>
      <c r="F15" s="291"/>
      <c r="G15" s="311" t="s">
        <v>172</v>
      </c>
    </row>
    <row r="16" spans="2:7" x14ac:dyDescent="0.25">
      <c r="B16" s="198">
        <v>14.1</v>
      </c>
      <c r="C16" s="207" t="s">
        <v>178</v>
      </c>
      <c r="D16" s="206"/>
      <c r="E16" s="186"/>
      <c r="F16" s="290"/>
      <c r="G16" s="311"/>
    </row>
    <row r="17" spans="2:9" x14ac:dyDescent="0.25">
      <c r="B17" s="203"/>
      <c r="C17" s="204"/>
      <c r="D17" s="206"/>
      <c r="E17" s="186"/>
      <c r="F17" s="290"/>
      <c r="G17" s="311"/>
    </row>
    <row r="18" spans="2:9" ht="39.6" x14ac:dyDescent="0.25">
      <c r="B18" s="198">
        <v>15.1</v>
      </c>
      <c r="C18" s="204" t="s">
        <v>179</v>
      </c>
      <c r="D18" s="206"/>
      <c r="E18" s="261"/>
      <c r="F18" s="295"/>
      <c r="G18" s="311"/>
    </row>
    <row r="19" spans="2:9" x14ac:dyDescent="0.25">
      <c r="B19" s="203"/>
      <c r="C19" s="204"/>
      <c r="D19" s="206"/>
      <c r="E19" s="442"/>
      <c r="F19" s="295"/>
      <c r="G19" s="311"/>
    </row>
    <row r="20" spans="2:9" x14ac:dyDescent="0.25">
      <c r="B20" s="198">
        <v>16.100000000000001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611</v>
      </c>
      <c r="C25" s="204" t="s">
        <v>186</v>
      </c>
      <c r="D25" s="206" t="s">
        <v>8</v>
      </c>
      <c r="E25" s="186"/>
      <c r="F25" s="291"/>
      <c r="G25" s="311" t="s">
        <v>172</v>
      </c>
    </row>
    <row r="26" spans="2:9" x14ac:dyDescent="0.25">
      <c r="B26" s="203"/>
      <c r="C26" s="204"/>
      <c r="D26" s="206"/>
      <c r="E26" s="186"/>
      <c r="F26" s="290"/>
      <c r="G26" s="311"/>
    </row>
    <row r="27" spans="2:9" x14ac:dyDescent="0.25">
      <c r="B27" s="203" t="s">
        <v>611</v>
      </c>
      <c r="C27" s="204" t="s">
        <v>188</v>
      </c>
      <c r="D27" s="206" t="s">
        <v>8</v>
      </c>
      <c r="E27" s="186"/>
      <c r="F27" s="291"/>
      <c r="G27" s="311" t="s">
        <v>172</v>
      </c>
    </row>
    <row r="28" spans="2:9" x14ac:dyDescent="0.25">
      <c r="B28" s="203"/>
      <c r="C28" s="204"/>
      <c r="D28" s="206"/>
      <c r="E28" s="186"/>
      <c r="F28" s="290"/>
      <c r="G28" s="311"/>
    </row>
    <row r="29" spans="2:9" x14ac:dyDescent="0.25">
      <c r="B29" s="198">
        <v>9.9</v>
      </c>
      <c r="C29" s="207" t="s">
        <v>190</v>
      </c>
      <c r="D29" s="206"/>
      <c r="E29" s="186"/>
      <c r="F29" s="290"/>
      <c r="G29" s="311"/>
    </row>
    <row r="30" spans="2:9" x14ac:dyDescent="0.25">
      <c r="B30" s="203"/>
      <c r="C30" s="204"/>
      <c r="D30" s="206"/>
      <c r="E30" s="186"/>
      <c r="F30" s="290"/>
      <c r="G30" s="311"/>
    </row>
    <row r="31" spans="2:9" ht="26.4" x14ac:dyDescent="0.25">
      <c r="B31" s="203" t="s">
        <v>612</v>
      </c>
      <c r="C31" s="204" t="s">
        <v>192</v>
      </c>
      <c r="D31" s="206" t="s">
        <v>10</v>
      </c>
      <c r="E31" s="186">
        <f>E63+E67</f>
        <v>1150</v>
      </c>
      <c r="F31" s="290">
        <v>0</v>
      </c>
      <c r="G31" s="311">
        <f>F31*E31</f>
        <v>0</v>
      </c>
    </row>
    <row r="32" spans="2:9" x14ac:dyDescent="0.25">
      <c r="B32" s="203"/>
      <c r="C32" s="204"/>
      <c r="D32" s="206"/>
      <c r="E32" s="186"/>
      <c r="F32" s="290"/>
      <c r="G32" s="311"/>
    </row>
    <row r="33" spans="2:7" x14ac:dyDescent="0.25">
      <c r="B33" s="198">
        <v>9.9</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612</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9.9</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612</v>
      </c>
      <c r="C45" s="204" t="s">
        <v>477</v>
      </c>
      <c r="D45" s="152" t="s">
        <v>10</v>
      </c>
      <c r="E45" s="186"/>
      <c r="F45" s="291"/>
      <c r="G45" s="311" t="s">
        <v>172</v>
      </c>
    </row>
    <row r="46" spans="2:7" x14ac:dyDescent="0.25">
      <c r="B46" s="217"/>
      <c r="C46" s="204"/>
      <c r="D46" s="152"/>
      <c r="E46" s="186"/>
      <c r="F46" s="295"/>
      <c r="G46" s="315"/>
    </row>
    <row r="47" spans="2:7" x14ac:dyDescent="0.25">
      <c r="B47" s="217" t="s">
        <v>613</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614</v>
      </c>
      <c r="C51" s="204" t="s">
        <v>558</v>
      </c>
      <c r="D51" s="152" t="s">
        <v>8</v>
      </c>
      <c r="E51" s="186">
        <v>2</v>
      </c>
      <c r="F51" s="291">
        <v>0</v>
      </c>
      <c r="G51" s="311">
        <f>E51*F51</f>
        <v>0</v>
      </c>
    </row>
    <row r="52" spans="2:9" x14ac:dyDescent="0.25">
      <c r="B52" s="217"/>
      <c r="C52" s="204"/>
      <c r="D52" s="152"/>
      <c r="E52" s="203"/>
      <c r="F52" s="296"/>
      <c r="G52" s="315"/>
    </row>
    <row r="53" spans="2:9" x14ac:dyDescent="0.25">
      <c r="B53" s="217" t="s">
        <v>614</v>
      </c>
      <c r="C53" s="204" t="s">
        <v>559</v>
      </c>
      <c r="D53" s="152" t="s">
        <v>8</v>
      </c>
      <c r="E53" s="186">
        <v>1</v>
      </c>
      <c r="F53" s="291">
        <v>0</v>
      </c>
      <c r="G53" s="311">
        <f>E53*F53</f>
        <v>0</v>
      </c>
    </row>
    <row r="54" spans="2:9" x14ac:dyDescent="0.25">
      <c r="B54" s="217"/>
      <c r="C54" s="204"/>
      <c r="D54" s="152"/>
      <c r="E54" s="203"/>
      <c r="F54" s="295"/>
      <c r="G54" s="315"/>
    </row>
    <row r="55" spans="2:9" x14ac:dyDescent="0.25">
      <c r="B55" s="216">
        <v>9.9</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612</v>
      </c>
      <c r="C61" s="204" t="s">
        <v>306</v>
      </c>
      <c r="D61" s="152" t="s">
        <v>10</v>
      </c>
      <c r="E61" s="186"/>
      <c r="F61" s="295"/>
      <c r="G61" s="311" t="s">
        <v>172</v>
      </c>
      <c r="I61" s="115"/>
    </row>
    <row r="62" spans="2:9" x14ac:dyDescent="0.25">
      <c r="B62" s="217"/>
      <c r="C62" s="204"/>
      <c r="D62" s="152"/>
      <c r="E62" s="186"/>
      <c r="F62" s="295"/>
      <c r="G62" s="315"/>
    </row>
    <row r="63" spans="2:9" ht="13.8" x14ac:dyDescent="0.25">
      <c r="B63" s="217" t="s">
        <v>613</v>
      </c>
      <c r="C63" s="204" t="s">
        <v>307</v>
      </c>
      <c r="D63" s="152" t="s">
        <v>10</v>
      </c>
      <c r="E63" s="186">
        <v>400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614</v>
      </c>
      <c r="C67" s="204" t="s">
        <v>306</v>
      </c>
      <c r="D67" s="152" t="s">
        <v>10</v>
      </c>
      <c r="E67" s="186">
        <v>750</v>
      </c>
      <c r="F67" s="303">
        <v>0</v>
      </c>
      <c r="G67" s="315">
        <f>F67*E67</f>
        <v>0</v>
      </c>
      <c r="I67" s="115"/>
    </row>
    <row r="68" spans="2:9" x14ac:dyDescent="0.25">
      <c r="B68" s="217"/>
      <c r="C68" s="204"/>
      <c r="D68" s="152"/>
      <c r="E68" s="203"/>
      <c r="F68" s="295"/>
      <c r="G68" s="315"/>
      <c r="I68" s="171"/>
    </row>
    <row r="69" spans="2:9" x14ac:dyDescent="0.25">
      <c r="B69" s="217" t="s">
        <v>614</v>
      </c>
      <c r="C69" s="204" t="s">
        <v>307</v>
      </c>
      <c r="D69" s="152" t="s">
        <v>10</v>
      </c>
      <c r="E69" s="186"/>
      <c r="F69" s="291"/>
      <c r="G69" s="311" t="s">
        <v>172</v>
      </c>
    </row>
    <row r="70" spans="2:9" x14ac:dyDescent="0.25">
      <c r="B70" s="217"/>
      <c r="C70" s="204"/>
      <c r="D70" s="152"/>
      <c r="E70" s="186"/>
      <c r="F70" s="295"/>
      <c r="G70" s="315"/>
    </row>
    <row r="71" spans="2:9" ht="54" customHeight="1" x14ac:dyDescent="0.25">
      <c r="B71" s="216">
        <v>9.6999999999999993</v>
      </c>
      <c r="C71" s="204" t="s">
        <v>219</v>
      </c>
      <c r="D71" s="152"/>
      <c r="E71" s="186"/>
      <c r="F71" s="295"/>
      <c r="G71" s="315"/>
    </row>
    <row r="72" spans="2:9" x14ac:dyDescent="0.25">
      <c r="B72" s="217"/>
      <c r="C72" s="204"/>
      <c r="D72" s="152"/>
      <c r="E72" s="186"/>
      <c r="F72" s="295"/>
      <c r="G72" s="315"/>
    </row>
    <row r="73" spans="2:9" x14ac:dyDescent="0.25">
      <c r="B73" s="217" t="s">
        <v>615</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9.6999999999999993</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615</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616</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9.8000000000000007</v>
      </c>
      <c r="C88" s="207" t="s">
        <v>229</v>
      </c>
      <c r="D88" s="152"/>
      <c r="E88" s="221"/>
      <c r="F88" s="295"/>
      <c r="G88" s="315"/>
    </row>
    <row r="89" spans="2:10" x14ac:dyDescent="0.25">
      <c r="B89" s="203"/>
      <c r="C89" s="204"/>
      <c r="D89" s="152"/>
      <c r="E89" s="203"/>
      <c r="F89" s="295"/>
      <c r="G89" s="315"/>
      <c r="J89" s="171"/>
    </row>
    <row r="90" spans="2:10" ht="13.8" x14ac:dyDescent="0.25">
      <c r="B90" s="203" t="s">
        <v>617</v>
      </c>
      <c r="C90" s="204" t="s">
        <v>568</v>
      </c>
      <c r="D90" s="152" t="s">
        <v>10</v>
      </c>
      <c r="E90" s="222">
        <f>150*3</f>
        <v>450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618</v>
      </c>
      <c r="C92" s="204" t="s">
        <v>560</v>
      </c>
      <c r="D92" s="152" t="s">
        <v>10</v>
      </c>
      <c r="E92" s="203">
        <v>600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619</v>
      </c>
      <c r="C98" s="204" t="s">
        <v>236</v>
      </c>
      <c r="D98" s="152" t="s">
        <v>10</v>
      </c>
      <c r="E98" s="222">
        <f>E90</f>
        <v>450</v>
      </c>
      <c r="F98" s="295">
        <v>0</v>
      </c>
      <c r="G98" s="315">
        <f>F98*E98</f>
        <v>0</v>
      </c>
    </row>
    <row r="99" spans="2:7" x14ac:dyDescent="0.25">
      <c r="B99" s="203"/>
      <c r="C99" s="204"/>
      <c r="D99" s="152"/>
      <c r="E99" s="203"/>
      <c r="F99" s="295"/>
      <c r="G99" s="315"/>
    </row>
    <row r="100" spans="2:7" x14ac:dyDescent="0.25">
      <c r="B100" s="203" t="s">
        <v>619</v>
      </c>
      <c r="C100" s="204" t="s">
        <v>131</v>
      </c>
      <c r="D100" s="152" t="s">
        <v>10</v>
      </c>
      <c r="E100" s="203"/>
      <c r="F100" s="295"/>
      <c r="G100" s="315" t="s">
        <v>172</v>
      </c>
    </row>
    <row r="101" spans="2:7" x14ac:dyDescent="0.25">
      <c r="B101" s="203"/>
      <c r="C101" s="204"/>
      <c r="D101" s="152"/>
      <c r="E101" s="221"/>
      <c r="F101" s="295"/>
      <c r="G101" s="315"/>
    </row>
    <row r="102" spans="2:7" x14ac:dyDescent="0.25">
      <c r="B102" s="198">
        <v>9.9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612</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613</v>
      </c>
      <c r="C108" s="204" t="s">
        <v>243</v>
      </c>
      <c r="D108" s="152" t="s">
        <v>8</v>
      </c>
      <c r="E108" s="186"/>
      <c r="F108" s="295"/>
      <c r="G108" s="315" t="s">
        <v>172</v>
      </c>
    </row>
    <row r="109" spans="2:7" x14ac:dyDescent="0.25">
      <c r="B109" s="203"/>
      <c r="C109" s="204"/>
      <c r="D109" s="152"/>
      <c r="E109" s="186"/>
      <c r="F109" s="295"/>
      <c r="G109" s="315"/>
    </row>
    <row r="110" spans="2:7" x14ac:dyDescent="0.25">
      <c r="B110" s="203" t="s">
        <v>614</v>
      </c>
      <c r="C110" s="204" t="s">
        <v>277</v>
      </c>
      <c r="D110" s="152" t="s">
        <v>8</v>
      </c>
      <c r="E110" s="186"/>
      <c r="F110" s="295"/>
      <c r="G110" s="315" t="s">
        <v>172</v>
      </c>
    </row>
    <row r="111" spans="2:7" x14ac:dyDescent="0.25">
      <c r="B111" s="203"/>
      <c r="C111" s="223"/>
      <c r="D111" s="152"/>
      <c r="E111" s="186"/>
      <c r="F111" s="295"/>
      <c r="G111" s="315"/>
    </row>
    <row r="112" spans="2:7" x14ac:dyDescent="0.25">
      <c r="B112" s="203" t="s">
        <v>614</v>
      </c>
      <c r="C112" s="204" t="s">
        <v>278</v>
      </c>
      <c r="D112" s="152" t="s">
        <v>8</v>
      </c>
      <c r="E112" s="186"/>
      <c r="F112" s="295"/>
      <c r="G112" s="315" t="s">
        <v>172</v>
      </c>
    </row>
    <row r="113" spans="2:7" x14ac:dyDescent="0.25">
      <c r="B113" s="203"/>
      <c r="C113" s="223"/>
      <c r="D113" s="152"/>
      <c r="E113" s="186"/>
      <c r="F113" s="295"/>
      <c r="G113" s="315"/>
    </row>
    <row r="114" spans="2:7" x14ac:dyDescent="0.25">
      <c r="B114" s="203" t="s">
        <v>614</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9.1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620</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621</v>
      </c>
      <c r="C128" s="204" t="s">
        <v>292</v>
      </c>
      <c r="D128" s="152" t="s">
        <v>8</v>
      </c>
      <c r="E128" s="203"/>
      <c r="F128" s="295"/>
      <c r="G128" s="315" t="s">
        <v>481</v>
      </c>
    </row>
    <row r="129" spans="2:16" x14ac:dyDescent="0.25">
      <c r="B129" s="217"/>
      <c r="C129" s="204"/>
      <c r="D129" s="152"/>
      <c r="E129" s="186"/>
      <c r="F129" s="295"/>
      <c r="G129" s="315"/>
    </row>
    <row r="130" spans="2:16" x14ac:dyDescent="0.25">
      <c r="B130" s="203" t="s">
        <v>622</v>
      </c>
      <c r="C130" s="204" t="s">
        <v>317</v>
      </c>
      <c r="D130" s="152" t="s">
        <v>8</v>
      </c>
      <c r="E130" s="186">
        <v>4</v>
      </c>
      <c r="F130" s="295">
        <v>0</v>
      </c>
      <c r="G130" s="315">
        <f>E130*F130</f>
        <v>0</v>
      </c>
    </row>
    <row r="131" spans="2:16" x14ac:dyDescent="0.25">
      <c r="B131" s="217"/>
      <c r="C131" s="204"/>
      <c r="D131" s="152"/>
      <c r="E131" s="186"/>
      <c r="F131" s="295"/>
      <c r="G131" s="315"/>
    </row>
    <row r="132" spans="2:16" x14ac:dyDescent="0.25">
      <c r="B132" s="217" t="s">
        <v>622</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9.11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623</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624</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625</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625</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625</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9.1199999999999992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626</v>
      </c>
      <c r="C157" s="254" t="s">
        <v>270</v>
      </c>
      <c r="D157" s="255" t="s">
        <v>111</v>
      </c>
      <c r="E157" s="258">
        <v>1</v>
      </c>
      <c r="F157" s="305">
        <v>6000</v>
      </c>
      <c r="G157" s="319">
        <f>F157*E157</f>
        <v>6000</v>
      </c>
    </row>
    <row r="158" spans="2:7" ht="13.8" x14ac:dyDescent="0.25">
      <c r="B158" s="203"/>
      <c r="C158" s="254"/>
      <c r="D158" s="255"/>
      <c r="E158" s="258"/>
      <c r="F158" s="305"/>
      <c r="G158" s="319"/>
    </row>
    <row r="159" spans="2:7" ht="13.8" x14ac:dyDescent="0.25">
      <c r="B159" s="203">
        <v>9.19</v>
      </c>
      <c r="C159" s="257" t="s">
        <v>272</v>
      </c>
      <c r="D159" s="255"/>
      <c r="E159" s="258"/>
      <c r="F159" s="305"/>
      <c r="G159" s="319"/>
    </row>
    <row r="160" spans="2:7" ht="13.8" x14ac:dyDescent="0.25">
      <c r="B160" s="203"/>
      <c r="C160" s="257"/>
      <c r="D160" s="255"/>
      <c r="E160" s="258"/>
      <c r="F160" s="305"/>
      <c r="G160" s="319"/>
    </row>
    <row r="161" spans="2:9" ht="13.8" x14ac:dyDescent="0.25">
      <c r="B161" s="203" t="s">
        <v>627</v>
      </c>
      <c r="C161" s="254" t="s">
        <v>288</v>
      </c>
      <c r="D161" s="255" t="s">
        <v>8</v>
      </c>
      <c r="E161" s="258"/>
      <c r="F161" s="305"/>
      <c r="G161" s="320" t="s">
        <v>481</v>
      </c>
    </row>
    <row r="162" spans="2:9" ht="13.8" x14ac:dyDescent="0.25">
      <c r="B162" s="203"/>
      <c r="C162" s="254"/>
      <c r="D162" s="255"/>
      <c r="E162" s="258"/>
      <c r="F162" s="305"/>
      <c r="G162" s="319"/>
    </row>
    <row r="163" spans="2:9" ht="27.6" x14ac:dyDescent="0.25">
      <c r="B163" s="203" t="s">
        <v>628</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629</v>
      </c>
      <c r="C165" s="254" t="s">
        <v>425</v>
      </c>
      <c r="D165" s="255" t="s">
        <v>10</v>
      </c>
      <c r="E165" s="259">
        <f>50</f>
        <v>50</v>
      </c>
      <c r="F165" s="305"/>
      <c r="G165" s="320" t="s">
        <v>481</v>
      </c>
    </row>
    <row r="166" spans="2:9" ht="13.8" x14ac:dyDescent="0.25">
      <c r="B166" s="203"/>
      <c r="C166" s="254"/>
      <c r="D166" s="255"/>
      <c r="E166" s="258"/>
      <c r="F166" s="305"/>
      <c r="G166" s="319"/>
    </row>
    <row r="167" spans="2:9" ht="27.6" x14ac:dyDescent="0.25">
      <c r="B167" s="203" t="s">
        <v>629</v>
      </c>
      <c r="C167" s="254" t="s">
        <v>318</v>
      </c>
      <c r="D167" s="255" t="s">
        <v>8</v>
      </c>
      <c r="E167" s="258"/>
      <c r="F167" s="305"/>
      <c r="G167" s="319" t="s">
        <v>481</v>
      </c>
    </row>
    <row r="168" spans="2:9" ht="13.8" x14ac:dyDescent="0.25">
      <c r="B168" s="203"/>
      <c r="C168" s="254"/>
      <c r="D168" s="255"/>
      <c r="E168" s="258"/>
      <c r="F168" s="305"/>
      <c r="G168" s="319"/>
    </row>
    <row r="169" spans="2:9" ht="27.6" x14ac:dyDescent="0.25">
      <c r="B169" s="203" t="s">
        <v>629</v>
      </c>
      <c r="C169" s="254" t="s">
        <v>569</v>
      </c>
      <c r="D169" s="255" t="s">
        <v>111</v>
      </c>
      <c r="E169" s="258">
        <v>1</v>
      </c>
      <c r="F169" s="305">
        <v>38500</v>
      </c>
      <c r="G169" s="320">
        <f>E169*F169</f>
        <v>38500</v>
      </c>
    </row>
    <row r="170" spans="2:9" ht="13.8" x14ac:dyDescent="0.25">
      <c r="B170" s="203"/>
      <c r="C170" s="254"/>
      <c r="D170" s="255"/>
      <c r="E170" s="258"/>
      <c r="F170" s="305"/>
      <c r="G170" s="319"/>
    </row>
    <row r="171" spans="2:9" ht="26.4" x14ac:dyDescent="0.25">
      <c r="B171" s="203" t="s">
        <v>732</v>
      </c>
      <c r="C171" s="151" t="s">
        <v>312</v>
      </c>
      <c r="D171" s="234" t="s">
        <v>8</v>
      </c>
      <c r="E171" s="153">
        <v>2</v>
      </c>
      <c r="F171" s="295">
        <v>0</v>
      </c>
      <c r="G171" s="320">
        <f>E171*F171</f>
        <v>0</v>
      </c>
    </row>
    <row r="172" spans="2:9" ht="13.8" thickBot="1" x14ac:dyDescent="0.3">
      <c r="B172" s="203"/>
      <c r="C172" s="151"/>
      <c r="D172" s="234"/>
      <c r="F172" s="295"/>
      <c r="G172" s="315"/>
    </row>
    <row r="173" spans="2:9" s="150" customFormat="1" ht="19.5" customHeight="1" thickBot="1" x14ac:dyDescent="0.3">
      <c r="B173" s="236" t="s">
        <v>13</v>
      </c>
      <c r="C173" s="237" t="s">
        <v>286</v>
      </c>
      <c r="D173" s="238"/>
      <c r="E173" s="239"/>
      <c r="F173" s="306"/>
      <c r="G173" s="321">
        <v>0</v>
      </c>
    </row>
    <row r="174" spans="2:9" x14ac:dyDescent="0.25">
      <c r="C174" s="151"/>
      <c r="D174" s="152"/>
    </row>
    <row r="175" spans="2:9" x14ac:dyDescent="0.25">
      <c r="C175" s="151"/>
      <c r="D175" s="152"/>
      <c r="G175" s="322"/>
      <c r="H175" s="157"/>
      <c r="I175" s="157"/>
    </row>
    <row r="176" spans="2:9" x14ac:dyDescent="0.25">
      <c r="C176" s="151"/>
      <c r="D176" s="152"/>
      <c r="G176" s="322"/>
    </row>
    <row r="177" spans="3:7" x14ac:dyDescent="0.25">
      <c r="C177" s="151"/>
      <c r="D177" s="152"/>
      <c r="G177" s="322"/>
    </row>
    <row r="178" spans="3:7" x14ac:dyDescent="0.25">
      <c r="C178" s="151"/>
      <c r="D178" s="152"/>
      <c r="G178" s="322"/>
    </row>
    <row r="179" spans="3:7" x14ac:dyDescent="0.25">
      <c r="C179" s="151"/>
      <c r="D179" s="152"/>
      <c r="G179" s="322"/>
    </row>
    <row r="180" spans="3:7" x14ac:dyDescent="0.25">
      <c r="C180" s="151"/>
      <c r="D180" s="152"/>
    </row>
    <row r="181" spans="3:7" x14ac:dyDescent="0.25">
      <c r="C181" s="151"/>
      <c r="D181" s="152"/>
      <c r="E181" s="158"/>
      <c r="F181" s="308"/>
      <c r="G181" s="323"/>
    </row>
    <row r="182" spans="3:7" x14ac:dyDescent="0.25">
      <c r="C182" s="151"/>
      <c r="D182" s="152"/>
      <c r="E182" s="158"/>
      <c r="F182" s="308"/>
      <c r="G182" s="323"/>
    </row>
  </sheetData>
  <mergeCells count="3">
    <mergeCell ref="B40:C40"/>
    <mergeCell ref="B86:C86"/>
    <mergeCell ref="B135:C135"/>
  </mergeCells>
  <pageMargins left="0.7" right="0.7" top="0.75" bottom="0.75" header="0.3" footer="0.3"/>
  <pageSetup fitToHeight="0" orientation="portrait" r:id="rId1"/>
  <rowBreaks count="3" manualBreakCount="3">
    <brk id="39" max="7" man="1"/>
    <brk id="85" max="7" man="1"/>
    <brk id="134" max="7" man="1"/>
  </rowBreaks>
  <colBreaks count="1" manualBreakCount="1">
    <brk id="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84504-63C5-4E2E-912D-F5EFD4941A27}">
  <sheetPr>
    <pageSetUpPr fitToPage="1"/>
  </sheetPr>
  <dimension ref="B2:P180"/>
  <sheetViews>
    <sheetView view="pageBreakPreview" zoomScale="85" zoomScaleNormal="100" zoomScaleSheetLayoutView="85"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10</v>
      </c>
      <c r="C4" s="202" t="s">
        <v>589</v>
      </c>
      <c r="E4" s="186"/>
      <c r="F4" s="290"/>
      <c r="G4" s="311"/>
    </row>
    <row r="5" spans="2:7" x14ac:dyDescent="0.25">
      <c r="B5" s="203"/>
      <c r="C5" s="204"/>
      <c r="D5" s="152"/>
      <c r="E5" s="186"/>
      <c r="F5" s="290"/>
      <c r="G5" s="311"/>
    </row>
    <row r="6" spans="2:7" hidden="1" x14ac:dyDescent="0.25">
      <c r="B6" s="198">
        <v>10.1</v>
      </c>
      <c r="C6" s="205" t="s">
        <v>729</v>
      </c>
      <c r="E6" s="186"/>
      <c r="F6" s="290"/>
      <c r="G6" s="311"/>
    </row>
    <row r="7" spans="2:7" x14ac:dyDescent="0.25">
      <c r="B7" s="203"/>
      <c r="C7" s="204"/>
      <c r="D7" s="206"/>
      <c r="E7" s="186"/>
      <c r="F7" s="290"/>
      <c r="G7" s="311"/>
    </row>
    <row r="8" spans="2:7" ht="26.4" x14ac:dyDescent="0.25">
      <c r="B8" s="198">
        <v>11.1</v>
      </c>
      <c r="C8" s="204" t="s">
        <v>308</v>
      </c>
      <c r="D8" s="206"/>
      <c r="E8" s="186"/>
      <c r="F8" s="290"/>
      <c r="G8" s="311"/>
    </row>
    <row r="9" spans="2:7" x14ac:dyDescent="0.25">
      <c r="B9" s="203"/>
      <c r="C9" s="204"/>
      <c r="D9" s="206"/>
      <c r="E9" s="186"/>
      <c r="F9" s="290"/>
      <c r="G9" s="311"/>
    </row>
    <row r="10" spans="2:7" ht="52.8" x14ac:dyDescent="0.25">
      <c r="B10" s="198">
        <v>12.1</v>
      </c>
      <c r="C10" s="204" t="s">
        <v>169</v>
      </c>
      <c r="D10" s="206"/>
      <c r="E10" s="186"/>
      <c r="F10" s="290"/>
      <c r="G10" s="311"/>
    </row>
    <row r="11" spans="2:7" x14ac:dyDescent="0.25">
      <c r="B11" s="203"/>
      <c r="C11" s="204"/>
      <c r="D11" s="206"/>
      <c r="E11" s="186"/>
      <c r="F11" s="290"/>
      <c r="G11" s="311"/>
    </row>
    <row r="12" spans="2:7" x14ac:dyDescent="0.25">
      <c r="B12" s="198">
        <v>13.1</v>
      </c>
      <c r="C12" s="204" t="s">
        <v>171</v>
      </c>
      <c r="D12" s="206" t="s">
        <v>9</v>
      </c>
      <c r="E12" s="186"/>
      <c r="F12" s="291"/>
      <c r="G12" s="311" t="s">
        <v>172</v>
      </c>
    </row>
    <row r="13" spans="2:7" x14ac:dyDescent="0.25">
      <c r="B13" s="203"/>
      <c r="C13" s="204"/>
      <c r="D13" s="206"/>
      <c r="E13" s="186"/>
      <c r="F13" s="290"/>
      <c r="G13" s="311"/>
    </row>
    <row r="14" spans="2:7" x14ac:dyDescent="0.25">
      <c r="B14" s="198">
        <v>14.1</v>
      </c>
      <c r="C14" s="204" t="s">
        <v>174</v>
      </c>
      <c r="D14" s="206"/>
      <c r="E14" s="186"/>
      <c r="F14" s="290"/>
      <c r="G14" s="311"/>
    </row>
    <row r="15" spans="2:7" x14ac:dyDescent="0.25">
      <c r="B15" s="203"/>
      <c r="C15" s="204"/>
      <c r="D15" s="206" t="s">
        <v>9</v>
      </c>
      <c r="E15" s="186"/>
      <c r="F15" s="291"/>
      <c r="G15" s="311" t="s">
        <v>172</v>
      </c>
    </row>
    <row r="16" spans="2:7" x14ac:dyDescent="0.25">
      <c r="B16" s="198">
        <v>15.1</v>
      </c>
      <c r="C16" s="207" t="s">
        <v>178</v>
      </c>
      <c r="D16" s="206"/>
      <c r="E16" s="186"/>
      <c r="F16" s="290"/>
      <c r="G16" s="311"/>
    </row>
    <row r="17" spans="2:9" x14ac:dyDescent="0.25">
      <c r="B17" s="203"/>
      <c r="C17" s="204"/>
      <c r="D17" s="206"/>
      <c r="E17" s="186"/>
      <c r="F17" s="290"/>
      <c r="G17" s="311"/>
    </row>
    <row r="18" spans="2:9" ht="39.6" x14ac:dyDescent="0.25">
      <c r="B18" s="198">
        <v>16.100000000000001</v>
      </c>
      <c r="C18" s="204" t="s">
        <v>179</v>
      </c>
      <c r="D18" s="206"/>
      <c r="E18" s="261"/>
      <c r="F18" s="295"/>
      <c r="G18" s="311"/>
    </row>
    <row r="19" spans="2:9" x14ac:dyDescent="0.25">
      <c r="B19" s="203"/>
      <c r="C19" s="204"/>
      <c r="D19" s="206"/>
      <c r="E19" s="442"/>
      <c r="F19" s="295"/>
      <c r="G19" s="311"/>
    </row>
    <row r="20" spans="2:9" x14ac:dyDescent="0.25">
      <c r="B20" s="198">
        <v>17.100000000000001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630</v>
      </c>
      <c r="C25" s="204" t="s">
        <v>186</v>
      </c>
      <c r="D25" s="206" t="s">
        <v>8</v>
      </c>
      <c r="E25" s="186"/>
      <c r="F25" s="291"/>
      <c r="G25" s="311" t="s">
        <v>172</v>
      </c>
    </row>
    <row r="26" spans="2:9" x14ac:dyDescent="0.25">
      <c r="B26" s="203"/>
      <c r="C26" s="204"/>
      <c r="D26" s="206"/>
      <c r="E26" s="186"/>
      <c r="F26" s="290"/>
      <c r="G26" s="311"/>
    </row>
    <row r="27" spans="2:9" x14ac:dyDescent="0.25">
      <c r="B27" s="203" t="s">
        <v>630</v>
      </c>
      <c r="C27" s="204" t="s">
        <v>188</v>
      </c>
      <c r="D27" s="206" t="s">
        <v>8</v>
      </c>
      <c r="E27" s="186"/>
      <c r="F27" s="291"/>
      <c r="G27" s="311" t="s">
        <v>172</v>
      </c>
    </row>
    <row r="28" spans="2:9" x14ac:dyDescent="0.25">
      <c r="B28" s="203"/>
      <c r="C28" s="204"/>
      <c r="D28" s="206"/>
      <c r="E28" s="186"/>
      <c r="F28" s="290"/>
      <c r="G28" s="311"/>
    </row>
    <row r="29" spans="2:9" x14ac:dyDescent="0.25">
      <c r="B29" s="198">
        <v>10.1</v>
      </c>
      <c r="C29" s="207" t="s">
        <v>190</v>
      </c>
      <c r="D29" s="206"/>
      <c r="E29" s="186"/>
      <c r="F29" s="290"/>
      <c r="G29" s="311"/>
    </row>
    <row r="30" spans="2:9" x14ac:dyDescent="0.25">
      <c r="B30" s="203"/>
      <c r="C30" s="204"/>
      <c r="D30" s="206"/>
      <c r="E30" s="186"/>
      <c r="F30" s="290"/>
      <c r="G30" s="311"/>
    </row>
    <row r="31" spans="2:9" ht="26.4" x14ac:dyDescent="0.25">
      <c r="B31" s="203" t="s">
        <v>631</v>
      </c>
      <c r="C31" s="204" t="s">
        <v>192</v>
      </c>
      <c r="D31" s="206" t="s">
        <v>10</v>
      </c>
      <c r="E31" s="186">
        <f>E63+E67</f>
        <v>750</v>
      </c>
      <c r="F31" s="290">
        <v>0</v>
      </c>
      <c r="G31" s="311">
        <f>F31*E31</f>
        <v>0</v>
      </c>
    </row>
    <row r="32" spans="2:9" x14ac:dyDescent="0.25">
      <c r="B32" s="203"/>
      <c r="C32" s="204"/>
      <c r="D32" s="206"/>
      <c r="E32" s="186"/>
      <c r="F32" s="290"/>
      <c r="G32" s="311"/>
    </row>
    <row r="33" spans="2:7" x14ac:dyDescent="0.25">
      <c r="B33" s="198">
        <v>10.1</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631</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10.1</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631</v>
      </c>
      <c r="C45" s="204" t="s">
        <v>477</v>
      </c>
      <c r="D45" s="152" t="s">
        <v>10</v>
      </c>
      <c r="E45" s="186"/>
      <c r="F45" s="291"/>
      <c r="G45" s="311" t="s">
        <v>172</v>
      </c>
    </row>
    <row r="46" spans="2:7" x14ac:dyDescent="0.25">
      <c r="B46" s="217"/>
      <c r="C46" s="204"/>
      <c r="D46" s="152"/>
      <c r="E46" s="186"/>
      <c r="F46" s="295"/>
      <c r="G46" s="315"/>
    </row>
    <row r="47" spans="2:7" x14ac:dyDescent="0.25">
      <c r="B47" s="217" t="s">
        <v>632</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633</v>
      </c>
      <c r="C51" s="204" t="s">
        <v>558</v>
      </c>
      <c r="D51" s="152" t="s">
        <v>8</v>
      </c>
      <c r="E51" s="186">
        <v>2</v>
      </c>
      <c r="F51" s="291">
        <v>0</v>
      </c>
      <c r="G51" s="311">
        <f>E51*F51</f>
        <v>0</v>
      </c>
    </row>
    <row r="52" spans="2:9" x14ac:dyDescent="0.25">
      <c r="B52" s="217"/>
      <c r="C52" s="204"/>
      <c r="D52" s="152"/>
      <c r="E52" s="203"/>
      <c r="F52" s="296"/>
      <c r="G52" s="315"/>
    </row>
    <row r="53" spans="2:9" x14ac:dyDescent="0.25">
      <c r="B53" s="217" t="s">
        <v>633</v>
      </c>
      <c r="C53" s="204" t="s">
        <v>559</v>
      </c>
      <c r="D53" s="152" t="s">
        <v>8</v>
      </c>
      <c r="E53" s="186">
        <v>1</v>
      </c>
      <c r="F53" s="291">
        <v>0</v>
      </c>
      <c r="G53" s="311">
        <f>E53*F53</f>
        <v>0</v>
      </c>
    </row>
    <row r="54" spans="2:9" x14ac:dyDescent="0.25">
      <c r="B54" s="217"/>
      <c r="C54" s="204"/>
      <c r="D54" s="152"/>
      <c r="E54" s="203"/>
      <c r="F54" s="295"/>
      <c r="G54" s="315"/>
    </row>
    <row r="55" spans="2:9" x14ac:dyDescent="0.25">
      <c r="B55" s="216">
        <v>10.1</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631</v>
      </c>
      <c r="C61" s="204" t="s">
        <v>306</v>
      </c>
      <c r="D61" s="152" t="s">
        <v>10</v>
      </c>
      <c r="E61" s="186"/>
      <c r="F61" s="295"/>
      <c r="G61" s="311" t="s">
        <v>172</v>
      </c>
      <c r="I61" s="115"/>
    </row>
    <row r="62" spans="2:9" x14ac:dyDescent="0.25">
      <c r="B62" s="217"/>
      <c r="C62" s="204"/>
      <c r="D62" s="152"/>
      <c r="E62" s="186"/>
      <c r="F62" s="295"/>
      <c r="G62" s="315"/>
    </row>
    <row r="63" spans="2:9" ht="13.8" x14ac:dyDescent="0.25">
      <c r="B63" s="217" t="s">
        <v>632</v>
      </c>
      <c r="C63" s="204" t="s">
        <v>307</v>
      </c>
      <c r="D63" s="152" t="s">
        <v>10</v>
      </c>
      <c r="E63" s="186">
        <v>350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633</v>
      </c>
      <c r="C67" s="204" t="s">
        <v>306</v>
      </c>
      <c r="D67" s="152" t="s">
        <v>10</v>
      </c>
      <c r="E67" s="186">
        <v>400</v>
      </c>
      <c r="F67" s="303">
        <v>0</v>
      </c>
      <c r="G67" s="315">
        <f>F67*E67</f>
        <v>0</v>
      </c>
      <c r="I67" s="115"/>
    </row>
    <row r="68" spans="2:9" x14ac:dyDescent="0.25">
      <c r="B68" s="217"/>
      <c r="C68" s="204"/>
      <c r="D68" s="152"/>
      <c r="E68" s="203"/>
      <c r="F68" s="295"/>
      <c r="G68" s="315"/>
      <c r="I68" s="171"/>
    </row>
    <row r="69" spans="2:9" x14ac:dyDescent="0.25">
      <c r="B69" s="217" t="s">
        <v>633</v>
      </c>
      <c r="C69" s="204" t="s">
        <v>307</v>
      </c>
      <c r="D69" s="152" t="s">
        <v>10</v>
      </c>
      <c r="E69" s="186"/>
      <c r="F69" s="291"/>
      <c r="G69" s="311" t="s">
        <v>172</v>
      </c>
    </row>
    <row r="70" spans="2:9" x14ac:dyDescent="0.25">
      <c r="B70" s="217"/>
      <c r="C70" s="204"/>
      <c r="D70" s="152"/>
      <c r="E70" s="186"/>
      <c r="F70" s="295"/>
      <c r="G70" s="315"/>
    </row>
    <row r="71" spans="2:9" ht="54" customHeight="1" x14ac:dyDescent="0.25">
      <c r="B71" s="216">
        <v>10.7</v>
      </c>
      <c r="C71" s="204" t="s">
        <v>219</v>
      </c>
      <c r="D71" s="152"/>
      <c r="E71" s="186"/>
      <c r="F71" s="295"/>
      <c r="G71" s="315"/>
    </row>
    <row r="72" spans="2:9" x14ac:dyDescent="0.25">
      <c r="B72" s="217"/>
      <c r="C72" s="204"/>
      <c r="D72" s="152"/>
      <c r="E72" s="186"/>
      <c r="F72" s="295"/>
      <c r="G72" s="315"/>
    </row>
    <row r="73" spans="2:9" x14ac:dyDescent="0.25">
      <c r="B73" s="217" t="s">
        <v>634</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10.7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634</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635</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10.8</v>
      </c>
      <c r="C88" s="207" t="s">
        <v>229</v>
      </c>
      <c r="D88" s="152"/>
      <c r="E88" s="221"/>
      <c r="F88" s="295"/>
      <c r="G88" s="315"/>
    </row>
    <row r="89" spans="2:10" x14ac:dyDescent="0.25">
      <c r="B89" s="203"/>
      <c r="C89" s="204"/>
      <c r="D89" s="152"/>
      <c r="E89" s="203"/>
      <c r="F89" s="295"/>
      <c r="G89" s="315"/>
      <c r="J89" s="171"/>
    </row>
    <row r="90" spans="2:10" ht="13.8" x14ac:dyDescent="0.25">
      <c r="B90" s="203" t="s">
        <v>636</v>
      </c>
      <c r="C90" s="204" t="s">
        <v>568</v>
      </c>
      <c r="D90" s="152" t="s">
        <v>10</v>
      </c>
      <c r="E90" s="222">
        <v>350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637</v>
      </c>
      <c r="C92" s="204" t="s">
        <v>560</v>
      </c>
      <c r="D92" s="152" t="s">
        <v>10</v>
      </c>
      <c r="E92" s="203">
        <v>400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638</v>
      </c>
      <c r="C98" s="204" t="s">
        <v>236</v>
      </c>
      <c r="D98" s="152" t="s">
        <v>10</v>
      </c>
      <c r="E98" s="222">
        <f>E90</f>
        <v>350</v>
      </c>
      <c r="F98" s="295">
        <v>0</v>
      </c>
      <c r="G98" s="315">
        <f>F98*E98</f>
        <v>0</v>
      </c>
    </row>
    <row r="99" spans="2:7" x14ac:dyDescent="0.25">
      <c r="B99" s="203"/>
      <c r="C99" s="204"/>
      <c r="D99" s="152"/>
      <c r="E99" s="203"/>
      <c r="F99" s="295"/>
      <c r="G99" s="315"/>
    </row>
    <row r="100" spans="2:7" x14ac:dyDescent="0.25">
      <c r="B100" s="203" t="s">
        <v>638</v>
      </c>
      <c r="C100" s="204" t="s">
        <v>131</v>
      </c>
      <c r="D100" s="152" t="s">
        <v>10</v>
      </c>
      <c r="E100" s="203"/>
      <c r="F100" s="295"/>
      <c r="G100" s="315" t="s">
        <v>172</v>
      </c>
    </row>
    <row r="101" spans="2:7" x14ac:dyDescent="0.25">
      <c r="B101" s="203"/>
      <c r="C101" s="204"/>
      <c r="D101" s="152"/>
      <c r="E101" s="221"/>
      <c r="F101" s="295"/>
      <c r="G101" s="315"/>
    </row>
    <row r="102" spans="2:7" x14ac:dyDescent="0.25">
      <c r="B102" s="198">
        <v>10.1</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631</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632</v>
      </c>
      <c r="C108" s="204" t="s">
        <v>243</v>
      </c>
      <c r="D108" s="152" t="s">
        <v>8</v>
      </c>
      <c r="E108" s="186"/>
      <c r="F108" s="295"/>
      <c r="G108" s="315" t="s">
        <v>172</v>
      </c>
    </row>
    <row r="109" spans="2:7" x14ac:dyDescent="0.25">
      <c r="B109" s="203"/>
      <c r="C109" s="204"/>
      <c r="D109" s="152"/>
      <c r="E109" s="186"/>
      <c r="F109" s="295"/>
      <c r="G109" s="315"/>
    </row>
    <row r="110" spans="2:7" x14ac:dyDescent="0.25">
      <c r="B110" s="203" t="s">
        <v>633</v>
      </c>
      <c r="C110" s="204" t="s">
        <v>277</v>
      </c>
      <c r="D110" s="152" t="s">
        <v>8</v>
      </c>
      <c r="E110" s="186"/>
      <c r="F110" s="295"/>
      <c r="G110" s="315" t="s">
        <v>172</v>
      </c>
    </row>
    <row r="111" spans="2:7" x14ac:dyDescent="0.25">
      <c r="B111" s="203"/>
      <c r="C111" s="223"/>
      <c r="D111" s="152"/>
      <c r="E111" s="186"/>
      <c r="F111" s="295"/>
      <c r="G111" s="315"/>
    </row>
    <row r="112" spans="2:7" x14ac:dyDescent="0.25">
      <c r="B112" s="203" t="s">
        <v>633</v>
      </c>
      <c r="C112" s="204" t="s">
        <v>278</v>
      </c>
      <c r="D112" s="152" t="s">
        <v>8</v>
      </c>
      <c r="E112" s="186"/>
      <c r="F112" s="295"/>
      <c r="G112" s="315" t="s">
        <v>172</v>
      </c>
    </row>
    <row r="113" spans="2:7" x14ac:dyDescent="0.25">
      <c r="B113" s="203"/>
      <c r="C113" s="223"/>
      <c r="D113" s="152"/>
      <c r="E113" s="186"/>
      <c r="F113" s="295"/>
      <c r="G113" s="315"/>
    </row>
    <row r="114" spans="2:7" x14ac:dyDescent="0.25">
      <c r="B114" s="203" t="s">
        <v>633</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10.1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631</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632</v>
      </c>
      <c r="C128" s="204" t="s">
        <v>292</v>
      </c>
      <c r="D128" s="152" t="s">
        <v>8</v>
      </c>
      <c r="E128" s="203"/>
      <c r="F128" s="295"/>
      <c r="G128" s="315" t="s">
        <v>481</v>
      </c>
    </row>
    <row r="129" spans="2:16" x14ac:dyDescent="0.25">
      <c r="B129" s="217"/>
      <c r="C129" s="204"/>
      <c r="D129" s="152"/>
      <c r="E129" s="186"/>
      <c r="F129" s="295"/>
      <c r="G129" s="315"/>
    </row>
    <row r="130" spans="2:16" x14ac:dyDescent="0.25">
      <c r="B130" s="203" t="s">
        <v>633</v>
      </c>
      <c r="C130" s="204" t="s">
        <v>730</v>
      </c>
      <c r="D130" s="152" t="s">
        <v>8</v>
      </c>
      <c r="E130" s="186">
        <v>1</v>
      </c>
      <c r="F130" s="295">
        <v>0</v>
      </c>
      <c r="G130" s="315">
        <f>E130*F130</f>
        <v>0</v>
      </c>
    </row>
    <row r="131" spans="2:16" x14ac:dyDescent="0.25">
      <c r="B131" s="217"/>
      <c r="C131" s="204"/>
      <c r="D131" s="152"/>
      <c r="E131" s="186"/>
      <c r="F131" s="295"/>
      <c r="G131" s="315"/>
    </row>
    <row r="132" spans="2:16" x14ac:dyDescent="0.25">
      <c r="B132" s="217" t="s">
        <v>633</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10.11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639</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640</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641</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641</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641</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10.119999999999999</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642</v>
      </c>
      <c r="C157" s="254" t="s">
        <v>270</v>
      </c>
      <c r="D157" s="255" t="s">
        <v>111</v>
      </c>
      <c r="E157" s="258">
        <v>1</v>
      </c>
      <c r="F157" s="305">
        <v>6000</v>
      </c>
      <c r="G157" s="319">
        <f>F157*E157</f>
        <v>6000</v>
      </c>
    </row>
    <row r="158" spans="2:7" ht="13.8" x14ac:dyDescent="0.25">
      <c r="B158" s="203"/>
      <c r="C158" s="254"/>
      <c r="D158" s="255"/>
      <c r="E158" s="258"/>
      <c r="F158" s="305"/>
      <c r="G158" s="319"/>
    </row>
    <row r="159" spans="2:7" ht="13.8" x14ac:dyDescent="0.25">
      <c r="B159" s="203">
        <v>10.11</v>
      </c>
      <c r="C159" s="257" t="s">
        <v>272</v>
      </c>
      <c r="D159" s="255"/>
      <c r="E159" s="258"/>
      <c r="F159" s="305"/>
      <c r="G159" s="319"/>
    </row>
    <row r="160" spans="2:7" ht="13.8" x14ac:dyDescent="0.25">
      <c r="B160" s="203"/>
      <c r="C160" s="257"/>
      <c r="D160" s="255"/>
      <c r="E160" s="258"/>
      <c r="F160" s="305"/>
      <c r="G160" s="319"/>
    </row>
    <row r="161" spans="2:9" ht="13.8" x14ac:dyDescent="0.25">
      <c r="B161" s="203" t="s">
        <v>643</v>
      </c>
      <c r="C161" s="254" t="s">
        <v>288</v>
      </c>
      <c r="D161" s="255" t="s">
        <v>8</v>
      </c>
      <c r="E161" s="258"/>
      <c r="F161" s="305"/>
      <c r="G161" s="320" t="s">
        <v>481</v>
      </c>
    </row>
    <row r="162" spans="2:9" ht="13.8" x14ac:dyDescent="0.25">
      <c r="B162" s="203"/>
      <c r="C162" s="254"/>
      <c r="D162" s="255"/>
      <c r="E162" s="258"/>
      <c r="F162" s="305"/>
      <c r="G162" s="319"/>
    </row>
    <row r="163" spans="2:9" ht="27.6" x14ac:dyDescent="0.25">
      <c r="B163" s="203" t="s">
        <v>644</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645</v>
      </c>
      <c r="C165" s="254" t="s">
        <v>425</v>
      </c>
      <c r="D165" s="255" t="s">
        <v>10</v>
      </c>
      <c r="E165" s="259">
        <f>50</f>
        <v>50</v>
      </c>
      <c r="F165" s="305"/>
      <c r="G165" s="320" t="s">
        <v>481</v>
      </c>
    </row>
    <row r="166" spans="2:9" ht="13.8" x14ac:dyDescent="0.25">
      <c r="B166" s="203"/>
      <c r="C166" s="254"/>
      <c r="D166" s="255"/>
      <c r="E166" s="258"/>
      <c r="F166" s="305"/>
      <c r="G166" s="319"/>
    </row>
    <row r="167" spans="2:9" ht="26.4" x14ac:dyDescent="0.25">
      <c r="B167" s="203" t="s">
        <v>645</v>
      </c>
      <c r="C167" s="151" t="s">
        <v>312</v>
      </c>
      <c r="D167" s="234" t="s">
        <v>8</v>
      </c>
      <c r="E167" s="153">
        <v>2</v>
      </c>
      <c r="F167" s="295">
        <v>0</v>
      </c>
      <c r="G167" s="320">
        <f>E167*F167</f>
        <v>0</v>
      </c>
    </row>
    <row r="168" spans="2:9" ht="13.8" x14ac:dyDescent="0.25">
      <c r="B168" s="203"/>
      <c r="C168" s="254"/>
      <c r="D168" s="255"/>
      <c r="E168" s="258"/>
      <c r="F168" s="305"/>
      <c r="G168" s="319"/>
    </row>
    <row r="169" spans="2:9" ht="27.6" x14ac:dyDescent="0.25">
      <c r="B169" s="203" t="s">
        <v>645</v>
      </c>
      <c r="C169" s="254" t="s">
        <v>569</v>
      </c>
      <c r="D169" s="255" t="s">
        <v>111</v>
      </c>
      <c r="E169" s="258">
        <v>1</v>
      </c>
      <c r="F169" s="305">
        <v>38500</v>
      </c>
      <c r="G169" s="320">
        <f>E169*F169</f>
        <v>38500</v>
      </c>
    </row>
    <row r="170" spans="2:9" ht="14.4" thickBot="1" x14ac:dyDescent="0.3">
      <c r="B170" s="203"/>
      <c r="C170" s="260"/>
      <c r="D170" s="259"/>
      <c r="E170" s="258"/>
      <c r="F170" s="305"/>
      <c r="G170" s="320"/>
    </row>
    <row r="171" spans="2:9" s="150" customFormat="1" ht="19.5" customHeight="1" thickBot="1" x14ac:dyDescent="0.3">
      <c r="B171" s="236" t="s">
        <v>13</v>
      </c>
      <c r="C171" s="237" t="s">
        <v>286</v>
      </c>
      <c r="D171" s="238"/>
      <c r="E171" s="239"/>
      <c r="F171" s="306"/>
      <c r="G171" s="321">
        <v>0</v>
      </c>
    </row>
    <row r="172" spans="2:9" x14ac:dyDescent="0.25">
      <c r="C172" s="151"/>
      <c r="D172" s="152"/>
    </row>
    <row r="173" spans="2:9" x14ac:dyDescent="0.25">
      <c r="C173" s="151"/>
      <c r="D173" s="152"/>
      <c r="G173" s="322"/>
      <c r="H173" s="157"/>
      <c r="I173" s="157"/>
    </row>
    <row r="174" spans="2:9" x14ac:dyDescent="0.25">
      <c r="C174" s="151"/>
      <c r="D174" s="152"/>
      <c r="G174" s="322"/>
    </row>
    <row r="175" spans="2:9" x14ac:dyDescent="0.25">
      <c r="C175" s="151"/>
      <c r="D175" s="152"/>
      <c r="G175" s="322"/>
    </row>
    <row r="176" spans="2:9" x14ac:dyDescent="0.25">
      <c r="C176" s="151"/>
      <c r="D176" s="152"/>
      <c r="G176" s="322"/>
    </row>
    <row r="177" spans="3:7" x14ac:dyDescent="0.25">
      <c r="C177" s="151"/>
      <c r="D177" s="152"/>
      <c r="G177" s="322"/>
    </row>
    <row r="178" spans="3:7" x14ac:dyDescent="0.25">
      <c r="C178" s="151"/>
      <c r="D178" s="152"/>
    </row>
    <row r="179" spans="3:7" x14ac:dyDescent="0.25">
      <c r="C179" s="151"/>
      <c r="D179" s="152"/>
      <c r="E179" s="158"/>
      <c r="F179" s="308"/>
      <c r="G179" s="323"/>
    </row>
    <row r="180" spans="3:7" x14ac:dyDescent="0.25">
      <c r="C180" s="151"/>
      <c r="D180" s="152"/>
      <c r="E180" s="158"/>
      <c r="F180" s="308"/>
      <c r="G180" s="323"/>
    </row>
  </sheetData>
  <mergeCells count="3">
    <mergeCell ref="B40:C40"/>
    <mergeCell ref="B86:C86"/>
    <mergeCell ref="B135:C135"/>
  </mergeCells>
  <pageMargins left="0.7" right="0.7" top="0.75" bottom="0.75" header="0.3" footer="0.3"/>
  <pageSetup fitToHeight="0" orientation="portrait" r:id="rId1"/>
  <rowBreaks count="3" manualBreakCount="3">
    <brk id="39" max="7" man="1"/>
    <brk id="85" max="7" man="1"/>
    <brk id="134"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B81AA-49B1-468A-8EAB-7A7E97DA3D49}">
  <sheetPr>
    <pageSetUpPr fitToPage="1"/>
  </sheetPr>
  <dimension ref="B2:P182"/>
  <sheetViews>
    <sheetView view="pageBreakPreview" zoomScaleNormal="100" zoomScaleSheetLayoutView="100" workbookViewId="0">
      <selection activeCell="A6" sqref="A6:XFD6"/>
    </sheetView>
  </sheetViews>
  <sheetFormatPr defaultColWidth="9.33203125" defaultRowHeight="13.2" x14ac:dyDescent="0.25"/>
  <cols>
    <col min="1" max="1" width="9.33203125" style="71"/>
    <col min="2" max="2" width="8.44140625" style="71" customWidth="1"/>
    <col min="3" max="3" width="86.44140625" style="71" bestFit="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12</v>
      </c>
      <c r="C4" s="202" t="s">
        <v>646</v>
      </c>
      <c r="E4" s="186"/>
      <c r="F4" s="290"/>
      <c r="G4" s="311"/>
    </row>
    <row r="5" spans="2:7" x14ac:dyDescent="0.25">
      <c r="B5" s="203"/>
      <c r="C5" s="204"/>
      <c r="D5" s="152"/>
      <c r="E5" s="186"/>
      <c r="F5" s="290"/>
      <c r="G5" s="311"/>
    </row>
    <row r="6" spans="2:7" hidden="1" x14ac:dyDescent="0.25">
      <c r="B6" s="198">
        <v>12.1</v>
      </c>
      <c r="C6" s="205" t="s">
        <v>729</v>
      </c>
      <c r="E6" s="186"/>
      <c r="F6" s="290"/>
      <c r="G6" s="311"/>
    </row>
    <row r="7" spans="2:7" x14ac:dyDescent="0.25">
      <c r="B7" s="203"/>
      <c r="C7" s="204"/>
      <c r="D7" s="206"/>
      <c r="E7" s="186"/>
      <c r="F7" s="290"/>
      <c r="G7" s="311"/>
    </row>
    <row r="8" spans="2:7" ht="26.4" x14ac:dyDescent="0.25">
      <c r="B8" s="198">
        <v>13.1</v>
      </c>
      <c r="C8" s="204" t="s">
        <v>308</v>
      </c>
      <c r="D8" s="206"/>
      <c r="E8" s="186"/>
      <c r="F8" s="290"/>
      <c r="G8" s="311"/>
    </row>
    <row r="9" spans="2:7" x14ac:dyDescent="0.25">
      <c r="B9" s="203"/>
      <c r="C9" s="204"/>
      <c r="D9" s="206"/>
      <c r="E9" s="186"/>
      <c r="F9" s="290"/>
      <c r="G9" s="311"/>
    </row>
    <row r="10" spans="2:7" ht="39.6" x14ac:dyDescent="0.25">
      <c r="B10" s="198">
        <v>14.1</v>
      </c>
      <c r="C10" s="204" t="s">
        <v>169</v>
      </c>
      <c r="D10" s="206"/>
      <c r="E10" s="186"/>
      <c r="F10" s="290"/>
      <c r="G10" s="311"/>
    </row>
    <row r="11" spans="2:7" x14ac:dyDescent="0.25">
      <c r="B11" s="203"/>
      <c r="C11" s="204"/>
      <c r="D11" s="206"/>
      <c r="E11" s="186"/>
      <c r="F11" s="290"/>
      <c r="G11" s="311"/>
    </row>
    <row r="12" spans="2:7" x14ac:dyDescent="0.25">
      <c r="B12" s="198">
        <v>15.1</v>
      </c>
      <c r="C12" s="204" t="s">
        <v>171</v>
      </c>
      <c r="D12" s="206" t="s">
        <v>9</v>
      </c>
      <c r="E12" s="186"/>
      <c r="F12" s="291"/>
      <c r="G12" s="311" t="s">
        <v>172</v>
      </c>
    </row>
    <row r="13" spans="2:7" x14ac:dyDescent="0.25">
      <c r="B13" s="203"/>
      <c r="C13" s="204"/>
      <c r="D13" s="206"/>
      <c r="E13" s="186"/>
      <c r="F13" s="290"/>
      <c r="G13" s="311"/>
    </row>
    <row r="14" spans="2:7" x14ac:dyDescent="0.25">
      <c r="B14" s="198">
        <v>16.100000000000001</v>
      </c>
      <c r="C14" s="204" t="s">
        <v>174</v>
      </c>
      <c r="D14" s="206"/>
      <c r="E14" s="186"/>
      <c r="F14" s="290"/>
      <c r="G14" s="311"/>
    </row>
    <row r="15" spans="2:7" x14ac:dyDescent="0.25">
      <c r="B15" s="203"/>
      <c r="C15" s="204"/>
      <c r="D15" s="206" t="s">
        <v>9</v>
      </c>
      <c r="E15" s="186"/>
      <c r="F15" s="291"/>
      <c r="G15" s="311" t="s">
        <v>172</v>
      </c>
    </row>
    <row r="16" spans="2:7" x14ac:dyDescent="0.25">
      <c r="B16" s="198">
        <v>17.100000000000001</v>
      </c>
      <c r="C16" s="207" t="s">
        <v>178</v>
      </c>
      <c r="D16" s="206"/>
      <c r="E16" s="186"/>
      <c r="F16" s="290"/>
      <c r="G16" s="311"/>
    </row>
    <row r="17" spans="2:9" x14ac:dyDescent="0.25">
      <c r="B17" s="203"/>
      <c r="C17" s="204"/>
      <c r="D17" s="206"/>
      <c r="E17" s="186"/>
      <c r="F17" s="290"/>
      <c r="G17" s="311"/>
    </row>
    <row r="18" spans="2:9" ht="26.4" x14ac:dyDescent="0.25">
      <c r="B18" s="198">
        <v>18.100000000000001</v>
      </c>
      <c r="C18" s="204" t="s">
        <v>179</v>
      </c>
      <c r="D18" s="206"/>
      <c r="E18" s="261"/>
      <c r="F18" s="295"/>
      <c r="G18" s="311"/>
    </row>
    <row r="19" spans="2:9" x14ac:dyDescent="0.25">
      <c r="B19" s="203"/>
      <c r="C19" s="204"/>
      <c r="D19" s="206"/>
      <c r="E19" s="442"/>
      <c r="F19" s="295"/>
      <c r="G19" s="311"/>
    </row>
    <row r="20" spans="2:9" x14ac:dyDescent="0.25">
      <c r="B20" s="198">
        <v>19.100000000000001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647</v>
      </c>
      <c r="C25" s="204" t="s">
        <v>186</v>
      </c>
      <c r="D25" s="206" t="s">
        <v>8</v>
      </c>
      <c r="E25" s="186"/>
      <c r="F25" s="291"/>
      <c r="G25" s="311" t="s">
        <v>172</v>
      </c>
    </row>
    <row r="26" spans="2:9" x14ac:dyDescent="0.25">
      <c r="B26" s="203"/>
      <c r="C26" s="204"/>
      <c r="D26" s="206"/>
      <c r="E26" s="186"/>
      <c r="F26" s="290"/>
      <c r="G26" s="311"/>
    </row>
    <row r="27" spans="2:9" x14ac:dyDescent="0.25">
      <c r="B27" s="203" t="s">
        <v>647</v>
      </c>
      <c r="C27" s="204" t="s">
        <v>188</v>
      </c>
      <c r="D27" s="206" t="s">
        <v>8</v>
      </c>
      <c r="E27" s="186"/>
      <c r="F27" s="291"/>
      <c r="G27" s="311" t="s">
        <v>172</v>
      </c>
    </row>
    <row r="28" spans="2:9" x14ac:dyDescent="0.25">
      <c r="B28" s="203"/>
      <c r="C28" s="204"/>
      <c r="D28" s="206"/>
      <c r="E28" s="186"/>
      <c r="F28" s="290"/>
      <c r="G28" s="311"/>
    </row>
    <row r="29" spans="2:9" x14ac:dyDescent="0.25">
      <c r="B29" s="198">
        <v>12.12</v>
      </c>
      <c r="C29" s="207" t="s">
        <v>190</v>
      </c>
      <c r="D29" s="206"/>
      <c r="E29" s="186"/>
      <c r="F29" s="290"/>
      <c r="G29" s="311"/>
    </row>
    <row r="30" spans="2:9" x14ac:dyDescent="0.25">
      <c r="B30" s="203"/>
      <c r="C30" s="204"/>
      <c r="D30" s="206"/>
      <c r="E30" s="186"/>
      <c r="F30" s="290"/>
      <c r="G30" s="311"/>
    </row>
    <row r="31" spans="2:9" ht="26.4" x14ac:dyDescent="0.25">
      <c r="B31" s="203" t="s">
        <v>648</v>
      </c>
      <c r="C31" s="204" t="s">
        <v>192</v>
      </c>
      <c r="D31" s="206" t="s">
        <v>10</v>
      </c>
      <c r="E31" s="186">
        <f>E63+E67</f>
        <v>400</v>
      </c>
      <c r="F31" s="290">
        <v>0</v>
      </c>
      <c r="G31" s="311">
        <f>F31*E31</f>
        <v>0</v>
      </c>
    </row>
    <row r="32" spans="2:9" x14ac:dyDescent="0.25">
      <c r="B32" s="203"/>
      <c r="C32" s="204"/>
      <c r="D32" s="206"/>
      <c r="E32" s="186"/>
      <c r="F32" s="290"/>
      <c r="G32" s="311"/>
    </row>
    <row r="33" spans="2:7" x14ac:dyDescent="0.25">
      <c r="B33" s="198">
        <v>12.12</v>
      </c>
      <c r="C33" s="207" t="s">
        <v>194</v>
      </c>
      <c r="D33" s="206"/>
      <c r="E33" s="186"/>
      <c r="F33" s="290"/>
      <c r="G33" s="311"/>
    </row>
    <row r="34" spans="2:7" x14ac:dyDescent="0.25">
      <c r="B34" s="203"/>
      <c r="C34" s="204"/>
      <c r="D34" s="206"/>
      <c r="E34" s="186"/>
      <c r="F34" s="290"/>
      <c r="G34" s="311"/>
    </row>
    <row r="35" spans="2:7" ht="39.6" x14ac:dyDescent="0.25">
      <c r="B35" s="203"/>
      <c r="C35" s="204" t="s">
        <v>309</v>
      </c>
      <c r="D35" s="206"/>
      <c r="E35" s="186"/>
      <c r="F35" s="290"/>
      <c r="G35" s="311"/>
    </row>
    <row r="36" spans="2:7" x14ac:dyDescent="0.25">
      <c r="B36" s="203"/>
      <c r="C36" s="204"/>
      <c r="D36" s="206"/>
      <c r="E36" s="186"/>
      <c r="F36" s="290"/>
      <c r="G36" s="311"/>
    </row>
    <row r="37" spans="2:7" x14ac:dyDescent="0.25">
      <c r="B37" s="203" t="s">
        <v>648</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12.12</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648</v>
      </c>
      <c r="C45" s="204" t="s">
        <v>477</v>
      </c>
      <c r="D45" s="152" t="s">
        <v>10</v>
      </c>
      <c r="E45" s="186"/>
      <c r="F45" s="291"/>
      <c r="G45" s="311" t="s">
        <v>172</v>
      </c>
    </row>
    <row r="46" spans="2:7" x14ac:dyDescent="0.25">
      <c r="B46" s="217"/>
      <c r="C46" s="204"/>
      <c r="D46" s="152"/>
      <c r="E46" s="186"/>
      <c r="F46" s="295"/>
      <c r="G46" s="315"/>
    </row>
    <row r="47" spans="2:7" x14ac:dyDescent="0.25">
      <c r="B47" s="217" t="s">
        <v>649</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650</v>
      </c>
      <c r="C51" s="204" t="s">
        <v>558</v>
      </c>
      <c r="D51" s="152" t="s">
        <v>8</v>
      </c>
      <c r="E51" s="186">
        <v>2</v>
      </c>
      <c r="F51" s="291">
        <v>0</v>
      </c>
      <c r="G51" s="311">
        <f>E51*F51</f>
        <v>0</v>
      </c>
    </row>
    <row r="52" spans="2:9" x14ac:dyDescent="0.25">
      <c r="B52" s="217"/>
      <c r="C52" s="204"/>
      <c r="D52" s="152"/>
      <c r="E52" s="203"/>
      <c r="F52" s="296"/>
      <c r="G52" s="315"/>
    </row>
    <row r="53" spans="2:9" x14ac:dyDescent="0.25">
      <c r="B53" s="217" t="s">
        <v>650</v>
      </c>
      <c r="C53" s="204" t="s">
        <v>559</v>
      </c>
      <c r="D53" s="152" t="s">
        <v>8</v>
      </c>
      <c r="E53" s="186">
        <v>1</v>
      </c>
      <c r="F53" s="291">
        <v>0</v>
      </c>
      <c r="G53" s="311">
        <f>E53*F53</f>
        <v>0</v>
      </c>
    </row>
    <row r="54" spans="2:9" x14ac:dyDescent="0.25">
      <c r="B54" s="217"/>
      <c r="C54" s="204"/>
      <c r="D54" s="152"/>
      <c r="E54" s="203"/>
      <c r="F54" s="295"/>
      <c r="G54" s="315"/>
    </row>
    <row r="55" spans="2:9" x14ac:dyDescent="0.25">
      <c r="B55" s="216">
        <v>12.12</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648</v>
      </c>
      <c r="C61" s="204" t="s">
        <v>306</v>
      </c>
      <c r="D61" s="152" t="s">
        <v>10</v>
      </c>
      <c r="E61" s="186"/>
      <c r="F61" s="295"/>
      <c r="G61" s="311" t="s">
        <v>172</v>
      </c>
      <c r="I61" s="115"/>
    </row>
    <row r="62" spans="2:9" x14ac:dyDescent="0.25">
      <c r="B62" s="217"/>
      <c r="C62" s="204"/>
      <c r="D62" s="152"/>
      <c r="E62" s="186"/>
      <c r="F62" s="295"/>
      <c r="G62" s="315"/>
    </row>
    <row r="63" spans="2:9" ht="13.8" x14ac:dyDescent="0.25">
      <c r="B63" s="217" t="s">
        <v>649</v>
      </c>
      <c r="C63" s="204" t="s">
        <v>307</v>
      </c>
      <c r="D63" s="152" t="s">
        <v>10</v>
      </c>
      <c r="E63" s="186">
        <v>150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650</v>
      </c>
      <c r="C67" s="204" t="s">
        <v>306</v>
      </c>
      <c r="D67" s="152" t="s">
        <v>10</v>
      </c>
      <c r="E67" s="186">
        <v>250</v>
      </c>
      <c r="F67" s="303">
        <v>0</v>
      </c>
      <c r="G67" s="315">
        <f>F67*E67</f>
        <v>0</v>
      </c>
      <c r="I67" s="115"/>
    </row>
    <row r="68" spans="2:9" x14ac:dyDescent="0.25">
      <c r="B68" s="217"/>
      <c r="C68" s="204"/>
      <c r="D68" s="152"/>
      <c r="E68" s="203"/>
      <c r="F68" s="295"/>
      <c r="G68" s="315"/>
      <c r="I68" s="171"/>
    </row>
    <row r="69" spans="2:9" x14ac:dyDescent="0.25">
      <c r="B69" s="217" t="s">
        <v>650</v>
      </c>
      <c r="C69" s="204" t="s">
        <v>307</v>
      </c>
      <c r="D69" s="152" t="s">
        <v>10</v>
      </c>
      <c r="E69" s="186"/>
      <c r="F69" s="291"/>
      <c r="G69" s="311" t="s">
        <v>172</v>
      </c>
    </row>
    <row r="70" spans="2:9" x14ac:dyDescent="0.25">
      <c r="B70" s="217"/>
      <c r="C70" s="204"/>
      <c r="D70" s="152"/>
      <c r="E70" s="186"/>
      <c r="F70" s="295"/>
      <c r="G70" s="315"/>
    </row>
    <row r="71" spans="2:9" ht="54" customHeight="1" x14ac:dyDescent="0.25">
      <c r="B71" s="216">
        <v>12.7</v>
      </c>
      <c r="C71" s="204" t="s">
        <v>219</v>
      </c>
      <c r="D71" s="152"/>
      <c r="E71" s="186"/>
      <c r="F71" s="295"/>
      <c r="G71" s="315"/>
    </row>
    <row r="72" spans="2:9" x14ac:dyDescent="0.25">
      <c r="B72" s="217"/>
      <c r="C72" s="204"/>
      <c r="D72" s="152"/>
      <c r="E72" s="186"/>
      <c r="F72" s="295"/>
      <c r="G72" s="315"/>
    </row>
    <row r="73" spans="2:9" x14ac:dyDescent="0.25">
      <c r="B73" s="217" t="s">
        <v>651</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12.7</v>
      </c>
      <c r="C75" s="207" t="s">
        <v>223</v>
      </c>
      <c r="D75" s="152"/>
      <c r="E75" s="186"/>
      <c r="F75" s="295"/>
      <c r="G75" s="315"/>
    </row>
    <row r="76" spans="2:9" x14ac:dyDescent="0.25">
      <c r="B76" s="217"/>
      <c r="C76" s="204"/>
      <c r="D76" s="152"/>
      <c r="E76" s="186"/>
      <c r="F76" s="295"/>
      <c r="G76" s="315"/>
    </row>
    <row r="77" spans="2:9" ht="26.4"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651</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652</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12.12</v>
      </c>
      <c r="C88" s="207" t="s">
        <v>229</v>
      </c>
      <c r="D88" s="152"/>
      <c r="E88" s="221"/>
      <c r="F88" s="295"/>
      <c r="G88" s="315"/>
    </row>
    <row r="89" spans="2:10" x14ac:dyDescent="0.25">
      <c r="B89" s="203"/>
      <c r="C89" s="204"/>
      <c r="D89" s="152"/>
      <c r="E89" s="203"/>
      <c r="F89" s="295"/>
      <c r="G89" s="315"/>
      <c r="J89" s="171"/>
    </row>
    <row r="90" spans="2:10" ht="13.8" x14ac:dyDescent="0.25">
      <c r="B90" s="203" t="s">
        <v>648</v>
      </c>
      <c r="C90" s="204" t="s">
        <v>568</v>
      </c>
      <c r="D90" s="152" t="s">
        <v>10</v>
      </c>
      <c r="E90" s="222">
        <v>220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649</v>
      </c>
      <c r="C92" s="204" t="s">
        <v>560</v>
      </c>
      <c r="D92" s="152" t="s">
        <v>10</v>
      </c>
      <c r="E92" s="203">
        <v>250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26.4" x14ac:dyDescent="0.25">
      <c r="B96" s="203"/>
      <c r="C96" s="204" t="s">
        <v>233</v>
      </c>
      <c r="D96" s="152"/>
      <c r="E96" s="221"/>
      <c r="F96" s="295"/>
      <c r="G96" s="315"/>
    </row>
    <row r="97" spans="2:7" x14ac:dyDescent="0.25">
      <c r="B97" s="203"/>
      <c r="C97" s="204"/>
      <c r="D97" s="152"/>
      <c r="E97" s="221"/>
      <c r="F97" s="295"/>
      <c r="G97" s="315"/>
    </row>
    <row r="98" spans="2:7" x14ac:dyDescent="0.25">
      <c r="B98" s="203" t="s">
        <v>650</v>
      </c>
      <c r="C98" s="204" t="s">
        <v>236</v>
      </c>
      <c r="D98" s="152" t="s">
        <v>10</v>
      </c>
      <c r="E98" s="222">
        <f>E90</f>
        <v>220</v>
      </c>
      <c r="F98" s="295">
        <v>0</v>
      </c>
      <c r="G98" s="315">
        <f>F98*E98</f>
        <v>0</v>
      </c>
    </row>
    <row r="99" spans="2:7" x14ac:dyDescent="0.25">
      <c r="B99" s="203"/>
      <c r="C99" s="204"/>
      <c r="D99" s="152"/>
      <c r="E99" s="203"/>
      <c r="F99" s="295"/>
      <c r="G99" s="315"/>
    </row>
    <row r="100" spans="2:7" x14ac:dyDescent="0.25">
      <c r="B100" s="203" t="s">
        <v>650</v>
      </c>
      <c r="C100" s="204" t="s">
        <v>131</v>
      </c>
      <c r="D100" s="152" t="s">
        <v>10</v>
      </c>
      <c r="E100" s="203"/>
      <c r="F100" s="295"/>
      <c r="G100" s="315" t="s">
        <v>172</v>
      </c>
    </row>
    <row r="101" spans="2:7" x14ac:dyDescent="0.25">
      <c r="B101" s="203"/>
      <c r="C101" s="204"/>
      <c r="D101" s="152"/>
      <c r="E101" s="221"/>
      <c r="F101" s="295"/>
      <c r="G101" s="315"/>
    </row>
    <row r="102" spans="2:7" x14ac:dyDescent="0.25">
      <c r="B102" s="198">
        <v>12.9</v>
      </c>
      <c r="C102" s="207" t="s">
        <v>238</v>
      </c>
      <c r="D102" s="152"/>
      <c r="E102" s="186"/>
      <c r="F102" s="295"/>
      <c r="G102" s="315"/>
    </row>
    <row r="103" spans="2:7" x14ac:dyDescent="0.25">
      <c r="B103" s="203"/>
      <c r="C103" s="204"/>
      <c r="D103" s="152"/>
      <c r="E103" s="186"/>
      <c r="F103" s="295"/>
      <c r="G103" s="315"/>
    </row>
    <row r="104" spans="2:7" ht="39.6"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653</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654</v>
      </c>
      <c r="C108" s="204" t="s">
        <v>243</v>
      </c>
      <c r="D108" s="152" t="s">
        <v>8</v>
      </c>
      <c r="E108" s="186"/>
      <c r="F108" s="295"/>
      <c r="G108" s="315" t="s">
        <v>172</v>
      </c>
    </row>
    <row r="109" spans="2:7" x14ac:dyDescent="0.25">
      <c r="B109" s="203"/>
      <c r="C109" s="204"/>
      <c r="D109" s="152"/>
      <c r="E109" s="186"/>
      <c r="F109" s="295"/>
      <c r="G109" s="315"/>
    </row>
    <row r="110" spans="2:7" x14ac:dyDescent="0.25">
      <c r="B110" s="203" t="s">
        <v>655</v>
      </c>
      <c r="C110" s="204" t="s">
        <v>277</v>
      </c>
      <c r="D110" s="152" t="s">
        <v>8</v>
      </c>
      <c r="E110" s="186"/>
      <c r="F110" s="295"/>
      <c r="G110" s="315" t="s">
        <v>172</v>
      </c>
    </row>
    <row r="111" spans="2:7" x14ac:dyDescent="0.25">
      <c r="B111" s="203"/>
      <c r="C111" s="223"/>
      <c r="D111" s="152"/>
      <c r="E111" s="186"/>
      <c r="F111" s="295"/>
      <c r="G111" s="315"/>
    </row>
    <row r="112" spans="2:7" x14ac:dyDescent="0.25">
      <c r="B112" s="203" t="s">
        <v>655</v>
      </c>
      <c r="C112" s="204" t="s">
        <v>278</v>
      </c>
      <c r="D112" s="152" t="s">
        <v>8</v>
      </c>
      <c r="E112" s="186"/>
      <c r="F112" s="295"/>
      <c r="G112" s="315" t="s">
        <v>172</v>
      </c>
    </row>
    <row r="113" spans="2:7" x14ac:dyDescent="0.25">
      <c r="B113" s="203"/>
      <c r="C113" s="223"/>
      <c r="D113" s="152"/>
      <c r="E113" s="186"/>
      <c r="F113" s="295"/>
      <c r="G113" s="315"/>
    </row>
    <row r="114" spans="2:7" x14ac:dyDescent="0.25">
      <c r="B114" s="203" t="s">
        <v>655</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12.1</v>
      </c>
      <c r="C116" s="207" t="s">
        <v>248</v>
      </c>
      <c r="D116" s="152"/>
      <c r="E116" s="186"/>
      <c r="F116" s="295"/>
      <c r="G116" s="315"/>
    </row>
    <row r="117" spans="2:7" x14ac:dyDescent="0.25">
      <c r="B117" s="203"/>
      <c r="C117" s="204"/>
      <c r="D117" s="152"/>
      <c r="E117" s="186"/>
      <c r="F117" s="295"/>
      <c r="G117" s="315"/>
    </row>
    <row r="118" spans="2:7" ht="39.6" x14ac:dyDescent="0.25">
      <c r="B118" s="203"/>
      <c r="C118" s="204" t="s">
        <v>249</v>
      </c>
      <c r="D118" s="152"/>
      <c r="E118" s="186"/>
      <c r="F118" s="295"/>
      <c r="G118" s="315"/>
    </row>
    <row r="119" spans="2:7" x14ac:dyDescent="0.25">
      <c r="B119" s="203"/>
      <c r="C119" s="204"/>
      <c r="D119" s="152"/>
      <c r="E119" s="186"/>
      <c r="F119" s="295"/>
      <c r="G119" s="315"/>
    </row>
    <row r="120" spans="2:7" ht="26.4"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656</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657</v>
      </c>
      <c r="C128" s="204" t="s">
        <v>292</v>
      </c>
      <c r="D128" s="152" t="s">
        <v>8</v>
      </c>
      <c r="E128" s="203"/>
      <c r="F128" s="295"/>
      <c r="G128" s="315" t="s">
        <v>481</v>
      </c>
    </row>
    <row r="129" spans="2:16" x14ac:dyDescent="0.25">
      <c r="B129" s="217"/>
      <c r="C129" s="204"/>
      <c r="D129" s="152"/>
      <c r="E129" s="186"/>
      <c r="F129" s="295"/>
      <c r="G129" s="315"/>
    </row>
    <row r="130" spans="2:16" x14ac:dyDescent="0.25">
      <c r="B130" s="203" t="s">
        <v>658</v>
      </c>
      <c r="C130" s="204" t="s">
        <v>730</v>
      </c>
      <c r="D130" s="152" t="s">
        <v>8</v>
      </c>
      <c r="E130" s="186"/>
      <c r="F130" s="295"/>
      <c r="G130" s="315" t="s">
        <v>172</v>
      </c>
    </row>
    <row r="131" spans="2:16" x14ac:dyDescent="0.25">
      <c r="B131" s="217"/>
      <c r="C131" s="204"/>
      <c r="D131" s="152"/>
      <c r="E131" s="186"/>
      <c r="F131" s="295"/>
      <c r="G131" s="315"/>
    </row>
    <row r="132" spans="2:16" x14ac:dyDescent="0.25">
      <c r="B132" s="217" t="s">
        <v>658</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12.11</v>
      </c>
      <c r="C137" s="233" t="s">
        <v>259</v>
      </c>
      <c r="D137" s="234"/>
      <c r="F137" s="295"/>
      <c r="G137" s="315"/>
    </row>
    <row r="138" spans="2:16" x14ac:dyDescent="0.25">
      <c r="B138" s="203"/>
      <c r="C138" s="151"/>
      <c r="D138" s="234"/>
      <c r="F138" s="295"/>
      <c r="G138" s="315"/>
    </row>
    <row r="139" spans="2:16" ht="39.6" x14ac:dyDescent="0.25">
      <c r="B139" s="203"/>
      <c r="C139" s="151" t="s">
        <v>311</v>
      </c>
      <c r="D139" s="234"/>
      <c r="F139" s="295"/>
      <c r="G139" s="315"/>
    </row>
    <row r="140" spans="2:16" x14ac:dyDescent="0.25">
      <c r="B140" s="203"/>
      <c r="C140" s="151"/>
      <c r="D140" s="234"/>
      <c r="F140" s="295"/>
      <c r="G140" s="315"/>
    </row>
    <row r="141" spans="2:16" x14ac:dyDescent="0.25">
      <c r="B141" s="203"/>
      <c r="C141" s="151" t="s">
        <v>261</v>
      </c>
      <c r="D141" s="234"/>
      <c r="F141" s="295"/>
      <c r="G141" s="315"/>
    </row>
    <row r="142" spans="2:16" x14ac:dyDescent="0.25">
      <c r="B142" s="203"/>
      <c r="C142" s="151"/>
      <c r="D142" s="234"/>
      <c r="F142" s="295"/>
      <c r="G142" s="315"/>
    </row>
    <row r="143" spans="2:16" s="142" customFormat="1" x14ac:dyDescent="0.25">
      <c r="B143" s="235" t="s">
        <v>659</v>
      </c>
      <c r="C143" s="151" t="s">
        <v>304</v>
      </c>
      <c r="D143" s="234" t="s">
        <v>8</v>
      </c>
      <c r="E143" s="186"/>
      <c r="F143" s="291"/>
      <c r="G143" s="311" t="s">
        <v>172</v>
      </c>
    </row>
    <row r="144" spans="2:16" x14ac:dyDescent="0.25">
      <c r="B144" s="203"/>
      <c r="C144" s="151"/>
      <c r="D144" s="234"/>
      <c r="F144" s="301"/>
      <c r="G144" s="315"/>
      <c r="P144" s="71">
        <f>60*12</f>
        <v>720</v>
      </c>
    </row>
    <row r="145" spans="2:7" s="142" customFormat="1" x14ac:dyDescent="0.25">
      <c r="B145" s="235" t="s">
        <v>660</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661</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661</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661</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12.12</v>
      </c>
      <c r="C153" s="257" t="s">
        <v>267</v>
      </c>
      <c r="D153" s="255"/>
      <c r="E153" s="258"/>
      <c r="F153" s="305"/>
      <c r="G153" s="319"/>
    </row>
    <row r="154" spans="2:7" ht="13.8" x14ac:dyDescent="0.25">
      <c r="B154" s="203"/>
      <c r="C154" s="254"/>
      <c r="D154" s="255"/>
      <c r="E154" s="258"/>
      <c r="F154" s="305"/>
      <c r="G154" s="319"/>
    </row>
    <row r="155" spans="2:7" ht="27.6"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648</v>
      </c>
      <c r="C157" s="254" t="s">
        <v>270</v>
      </c>
      <c r="D157" s="255" t="s">
        <v>111</v>
      </c>
      <c r="E157" s="258">
        <v>1</v>
      </c>
      <c r="F157" s="305">
        <v>4000</v>
      </c>
      <c r="G157" s="319">
        <f>F157*E157</f>
        <v>4000</v>
      </c>
    </row>
    <row r="158" spans="2:7" ht="13.8" x14ac:dyDescent="0.25">
      <c r="B158" s="203"/>
      <c r="C158" s="254"/>
      <c r="D158" s="255"/>
      <c r="E158" s="258"/>
      <c r="F158" s="305"/>
      <c r="G158" s="319"/>
    </row>
    <row r="159" spans="2:7" ht="13.8" x14ac:dyDescent="0.25">
      <c r="B159" s="203">
        <v>12.112</v>
      </c>
      <c r="C159" s="257" t="s">
        <v>272</v>
      </c>
      <c r="D159" s="255"/>
      <c r="E159" s="258"/>
      <c r="F159" s="305"/>
      <c r="G159" s="319"/>
    </row>
    <row r="160" spans="2:7" ht="13.8" x14ac:dyDescent="0.25">
      <c r="B160" s="203"/>
      <c r="C160" s="257"/>
      <c r="D160" s="255"/>
      <c r="E160" s="258"/>
      <c r="F160" s="305"/>
      <c r="G160" s="319"/>
    </row>
    <row r="161" spans="2:9" ht="13.8" x14ac:dyDescent="0.25">
      <c r="B161" s="203" t="s">
        <v>662</v>
      </c>
      <c r="C161" s="254" t="s">
        <v>288</v>
      </c>
      <c r="D161" s="255" t="s">
        <v>8</v>
      </c>
      <c r="E161" s="258"/>
      <c r="F161" s="305"/>
      <c r="G161" s="320" t="s">
        <v>481</v>
      </c>
    </row>
    <row r="162" spans="2:9" ht="13.8" x14ac:dyDescent="0.25">
      <c r="B162" s="203"/>
      <c r="C162" s="254"/>
      <c r="D162" s="255"/>
      <c r="E162" s="258"/>
      <c r="F162" s="305"/>
      <c r="G162" s="319"/>
    </row>
    <row r="163" spans="2:9" ht="13.8" x14ac:dyDescent="0.25">
      <c r="B163" s="203" t="s">
        <v>663</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664</v>
      </c>
      <c r="C165" s="254" t="s">
        <v>425</v>
      </c>
      <c r="D165" s="255" t="s">
        <v>10</v>
      </c>
      <c r="E165" s="259"/>
      <c r="F165" s="305"/>
      <c r="G165" s="320" t="s">
        <v>481</v>
      </c>
    </row>
    <row r="166" spans="2:9" ht="13.8" x14ac:dyDescent="0.25">
      <c r="B166" s="203"/>
      <c r="C166" s="254"/>
      <c r="D166" s="255"/>
      <c r="E166" s="258"/>
      <c r="F166" s="305"/>
      <c r="G166" s="319"/>
    </row>
    <row r="167" spans="2:9" ht="13.8" x14ac:dyDescent="0.25">
      <c r="B167" s="203" t="s">
        <v>664</v>
      </c>
      <c r="C167" s="254" t="s">
        <v>318</v>
      </c>
      <c r="D167" s="255" t="s">
        <v>8</v>
      </c>
      <c r="E167" s="258"/>
      <c r="F167" s="305"/>
      <c r="G167" s="319" t="s">
        <v>481</v>
      </c>
    </row>
    <row r="168" spans="2:9" ht="13.8" x14ac:dyDescent="0.25">
      <c r="B168" s="203"/>
      <c r="C168" s="254"/>
      <c r="D168" s="255"/>
      <c r="E168" s="258"/>
      <c r="F168" s="305"/>
      <c r="G168" s="319"/>
    </row>
    <row r="169" spans="2:9" ht="13.8" x14ac:dyDescent="0.25">
      <c r="B169" s="203" t="s">
        <v>664</v>
      </c>
      <c r="C169" s="254" t="s">
        <v>738</v>
      </c>
      <c r="D169" s="255" t="s">
        <v>111</v>
      </c>
      <c r="E169" s="258">
        <v>1</v>
      </c>
      <c r="F169" s="305">
        <v>12500</v>
      </c>
      <c r="G169" s="320">
        <f>E169*F169</f>
        <v>12500</v>
      </c>
    </row>
    <row r="170" spans="2:9" ht="13.8" x14ac:dyDescent="0.25">
      <c r="B170" s="203"/>
      <c r="C170" s="260"/>
      <c r="D170" s="259"/>
      <c r="E170" s="258"/>
      <c r="F170" s="305"/>
      <c r="G170" s="320"/>
    </row>
    <row r="171" spans="2:9" ht="13.8" x14ac:dyDescent="0.25">
      <c r="B171" s="203" t="s">
        <v>665</v>
      </c>
      <c r="C171" s="151" t="s">
        <v>312</v>
      </c>
      <c r="D171" s="234" t="s">
        <v>8</v>
      </c>
      <c r="F171" s="295"/>
      <c r="G171" s="320" t="s">
        <v>172</v>
      </c>
    </row>
    <row r="172" spans="2:9" ht="13.8" thickBot="1" x14ac:dyDescent="0.3">
      <c r="B172" s="203"/>
      <c r="C172" s="151"/>
      <c r="D172" s="234"/>
      <c r="F172" s="295"/>
      <c r="G172" s="315"/>
    </row>
    <row r="173" spans="2:9" s="150" customFormat="1" ht="19.5" customHeight="1" thickBot="1" x14ac:dyDescent="0.3">
      <c r="B173" s="236" t="s">
        <v>13</v>
      </c>
      <c r="C173" s="237" t="s">
        <v>286</v>
      </c>
      <c r="D173" s="238"/>
      <c r="E173" s="239"/>
      <c r="F173" s="306"/>
      <c r="G173" s="321">
        <v>0</v>
      </c>
    </row>
    <row r="174" spans="2:9" x14ac:dyDescent="0.25">
      <c r="C174" s="151"/>
      <c r="D174" s="152"/>
    </row>
    <row r="175" spans="2:9" x14ac:dyDescent="0.25">
      <c r="C175" s="151"/>
      <c r="D175" s="152"/>
      <c r="G175" s="322"/>
      <c r="H175" s="157"/>
      <c r="I175" s="157"/>
    </row>
    <row r="176" spans="2:9" x14ac:dyDescent="0.25">
      <c r="C176" s="151"/>
      <c r="D176" s="152"/>
      <c r="G176" s="322"/>
    </row>
    <row r="177" spans="3:7" x14ac:dyDescent="0.25">
      <c r="C177" s="151"/>
      <c r="D177" s="152"/>
      <c r="G177" s="322"/>
    </row>
    <row r="178" spans="3:7" x14ac:dyDescent="0.25">
      <c r="C178" s="151"/>
      <c r="D178" s="152"/>
      <c r="G178" s="322"/>
    </row>
    <row r="179" spans="3:7" x14ac:dyDescent="0.25">
      <c r="C179" s="151"/>
      <c r="D179" s="152"/>
      <c r="G179" s="322"/>
    </row>
    <row r="180" spans="3:7" x14ac:dyDescent="0.25">
      <c r="C180" s="151"/>
      <c r="D180" s="152"/>
    </row>
    <row r="181" spans="3:7" x14ac:dyDescent="0.25">
      <c r="C181" s="151"/>
      <c r="D181" s="152"/>
      <c r="E181" s="158"/>
      <c r="F181" s="308"/>
      <c r="G181" s="323"/>
    </row>
    <row r="182" spans="3:7" x14ac:dyDescent="0.25">
      <c r="C182" s="151"/>
      <c r="D182" s="152"/>
      <c r="E182" s="158"/>
      <c r="F182" s="308"/>
      <c r="G182" s="323"/>
    </row>
  </sheetData>
  <mergeCells count="3">
    <mergeCell ref="B40:C40"/>
    <mergeCell ref="B86:C86"/>
    <mergeCell ref="B135:C135"/>
  </mergeCells>
  <pageMargins left="0.7" right="0.7" top="0.75" bottom="0.75" header="0.3" footer="0.3"/>
  <pageSetup paperSize="9" scale="57" fitToHeight="0" orientation="portrait" r:id="rId1"/>
  <rowBreaks count="3" manualBreakCount="3">
    <brk id="39" min="1" max="6" man="1"/>
    <brk id="85" min="1" max="6" man="1"/>
    <brk id="134" min="1" max="6" man="1"/>
  </rowBreaks>
  <colBreaks count="1" manualBreakCount="1">
    <brk id="7" max="179"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tint="0.249977111117893"/>
    <pageSetUpPr fitToPage="1"/>
  </sheetPr>
  <dimension ref="B2:P182"/>
  <sheetViews>
    <sheetView view="pageBreakPreview" zoomScale="99" zoomScaleNormal="100" zoomScaleSheetLayoutView="99"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13</v>
      </c>
      <c r="C4" s="202" t="s">
        <v>686</v>
      </c>
      <c r="E4" s="186"/>
      <c r="F4" s="290"/>
      <c r="G4" s="311"/>
    </row>
    <row r="5" spans="2:7" x14ac:dyDescent="0.25">
      <c r="B5" s="203"/>
      <c r="C5" s="204"/>
      <c r="D5" s="152"/>
      <c r="E5" s="186"/>
      <c r="F5" s="290"/>
      <c r="G5" s="311"/>
    </row>
    <row r="6" spans="2:7" hidden="1" x14ac:dyDescent="0.25">
      <c r="B6" s="198">
        <v>13.1</v>
      </c>
      <c r="C6" s="205" t="s">
        <v>729</v>
      </c>
      <c r="E6" s="186"/>
      <c r="F6" s="290"/>
      <c r="G6" s="311"/>
    </row>
    <row r="7" spans="2:7" x14ac:dyDescent="0.25">
      <c r="B7" s="203"/>
      <c r="C7" s="204"/>
      <c r="D7" s="206"/>
      <c r="E7" s="186"/>
      <c r="F7" s="290"/>
      <c r="G7" s="311"/>
    </row>
    <row r="8" spans="2:7" ht="26.4" x14ac:dyDescent="0.25">
      <c r="B8" s="198">
        <v>14.1</v>
      </c>
      <c r="C8" s="204" t="s">
        <v>308</v>
      </c>
      <c r="D8" s="206"/>
      <c r="E8" s="186"/>
      <c r="F8" s="290"/>
      <c r="G8" s="311"/>
    </row>
    <row r="9" spans="2:7" x14ac:dyDescent="0.25">
      <c r="B9" s="203"/>
      <c r="C9" s="204"/>
      <c r="D9" s="206"/>
      <c r="E9" s="186"/>
      <c r="F9" s="290"/>
      <c r="G9" s="311"/>
    </row>
    <row r="10" spans="2:7" ht="52.8" x14ac:dyDescent="0.25">
      <c r="B10" s="198">
        <v>15.1</v>
      </c>
      <c r="C10" s="204" t="s">
        <v>169</v>
      </c>
      <c r="D10" s="206"/>
      <c r="E10" s="186"/>
      <c r="F10" s="290"/>
      <c r="G10" s="311"/>
    </row>
    <row r="11" spans="2:7" x14ac:dyDescent="0.25">
      <c r="B11" s="203"/>
      <c r="C11" s="204"/>
      <c r="D11" s="206"/>
      <c r="E11" s="186"/>
      <c r="F11" s="290"/>
      <c r="G11" s="311"/>
    </row>
    <row r="12" spans="2:7" x14ac:dyDescent="0.25">
      <c r="B12" s="198">
        <v>16.100000000000001</v>
      </c>
      <c r="C12" s="204" t="s">
        <v>171</v>
      </c>
      <c r="D12" s="206" t="s">
        <v>9</v>
      </c>
      <c r="E12" s="186"/>
      <c r="F12" s="291"/>
      <c r="G12" s="311" t="s">
        <v>172</v>
      </c>
    </row>
    <row r="13" spans="2:7" x14ac:dyDescent="0.25">
      <c r="B13" s="203"/>
      <c r="C13" s="204"/>
      <c r="D13" s="206"/>
      <c r="E13" s="186"/>
      <c r="F13" s="290"/>
      <c r="G13" s="311"/>
    </row>
    <row r="14" spans="2:7" x14ac:dyDescent="0.25">
      <c r="B14" s="198">
        <v>17.100000000000001</v>
      </c>
      <c r="C14" s="204" t="s">
        <v>174</v>
      </c>
      <c r="D14" s="206"/>
      <c r="E14" s="186"/>
      <c r="F14" s="290"/>
      <c r="G14" s="311"/>
    </row>
    <row r="15" spans="2:7" x14ac:dyDescent="0.25">
      <c r="B15" s="203"/>
      <c r="C15" s="204"/>
      <c r="D15" s="206" t="s">
        <v>9</v>
      </c>
      <c r="E15" s="186"/>
      <c r="F15" s="291"/>
      <c r="G15" s="311" t="s">
        <v>172</v>
      </c>
    </row>
    <row r="16" spans="2:7" x14ac:dyDescent="0.25">
      <c r="B16" s="198">
        <v>18.100000000000001</v>
      </c>
      <c r="C16" s="207" t="s">
        <v>178</v>
      </c>
      <c r="D16" s="206"/>
      <c r="E16" s="186"/>
      <c r="F16" s="290"/>
      <c r="G16" s="311"/>
    </row>
    <row r="17" spans="2:9" x14ac:dyDescent="0.25">
      <c r="B17" s="203"/>
      <c r="C17" s="204"/>
      <c r="D17" s="206"/>
      <c r="E17" s="186"/>
      <c r="F17" s="290"/>
      <c r="G17" s="311"/>
    </row>
    <row r="18" spans="2:9" ht="39.6" x14ac:dyDescent="0.25">
      <c r="B18" s="198">
        <v>19.100000000000001</v>
      </c>
      <c r="C18" s="204" t="s">
        <v>179</v>
      </c>
      <c r="D18" s="206"/>
      <c r="E18" s="261"/>
      <c r="F18" s="295"/>
      <c r="G18" s="311"/>
    </row>
    <row r="19" spans="2:9" x14ac:dyDescent="0.25">
      <c r="B19" s="203"/>
      <c r="C19" s="204"/>
      <c r="D19" s="206"/>
      <c r="E19" s="442"/>
      <c r="F19" s="295"/>
      <c r="G19" s="311"/>
    </row>
    <row r="20" spans="2:9" x14ac:dyDescent="0.25">
      <c r="B20" s="198">
        <v>20.100000000000001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666</v>
      </c>
      <c r="C25" s="204" t="s">
        <v>186</v>
      </c>
      <c r="D25" s="206" t="s">
        <v>8</v>
      </c>
      <c r="E25" s="186"/>
      <c r="F25" s="291"/>
      <c r="G25" s="311" t="s">
        <v>172</v>
      </c>
    </row>
    <row r="26" spans="2:9" x14ac:dyDescent="0.25">
      <c r="B26" s="203"/>
      <c r="C26" s="204"/>
      <c r="D26" s="206"/>
      <c r="E26" s="186"/>
      <c r="F26" s="290"/>
      <c r="G26" s="311"/>
    </row>
    <row r="27" spans="2:9" x14ac:dyDescent="0.25">
      <c r="B27" s="203" t="s">
        <v>666</v>
      </c>
      <c r="C27" s="204" t="s">
        <v>188</v>
      </c>
      <c r="D27" s="206" t="s">
        <v>8</v>
      </c>
      <c r="E27" s="186"/>
      <c r="F27" s="291"/>
      <c r="G27" s="311" t="s">
        <v>172</v>
      </c>
    </row>
    <row r="28" spans="2:9" x14ac:dyDescent="0.25">
      <c r="B28" s="203"/>
      <c r="C28" s="204"/>
      <c r="D28" s="206"/>
      <c r="E28" s="186"/>
      <c r="F28" s="290"/>
      <c r="G28" s="311"/>
    </row>
    <row r="29" spans="2:9" x14ac:dyDescent="0.25">
      <c r="B29" s="198">
        <v>13.13</v>
      </c>
      <c r="C29" s="207" t="s">
        <v>190</v>
      </c>
      <c r="D29" s="206"/>
      <c r="E29" s="186"/>
      <c r="F29" s="290"/>
      <c r="G29" s="311"/>
    </row>
    <row r="30" spans="2:9" x14ac:dyDescent="0.25">
      <c r="B30" s="203"/>
      <c r="C30" s="204"/>
      <c r="D30" s="206"/>
      <c r="E30" s="186"/>
      <c r="F30" s="290"/>
      <c r="G30" s="311"/>
    </row>
    <row r="31" spans="2:9" ht="26.4" x14ac:dyDescent="0.25">
      <c r="B31" s="203" t="s">
        <v>667</v>
      </c>
      <c r="C31" s="204" t="s">
        <v>192</v>
      </c>
      <c r="D31" s="206" t="s">
        <v>10</v>
      </c>
      <c r="E31" s="186">
        <f>E63+E67</f>
        <v>270</v>
      </c>
      <c r="F31" s="290">
        <v>0</v>
      </c>
      <c r="G31" s="311">
        <f>F31*E31</f>
        <v>0</v>
      </c>
    </row>
    <row r="32" spans="2:9" x14ac:dyDescent="0.25">
      <c r="B32" s="203"/>
      <c r="C32" s="204"/>
      <c r="D32" s="206"/>
      <c r="E32" s="186"/>
      <c r="F32" s="290"/>
      <c r="G32" s="311"/>
    </row>
    <row r="33" spans="2:7" x14ac:dyDescent="0.25">
      <c r="B33" s="198">
        <v>13.13</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667</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13.13</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667</v>
      </c>
      <c r="C45" s="204" t="s">
        <v>477</v>
      </c>
      <c r="D45" s="152" t="s">
        <v>10</v>
      </c>
      <c r="E45" s="186"/>
      <c r="F45" s="291"/>
      <c r="G45" s="311" t="s">
        <v>172</v>
      </c>
    </row>
    <row r="46" spans="2:7" x14ac:dyDescent="0.25">
      <c r="B46" s="217"/>
      <c r="C46" s="204"/>
      <c r="D46" s="152"/>
      <c r="E46" s="186"/>
      <c r="F46" s="295"/>
      <c r="G46" s="315"/>
    </row>
    <row r="47" spans="2:7" x14ac:dyDescent="0.25">
      <c r="B47" s="217" t="s">
        <v>668</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669</v>
      </c>
      <c r="C51" s="204" t="s">
        <v>558</v>
      </c>
      <c r="D51" s="152" t="s">
        <v>8</v>
      </c>
      <c r="E51" s="186">
        <v>2</v>
      </c>
      <c r="F51" s="291">
        <v>0</v>
      </c>
      <c r="G51" s="311">
        <f>E51*F51</f>
        <v>0</v>
      </c>
    </row>
    <row r="52" spans="2:9" x14ac:dyDescent="0.25">
      <c r="B52" s="217"/>
      <c r="C52" s="204"/>
      <c r="D52" s="152"/>
      <c r="E52" s="203"/>
      <c r="F52" s="296"/>
      <c r="G52" s="315"/>
    </row>
    <row r="53" spans="2:9" x14ac:dyDescent="0.25">
      <c r="B53" s="217" t="s">
        <v>669</v>
      </c>
      <c r="C53" s="204" t="s">
        <v>559</v>
      </c>
      <c r="D53" s="152" t="s">
        <v>8</v>
      </c>
      <c r="E53" s="186">
        <v>1</v>
      </c>
      <c r="F53" s="291">
        <v>0</v>
      </c>
      <c r="G53" s="311">
        <f>E53*F53</f>
        <v>0</v>
      </c>
    </row>
    <row r="54" spans="2:9" x14ac:dyDescent="0.25">
      <c r="B54" s="217"/>
      <c r="C54" s="204"/>
      <c r="D54" s="152"/>
      <c r="E54" s="203"/>
      <c r="F54" s="295"/>
      <c r="G54" s="315"/>
    </row>
    <row r="55" spans="2:9" x14ac:dyDescent="0.25">
      <c r="B55" s="216">
        <v>13.13</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667</v>
      </c>
      <c r="C61" s="204" t="s">
        <v>306</v>
      </c>
      <c r="D61" s="152" t="s">
        <v>10</v>
      </c>
      <c r="E61" s="186"/>
      <c r="F61" s="295"/>
      <c r="G61" s="311" t="s">
        <v>172</v>
      </c>
      <c r="I61" s="115"/>
    </row>
    <row r="62" spans="2:9" x14ac:dyDescent="0.25">
      <c r="B62" s="217"/>
      <c r="C62" s="204"/>
      <c r="D62" s="152"/>
      <c r="E62" s="186"/>
      <c r="F62" s="295"/>
      <c r="G62" s="315"/>
    </row>
    <row r="63" spans="2:9" ht="13.8" x14ac:dyDescent="0.25">
      <c r="B63" s="217" t="s">
        <v>668</v>
      </c>
      <c r="C63" s="204" t="s">
        <v>307</v>
      </c>
      <c r="D63" s="152" t="s">
        <v>10</v>
      </c>
      <c r="E63" s="186">
        <v>150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669</v>
      </c>
      <c r="C67" s="204" t="s">
        <v>306</v>
      </c>
      <c r="D67" s="152" t="s">
        <v>10</v>
      </c>
      <c r="E67" s="186">
        <v>120</v>
      </c>
      <c r="F67" s="303">
        <v>0</v>
      </c>
      <c r="G67" s="315">
        <f>F67*E67</f>
        <v>0</v>
      </c>
      <c r="I67" s="115"/>
    </row>
    <row r="68" spans="2:9" x14ac:dyDescent="0.25">
      <c r="B68" s="217"/>
      <c r="C68" s="204"/>
      <c r="D68" s="152"/>
      <c r="E68" s="203"/>
      <c r="F68" s="295"/>
      <c r="G68" s="315"/>
      <c r="I68" s="171"/>
    </row>
    <row r="69" spans="2:9" x14ac:dyDescent="0.25">
      <c r="B69" s="217" t="s">
        <v>669</v>
      </c>
      <c r="C69" s="204" t="s">
        <v>307</v>
      </c>
      <c r="D69" s="152" t="s">
        <v>10</v>
      </c>
      <c r="E69" s="186"/>
      <c r="F69" s="291"/>
      <c r="G69" s="311" t="s">
        <v>172</v>
      </c>
    </row>
    <row r="70" spans="2:9" x14ac:dyDescent="0.25">
      <c r="B70" s="217"/>
      <c r="C70" s="204"/>
      <c r="D70" s="152"/>
      <c r="E70" s="186"/>
      <c r="F70" s="295"/>
      <c r="G70" s="315"/>
    </row>
    <row r="71" spans="2:9" ht="54" customHeight="1" x14ac:dyDescent="0.25">
      <c r="B71" s="216">
        <v>13.7</v>
      </c>
      <c r="C71" s="204" t="s">
        <v>219</v>
      </c>
      <c r="D71" s="152"/>
      <c r="E71" s="186"/>
      <c r="F71" s="295"/>
      <c r="G71" s="315"/>
    </row>
    <row r="72" spans="2:9" x14ac:dyDescent="0.25">
      <c r="B72" s="217"/>
      <c r="C72" s="204"/>
      <c r="D72" s="152"/>
      <c r="E72" s="186"/>
      <c r="F72" s="295"/>
      <c r="G72" s="315"/>
    </row>
    <row r="73" spans="2:9" x14ac:dyDescent="0.25">
      <c r="B73" s="217" t="s">
        <v>670</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13.7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670</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671</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13.13</v>
      </c>
      <c r="C88" s="207" t="s">
        <v>229</v>
      </c>
      <c r="D88" s="152"/>
      <c r="E88" s="221"/>
      <c r="F88" s="295"/>
      <c r="G88" s="315"/>
    </row>
    <row r="89" spans="2:10" x14ac:dyDescent="0.25">
      <c r="B89" s="203"/>
      <c r="C89" s="204"/>
      <c r="D89" s="152"/>
      <c r="E89" s="203"/>
      <c r="F89" s="295"/>
      <c r="G89" s="315"/>
      <c r="J89" s="171"/>
    </row>
    <row r="90" spans="2:10" ht="13.8" x14ac:dyDescent="0.25">
      <c r="B90" s="203" t="s">
        <v>667</v>
      </c>
      <c r="C90" s="204" t="s">
        <v>568</v>
      </c>
      <c r="D90" s="152" t="s">
        <v>10</v>
      </c>
      <c r="E90" s="222">
        <v>250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668</v>
      </c>
      <c r="C92" s="204" t="s">
        <v>560</v>
      </c>
      <c r="D92" s="152" t="s">
        <v>10</v>
      </c>
      <c r="E92" s="203">
        <v>250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669</v>
      </c>
      <c r="C98" s="204" t="s">
        <v>236</v>
      </c>
      <c r="D98" s="152" t="s">
        <v>10</v>
      </c>
      <c r="E98" s="222">
        <f>E90</f>
        <v>250</v>
      </c>
      <c r="F98" s="295">
        <v>0</v>
      </c>
      <c r="G98" s="315">
        <f>F98*E98</f>
        <v>0</v>
      </c>
    </row>
    <row r="99" spans="2:7" x14ac:dyDescent="0.25">
      <c r="B99" s="203"/>
      <c r="C99" s="204"/>
      <c r="D99" s="152"/>
      <c r="E99" s="203"/>
      <c r="F99" s="295"/>
      <c r="G99" s="315"/>
    </row>
    <row r="100" spans="2:7" x14ac:dyDescent="0.25">
      <c r="B100" s="203" t="s">
        <v>669</v>
      </c>
      <c r="C100" s="204" t="s">
        <v>131</v>
      </c>
      <c r="D100" s="152" t="s">
        <v>10</v>
      </c>
      <c r="E100" s="203"/>
      <c r="F100" s="295"/>
      <c r="G100" s="315" t="s">
        <v>172</v>
      </c>
    </row>
    <row r="101" spans="2:7" x14ac:dyDescent="0.25">
      <c r="B101" s="203"/>
      <c r="C101" s="204"/>
      <c r="D101" s="152"/>
      <c r="E101" s="221"/>
      <c r="F101" s="295"/>
      <c r="G101" s="315"/>
    </row>
    <row r="102" spans="2:7" x14ac:dyDescent="0.25">
      <c r="B102" s="198">
        <v>13.9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672</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673</v>
      </c>
      <c r="C108" s="204" t="s">
        <v>243</v>
      </c>
      <c r="D108" s="152" t="s">
        <v>8</v>
      </c>
      <c r="E108" s="186"/>
      <c r="F108" s="295"/>
      <c r="G108" s="315" t="s">
        <v>172</v>
      </c>
    </row>
    <row r="109" spans="2:7" x14ac:dyDescent="0.25">
      <c r="B109" s="203"/>
      <c r="C109" s="204"/>
      <c r="D109" s="152"/>
      <c r="E109" s="186"/>
      <c r="F109" s="295"/>
      <c r="G109" s="315"/>
    </row>
    <row r="110" spans="2:7" x14ac:dyDescent="0.25">
      <c r="B110" s="203" t="s">
        <v>674</v>
      </c>
      <c r="C110" s="204" t="s">
        <v>277</v>
      </c>
      <c r="D110" s="152" t="s">
        <v>8</v>
      </c>
      <c r="E110" s="186"/>
      <c r="F110" s="295"/>
      <c r="G110" s="315" t="s">
        <v>172</v>
      </c>
    </row>
    <row r="111" spans="2:7" x14ac:dyDescent="0.25">
      <c r="B111" s="203"/>
      <c r="C111" s="223"/>
      <c r="D111" s="152"/>
      <c r="E111" s="186"/>
      <c r="F111" s="295"/>
      <c r="G111" s="315"/>
    </row>
    <row r="112" spans="2:7" x14ac:dyDescent="0.25">
      <c r="B112" s="203" t="s">
        <v>674</v>
      </c>
      <c r="C112" s="204" t="s">
        <v>278</v>
      </c>
      <c r="D112" s="152" t="s">
        <v>8</v>
      </c>
      <c r="E112" s="186"/>
      <c r="F112" s="295"/>
      <c r="G112" s="315" t="s">
        <v>172</v>
      </c>
    </row>
    <row r="113" spans="2:7" x14ac:dyDescent="0.25">
      <c r="B113" s="203"/>
      <c r="C113" s="223"/>
      <c r="D113" s="152"/>
      <c r="E113" s="186"/>
      <c r="F113" s="295"/>
      <c r="G113" s="315"/>
    </row>
    <row r="114" spans="2:7" x14ac:dyDescent="0.25">
      <c r="B114" s="203" t="s">
        <v>674</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13.1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675</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676</v>
      </c>
      <c r="C128" s="204" t="s">
        <v>292</v>
      </c>
      <c r="D128" s="152" t="s">
        <v>8</v>
      </c>
      <c r="E128" s="203"/>
      <c r="F128" s="295"/>
      <c r="G128" s="315" t="s">
        <v>481</v>
      </c>
    </row>
    <row r="129" spans="2:16" x14ac:dyDescent="0.25">
      <c r="B129" s="217"/>
      <c r="C129" s="204"/>
      <c r="D129" s="152"/>
      <c r="E129" s="186"/>
      <c r="F129" s="295"/>
      <c r="G129" s="315"/>
    </row>
    <row r="130" spans="2:16" x14ac:dyDescent="0.25">
      <c r="B130" s="203" t="s">
        <v>677</v>
      </c>
      <c r="C130" s="204" t="s">
        <v>730</v>
      </c>
      <c r="D130" s="152" t="s">
        <v>8</v>
      </c>
      <c r="E130" s="186"/>
      <c r="F130" s="295"/>
      <c r="G130" s="315" t="s">
        <v>172</v>
      </c>
    </row>
    <row r="131" spans="2:16" x14ac:dyDescent="0.25">
      <c r="B131" s="217"/>
      <c r="C131" s="204"/>
      <c r="D131" s="152"/>
      <c r="E131" s="186"/>
      <c r="F131" s="295"/>
      <c r="G131" s="315"/>
    </row>
    <row r="132" spans="2:16" x14ac:dyDescent="0.25">
      <c r="B132" s="217" t="s">
        <v>677</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13.11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678</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679</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680</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680</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680</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13.12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681</v>
      </c>
      <c r="C157" s="254" t="s">
        <v>270</v>
      </c>
      <c r="D157" s="255" t="s">
        <v>111</v>
      </c>
      <c r="E157" s="258">
        <v>1</v>
      </c>
      <c r="F157" s="305">
        <v>4000</v>
      </c>
      <c r="G157" s="319">
        <f>F157*E157</f>
        <v>4000</v>
      </c>
    </row>
    <row r="158" spans="2:7" ht="13.8" x14ac:dyDescent="0.25">
      <c r="B158" s="203"/>
      <c r="C158" s="254"/>
      <c r="D158" s="255"/>
      <c r="E158" s="258"/>
      <c r="F158" s="305"/>
      <c r="G158" s="319"/>
    </row>
    <row r="159" spans="2:7" ht="13.8" x14ac:dyDescent="0.25">
      <c r="B159" s="203">
        <v>13.113</v>
      </c>
      <c r="C159" s="257" t="s">
        <v>272</v>
      </c>
      <c r="D159" s="255"/>
      <c r="E159" s="258"/>
      <c r="F159" s="305"/>
      <c r="G159" s="319"/>
    </row>
    <row r="160" spans="2:7" ht="13.8" x14ac:dyDescent="0.25">
      <c r="B160" s="203"/>
      <c r="C160" s="257"/>
      <c r="D160" s="255"/>
      <c r="E160" s="258"/>
      <c r="F160" s="305"/>
      <c r="G160" s="319"/>
    </row>
    <row r="161" spans="2:9" ht="13.8" x14ac:dyDescent="0.25">
      <c r="B161" s="203" t="s">
        <v>682</v>
      </c>
      <c r="C161" s="254" t="s">
        <v>288</v>
      </c>
      <c r="D161" s="255" t="s">
        <v>8</v>
      </c>
      <c r="E161" s="258"/>
      <c r="F161" s="305"/>
      <c r="G161" s="320" t="s">
        <v>481</v>
      </c>
    </row>
    <row r="162" spans="2:9" ht="13.8" x14ac:dyDescent="0.25">
      <c r="B162" s="203"/>
      <c r="C162" s="254"/>
      <c r="D162" s="255"/>
      <c r="E162" s="258"/>
      <c r="F162" s="305"/>
      <c r="G162" s="319"/>
    </row>
    <row r="163" spans="2:9" ht="27.6" x14ac:dyDescent="0.25">
      <c r="B163" s="203" t="s">
        <v>683</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684</v>
      </c>
      <c r="C165" s="254" t="s">
        <v>425</v>
      </c>
      <c r="D165" s="255" t="s">
        <v>10</v>
      </c>
      <c r="E165" s="259">
        <f>50</f>
        <v>50</v>
      </c>
      <c r="F165" s="305"/>
      <c r="G165" s="320" t="s">
        <v>481</v>
      </c>
    </row>
    <row r="166" spans="2:9" ht="13.8" x14ac:dyDescent="0.25">
      <c r="B166" s="203"/>
      <c r="C166" s="254"/>
      <c r="D166" s="255"/>
      <c r="E166" s="258"/>
      <c r="F166" s="305"/>
      <c r="G166" s="319"/>
    </row>
    <row r="167" spans="2:9" ht="27.6" x14ac:dyDescent="0.25">
      <c r="B167" s="203" t="s">
        <v>684</v>
      </c>
      <c r="C167" s="254" t="s">
        <v>318</v>
      </c>
      <c r="D167" s="255" t="s">
        <v>8</v>
      </c>
      <c r="E167" s="258"/>
      <c r="F167" s="305"/>
      <c r="G167" s="319" t="s">
        <v>481</v>
      </c>
    </row>
    <row r="168" spans="2:9" ht="13.8" x14ac:dyDescent="0.25">
      <c r="B168" s="203"/>
      <c r="C168" s="254"/>
      <c r="D168" s="255"/>
      <c r="E168" s="258"/>
      <c r="F168" s="305"/>
      <c r="G168" s="319"/>
    </row>
    <row r="169" spans="2:9" ht="27.6" x14ac:dyDescent="0.25">
      <c r="B169" s="203" t="s">
        <v>684</v>
      </c>
      <c r="C169" s="254" t="s">
        <v>738</v>
      </c>
      <c r="D169" s="255" t="s">
        <v>111</v>
      </c>
      <c r="E169" s="258">
        <v>1</v>
      </c>
      <c r="F169" s="305">
        <v>12500</v>
      </c>
      <c r="G169" s="320">
        <f>E169*F169</f>
        <v>12500</v>
      </c>
    </row>
    <row r="170" spans="2:9" ht="13.8" x14ac:dyDescent="0.25">
      <c r="B170" s="203"/>
      <c r="C170" s="260"/>
      <c r="D170" s="259"/>
      <c r="E170" s="258"/>
      <c r="F170" s="305"/>
      <c r="G170" s="320"/>
    </row>
    <row r="171" spans="2:9" ht="26.4" x14ac:dyDescent="0.25">
      <c r="B171" s="203" t="s">
        <v>685</v>
      </c>
      <c r="C171" s="151" t="s">
        <v>312</v>
      </c>
      <c r="D171" s="234" t="s">
        <v>8</v>
      </c>
      <c r="F171" s="295"/>
      <c r="G171" s="320" t="s">
        <v>172</v>
      </c>
    </row>
    <row r="172" spans="2:9" ht="13.8" thickBot="1" x14ac:dyDescent="0.3">
      <c r="B172" s="203"/>
      <c r="C172" s="151"/>
      <c r="D172" s="234"/>
      <c r="F172" s="295"/>
      <c r="G172" s="315"/>
    </row>
    <row r="173" spans="2:9" s="150" customFormat="1" ht="19.5" customHeight="1" thickBot="1" x14ac:dyDescent="0.3">
      <c r="B173" s="236" t="s">
        <v>13</v>
      </c>
      <c r="C173" s="237" t="s">
        <v>286</v>
      </c>
      <c r="D173" s="238"/>
      <c r="E173" s="239"/>
      <c r="F173" s="306"/>
      <c r="G173" s="321">
        <v>0</v>
      </c>
    </row>
    <row r="174" spans="2:9" x14ac:dyDescent="0.25">
      <c r="C174" s="151"/>
      <c r="D174" s="152"/>
    </row>
    <row r="175" spans="2:9" x14ac:dyDescent="0.25">
      <c r="C175" s="151"/>
      <c r="D175" s="152"/>
      <c r="G175" s="322"/>
      <c r="H175" s="157"/>
      <c r="I175" s="157"/>
    </row>
    <row r="176" spans="2:9" x14ac:dyDescent="0.25">
      <c r="C176" s="151"/>
      <c r="D176" s="152"/>
      <c r="G176" s="322"/>
    </row>
    <row r="177" spans="3:7" x14ac:dyDescent="0.25">
      <c r="C177" s="151"/>
      <c r="D177" s="152"/>
      <c r="G177" s="322"/>
    </row>
    <row r="178" spans="3:7" x14ac:dyDescent="0.25">
      <c r="C178" s="151"/>
      <c r="D178" s="152"/>
      <c r="G178" s="322"/>
    </row>
    <row r="179" spans="3:7" x14ac:dyDescent="0.25">
      <c r="C179" s="151"/>
      <c r="D179" s="152"/>
      <c r="G179" s="322"/>
    </row>
    <row r="180" spans="3:7" x14ac:dyDescent="0.25">
      <c r="C180" s="151"/>
      <c r="D180" s="152"/>
    </row>
    <row r="181" spans="3:7" x14ac:dyDescent="0.25">
      <c r="C181" s="151"/>
      <c r="D181" s="152"/>
      <c r="E181" s="158"/>
      <c r="F181" s="308"/>
      <c r="G181" s="323"/>
    </row>
    <row r="182" spans="3:7" x14ac:dyDescent="0.25">
      <c r="C182" s="151"/>
      <c r="D182" s="152"/>
      <c r="E182" s="158"/>
      <c r="F182" s="308"/>
      <c r="G182" s="323"/>
    </row>
  </sheetData>
  <mergeCells count="3">
    <mergeCell ref="B40:C40"/>
    <mergeCell ref="B86:C86"/>
    <mergeCell ref="B135:C135"/>
  </mergeCells>
  <pageMargins left="0.7" right="0.7" top="0.75" bottom="0.75" header="0.3" footer="0.3"/>
  <pageSetup paperSize="9" scale="70" fitToHeight="0" orientation="portrait" r:id="rId1"/>
  <rowBreaks count="3" manualBreakCount="3">
    <brk id="39" max="16383" man="1"/>
    <brk id="85" max="16383" man="1"/>
    <brk id="134" min="1" max="6"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36865-54D7-486D-8072-73399980F3AB}">
  <sheetPr>
    <pageSetUpPr fitToPage="1"/>
  </sheetPr>
  <dimension ref="B2:P182"/>
  <sheetViews>
    <sheetView view="pageBreakPreview" topLeftCell="A96" zoomScaleNormal="100" zoomScaleSheetLayoutView="100"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14</v>
      </c>
      <c r="C4" s="202" t="s">
        <v>707</v>
      </c>
      <c r="E4" s="186"/>
      <c r="F4" s="290"/>
      <c r="G4" s="311"/>
    </row>
    <row r="5" spans="2:7" x14ac:dyDescent="0.25">
      <c r="B5" s="203"/>
      <c r="C5" s="204"/>
      <c r="D5" s="152"/>
      <c r="E5" s="186"/>
      <c r="F5" s="290"/>
      <c r="G5" s="311"/>
    </row>
    <row r="6" spans="2:7" hidden="1" x14ac:dyDescent="0.25">
      <c r="B6" s="198">
        <v>14.1</v>
      </c>
      <c r="C6" s="205" t="s">
        <v>729</v>
      </c>
      <c r="E6" s="186"/>
      <c r="F6" s="290"/>
      <c r="G6" s="311"/>
    </row>
    <row r="7" spans="2:7" x14ac:dyDescent="0.25">
      <c r="B7" s="203"/>
      <c r="C7" s="204"/>
      <c r="D7" s="206"/>
      <c r="E7" s="186"/>
      <c r="F7" s="290"/>
      <c r="G7" s="311"/>
    </row>
    <row r="8" spans="2:7" ht="26.4" x14ac:dyDescent="0.25">
      <c r="B8" s="198">
        <v>15.1</v>
      </c>
      <c r="C8" s="204" t="s">
        <v>308</v>
      </c>
      <c r="D8" s="206"/>
      <c r="E8" s="186"/>
      <c r="F8" s="290"/>
      <c r="G8" s="311"/>
    </row>
    <row r="9" spans="2:7" x14ac:dyDescent="0.25">
      <c r="B9" s="203"/>
      <c r="C9" s="204"/>
      <c r="D9" s="206"/>
      <c r="E9" s="186"/>
      <c r="F9" s="290"/>
      <c r="G9" s="311"/>
    </row>
    <row r="10" spans="2:7" ht="52.8" x14ac:dyDescent="0.25">
      <c r="B10" s="198">
        <v>16.100000000000001</v>
      </c>
      <c r="C10" s="204" t="s">
        <v>169</v>
      </c>
      <c r="D10" s="206"/>
      <c r="E10" s="186"/>
      <c r="F10" s="290"/>
      <c r="G10" s="311"/>
    </row>
    <row r="11" spans="2:7" x14ac:dyDescent="0.25">
      <c r="B11" s="203"/>
      <c r="C11" s="204"/>
      <c r="D11" s="206"/>
      <c r="E11" s="186"/>
      <c r="F11" s="290"/>
      <c r="G11" s="311"/>
    </row>
    <row r="12" spans="2:7" x14ac:dyDescent="0.25">
      <c r="B12" s="198">
        <v>17.100000000000001</v>
      </c>
      <c r="C12" s="204" t="s">
        <v>171</v>
      </c>
      <c r="D12" s="206" t="s">
        <v>9</v>
      </c>
      <c r="E12" s="186"/>
      <c r="F12" s="291"/>
      <c r="G12" s="311" t="s">
        <v>172</v>
      </c>
    </row>
    <row r="13" spans="2:7" x14ac:dyDescent="0.25">
      <c r="B13" s="203"/>
      <c r="C13" s="204"/>
      <c r="D13" s="206"/>
      <c r="E13" s="186"/>
      <c r="F13" s="290"/>
      <c r="G13" s="311"/>
    </row>
    <row r="14" spans="2:7" x14ac:dyDescent="0.25">
      <c r="B14" s="198">
        <v>18.100000000000001</v>
      </c>
      <c r="C14" s="204" t="s">
        <v>174</v>
      </c>
      <c r="D14" s="206"/>
      <c r="E14" s="186"/>
      <c r="F14" s="290"/>
      <c r="G14" s="311"/>
    </row>
    <row r="15" spans="2:7" x14ac:dyDescent="0.25">
      <c r="B15" s="203"/>
      <c r="C15" s="204"/>
      <c r="D15" s="206" t="s">
        <v>9</v>
      </c>
      <c r="E15" s="186"/>
      <c r="F15" s="291"/>
      <c r="G15" s="311" t="s">
        <v>172</v>
      </c>
    </row>
    <row r="16" spans="2:7" x14ac:dyDescent="0.25">
      <c r="B16" s="198">
        <v>19.100000000000001</v>
      </c>
      <c r="C16" s="207" t="s">
        <v>178</v>
      </c>
      <c r="D16" s="206"/>
      <c r="E16" s="186"/>
      <c r="F16" s="290"/>
      <c r="G16" s="311"/>
    </row>
    <row r="17" spans="2:9" x14ac:dyDescent="0.25">
      <c r="B17" s="203"/>
      <c r="C17" s="204"/>
      <c r="D17" s="206"/>
      <c r="E17" s="186"/>
      <c r="F17" s="290"/>
      <c r="G17" s="311"/>
    </row>
    <row r="18" spans="2:9" ht="39.6" x14ac:dyDescent="0.25">
      <c r="B18" s="198">
        <v>20.100000000000001</v>
      </c>
      <c r="C18" s="204" t="s">
        <v>179</v>
      </c>
      <c r="D18" s="206"/>
      <c r="E18" s="261"/>
      <c r="F18" s="295"/>
      <c r="G18" s="311"/>
    </row>
    <row r="19" spans="2:9" x14ac:dyDescent="0.25">
      <c r="B19" s="203"/>
      <c r="C19" s="204"/>
      <c r="D19" s="206"/>
      <c r="E19" s="442"/>
      <c r="F19" s="295"/>
      <c r="G19" s="311"/>
    </row>
    <row r="20" spans="2:9" x14ac:dyDescent="0.25">
      <c r="B20" s="198">
        <v>21.1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687</v>
      </c>
      <c r="C25" s="204" t="s">
        <v>186</v>
      </c>
      <c r="D25" s="206" t="s">
        <v>8</v>
      </c>
      <c r="E25" s="186"/>
      <c r="F25" s="291"/>
      <c r="G25" s="311" t="s">
        <v>172</v>
      </c>
    </row>
    <row r="26" spans="2:9" x14ac:dyDescent="0.25">
      <c r="B26" s="203"/>
      <c r="C26" s="204"/>
      <c r="D26" s="206"/>
      <c r="E26" s="186"/>
      <c r="F26" s="290"/>
      <c r="G26" s="311"/>
    </row>
    <row r="27" spans="2:9" x14ac:dyDescent="0.25">
      <c r="B27" s="203" t="s">
        <v>687</v>
      </c>
      <c r="C27" s="204" t="s">
        <v>188</v>
      </c>
      <c r="D27" s="206" t="s">
        <v>8</v>
      </c>
      <c r="E27" s="186"/>
      <c r="F27" s="291"/>
      <c r="G27" s="311" t="s">
        <v>172</v>
      </c>
    </row>
    <row r="28" spans="2:9" x14ac:dyDescent="0.25">
      <c r="B28" s="203"/>
      <c r="C28" s="204"/>
      <c r="D28" s="206"/>
      <c r="E28" s="186"/>
      <c r="F28" s="290"/>
      <c r="G28" s="311"/>
    </row>
    <row r="29" spans="2:9" x14ac:dyDescent="0.25">
      <c r="B29" s="198">
        <v>14.14</v>
      </c>
      <c r="C29" s="207" t="s">
        <v>190</v>
      </c>
      <c r="D29" s="206"/>
      <c r="E29" s="186"/>
      <c r="F29" s="290"/>
      <c r="G29" s="311"/>
    </row>
    <row r="30" spans="2:9" x14ac:dyDescent="0.25">
      <c r="B30" s="203"/>
      <c r="C30" s="204"/>
      <c r="D30" s="206"/>
      <c r="E30" s="186"/>
      <c r="F30" s="290"/>
      <c r="G30" s="311"/>
    </row>
    <row r="31" spans="2:9" ht="26.4" x14ac:dyDescent="0.25">
      <c r="B31" s="203" t="s">
        <v>688</v>
      </c>
      <c r="C31" s="204" t="s">
        <v>192</v>
      </c>
      <c r="D31" s="206" t="s">
        <v>10</v>
      </c>
      <c r="E31" s="186">
        <f>E63+E67</f>
        <v>270</v>
      </c>
      <c r="F31" s="290">
        <v>0</v>
      </c>
      <c r="G31" s="311">
        <f>F31*E31</f>
        <v>0</v>
      </c>
    </row>
    <row r="32" spans="2:9" x14ac:dyDescent="0.25">
      <c r="B32" s="203"/>
      <c r="C32" s="204"/>
      <c r="D32" s="206"/>
      <c r="E32" s="186"/>
      <c r="F32" s="290"/>
      <c r="G32" s="311"/>
    </row>
    <row r="33" spans="2:7" x14ac:dyDescent="0.25">
      <c r="B33" s="198">
        <v>14.14</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688</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14.14</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688</v>
      </c>
      <c r="C45" s="204" t="s">
        <v>477</v>
      </c>
      <c r="D45" s="152" t="s">
        <v>10</v>
      </c>
      <c r="E45" s="186"/>
      <c r="F45" s="291"/>
      <c r="G45" s="311" t="s">
        <v>172</v>
      </c>
    </row>
    <row r="46" spans="2:7" x14ac:dyDescent="0.25">
      <c r="B46" s="217"/>
      <c r="C46" s="204"/>
      <c r="D46" s="152"/>
      <c r="E46" s="186"/>
      <c r="F46" s="295"/>
      <c r="G46" s="315"/>
    </row>
    <row r="47" spans="2:7" x14ac:dyDescent="0.25">
      <c r="B47" s="217" t="s">
        <v>689</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690</v>
      </c>
      <c r="C51" s="204" t="s">
        <v>558</v>
      </c>
      <c r="D51" s="152" t="s">
        <v>8</v>
      </c>
      <c r="E51" s="186">
        <v>2</v>
      </c>
      <c r="F51" s="291">
        <v>0</v>
      </c>
      <c r="G51" s="311">
        <f>E51*F51</f>
        <v>0</v>
      </c>
    </row>
    <row r="52" spans="2:9" x14ac:dyDescent="0.25">
      <c r="B52" s="217"/>
      <c r="C52" s="204"/>
      <c r="D52" s="152"/>
      <c r="E52" s="203"/>
      <c r="F52" s="296"/>
      <c r="G52" s="315"/>
    </row>
    <row r="53" spans="2:9" x14ac:dyDescent="0.25">
      <c r="B53" s="217" t="s">
        <v>690</v>
      </c>
      <c r="C53" s="204" t="s">
        <v>559</v>
      </c>
      <c r="D53" s="152" t="s">
        <v>8</v>
      </c>
      <c r="E53" s="186">
        <v>1</v>
      </c>
      <c r="F53" s="291">
        <v>0</v>
      </c>
      <c r="G53" s="311">
        <f>E53*F53</f>
        <v>0</v>
      </c>
    </row>
    <row r="54" spans="2:9" x14ac:dyDescent="0.25">
      <c r="B54" s="217"/>
      <c r="C54" s="204"/>
      <c r="D54" s="152"/>
      <c r="E54" s="203"/>
      <c r="F54" s="295"/>
      <c r="G54" s="315"/>
    </row>
    <row r="55" spans="2:9" x14ac:dyDescent="0.25">
      <c r="B55" s="216">
        <v>14.14</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688</v>
      </c>
      <c r="C61" s="204" t="s">
        <v>306</v>
      </c>
      <c r="D61" s="152" t="s">
        <v>10</v>
      </c>
      <c r="E61" s="186"/>
      <c r="F61" s="295"/>
      <c r="G61" s="311" t="s">
        <v>172</v>
      </c>
      <c r="I61" s="115"/>
    </row>
    <row r="62" spans="2:9" x14ac:dyDescent="0.25">
      <c r="B62" s="217"/>
      <c r="C62" s="204"/>
      <c r="D62" s="152"/>
      <c r="E62" s="186"/>
      <c r="F62" s="295"/>
      <c r="G62" s="315"/>
    </row>
    <row r="63" spans="2:9" ht="13.8" x14ac:dyDescent="0.25">
      <c r="B63" s="217" t="s">
        <v>689</v>
      </c>
      <c r="C63" s="204" t="s">
        <v>307</v>
      </c>
      <c r="D63" s="152" t="s">
        <v>10</v>
      </c>
      <c r="E63" s="186">
        <v>150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690</v>
      </c>
      <c r="C67" s="204" t="s">
        <v>306</v>
      </c>
      <c r="D67" s="152" t="s">
        <v>10</v>
      </c>
      <c r="E67" s="186">
        <v>120</v>
      </c>
      <c r="F67" s="303">
        <v>0</v>
      </c>
      <c r="G67" s="315">
        <f>F67*E67</f>
        <v>0</v>
      </c>
      <c r="I67" s="115"/>
    </row>
    <row r="68" spans="2:9" x14ac:dyDescent="0.25">
      <c r="B68" s="217"/>
      <c r="C68" s="204"/>
      <c r="D68" s="152"/>
      <c r="E68" s="203"/>
      <c r="F68" s="295"/>
      <c r="G68" s="315"/>
      <c r="I68" s="171"/>
    </row>
    <row r="69" spans="2:9" x14ac:dyDescent="0.25">
      <c r="B69" s="217" t="s">
        <v>690</v>
      </c>
      <c r="C69" s="204" t="s">
        <v>307</v>
      </c>
      <c r="D69" s="152" t="s">
        <v>10</v>
      </c>
      <c r="E69" s="186"/>
      <c r="F69" s="291"/>
      <c r="G69" s="311" t="s">
        <v>172</v>
      </c>
    </row>
    <row r="70" spans="2:9" x14ac:dyDescent="0.25">
      <c r="B70" s="217"/>
      <c r="C70" s="204"/>
      <c r="D70" s="152"/>
      <c r="E70" s="186"/>
      <c r="F70" s="295"/>
      <c r="G70" s="315"/>
    </row>
    <row r="71" spans="2:9" ht="54" customHeight="1" x14ac:dyDescent="0.25">
      <c r="B71" s="216">
        <v>14.7</v>
      </c>
      <c r="C71" s="204" t="s">
        <v>219</v>
      </c>
      <c r="D71" s="152"/>
      <c r="E71" s="186"/>
      <c r="F71" s="295"/>
      <c r="G71" s="315"/>
    </row>
    <row r="72" spans="2:9" x14ac:dyDescent="0.25">
      <c r="B72" s="217"/>
      <c r="C72" s="204"/>
      <c r="D72" s="152"/>
      <c r="E72" s="186"/>
      <c r="F72" s="295"/>
      <c r="G72" s="315"/>
    </row>
    <row r="73" spans="2:9" x14ac:dyDescent="0.25">
      <c r="B73" s="217" t="s">
        <v>691</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14.7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691</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692</v>
      </c>
      <c r="C83" s="204" t="s">
        <v>227</v>
      </c>
      <c r="D83" s="152" t="s">
        <v>8</v>
      </c>
      <c r="E83" s="186">
        <v>12</v>
      </c>
      <c r="F83" s="303"/>
      <c r="G83" s="315" t="s">
        <v>172</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14.14</v>
      </c>
      <c r="C88" s="207" t="s">
        <v>229</v>
      </c>
      <c r="D88" s="152"/>
      <c r="E88" s="221"/>
      <c r="F88" s="295"/>
      <c r="G88" s="315"/>
    </row>
    <row r="89" spans="2:10" x14ac:dyDescent="0.25">
      <c r="B89" s="203"/>
      <c r="C89" s="204"/>
      <c r="D89" s="152"/>
      <c r="E89" s="203"/>
      <c r="F89" s="295"/>
      <c r="G89" s="315"/>
      <c r="J89" s="171"/>
    </row>
    <row r="90" spans="2:10" ht="13.8" x14ac:dyDescent="0.25">
      <c r="B90" s="203" t="s">
        <v>688</v>
      </c>
      <c r="C90" s="204" t="s">
        <v>568</v>
      </c>
      <c r="D90" s="152" t="s">
        <v>10</v>
      </c>
      <c r="E90" s="222">
        <v>250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689</v>
      </c>
      <c r="C92" s="204" t="s">
        <v>560</v>
      </c>
      <c r="D92" s="152" t="s">
        <v>10</v>
      </c>
      <c r="E92" s="203">
        <v>60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690</v>
      </c>
      <c r="C98" s="204" t="s">
        <v>236</v>
      </c>
      <c r="D98" s="152" t="s">
        <v>10</v>
      </c>
      <c r="E98" s="222">
        <f>E90</f>
        <v>250</v>
      </c>
      <c r="F98" s="295">
        <v>0</v>
      </c>
      <c r="G98" s="315">
        <f>F98*E98</f>
        <v>0</v>
      </c>
    </row>
    <row r="99" spans="2:7" x14ac:dyDescent="0.25">
      <c r="B99" s="203"/>
      <c r="C99" s="204"/>
      <c r="D99" s="152"/>
      <c r="E99" s="203"/>
      <c r="F99" s="295"/>
      <c r="G99" s="315"/>
    </row>
    <row r="100" spans="2:7" x14ac:dyDescent="0.25">
      <c r="B100" s="203" t="s">
        <v>690</v>
      </c>
      <c r="C100" s="204" t="s">
        <v>131</v>
      </c>
      <c r="D100" s="152" t="s">
        <v>10</v>
      </c>
      <c r="E100" s="203"/>
      <c r="F100" s="295"/>
      <c r="G100" s="315" t="s">
        <v>172</v>
      </c>
    </row>
    <row r="101" spans="2:7" x14ac:dyDescent="0.25">
      <c r="B101" s="203"/>
      <c r="C101" s="204"/>
      <c r="D101" s="152"/>
      <c r="E101" s="221"/>
      <c r="F101" s="295"/>
      <c r="G101" s="315"/>
    </row>
    <row r="102" spans="2:7" x14ac:dyDescent="0.25">
      <c r="B102" s="198">
        <v>14.9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693</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694</v>
      </c>
      <c r="C108" s="204" t="s">
        <v>243</v>
      </c>
      <c r="D108" s="152" t="s">
        <v>8</v>
      </c>
      <c r="E108" s="186"/>
      <c r="F108" s="295"/>
      <c r="G108" s="315" t="s">
        <v>172</v>
      </c>
    </row>
    <row r="109" spans="2:7" x14ac:dyDescent="0.25">
      <c r="B109" s="203"/>
      <c r="C109" s="204"/>
      <c r="D109" s="152"/>
      <c r="E109" s="186"/>
      <c r="F109" s="295"/>
      <c r="G109" s="315"/>
    </row>
    <row r="110" spans="2:7" x14ac:dyDescent="0.25">
      <c r="B110" s="203" t="s">
        <v>695</v>
      </c>
      <c r="C110" s="204" t="s">
        <v>277</v>
      </c>
      <c r="D110" s="152" t="s">
        <v>8</v>
      </c>
      <c r="E110" s="186"/>
      <c r="F110" s="295"/>
      <c r="G110" s="315" t="s">
        <v>172</v>
      </c>
    </row>
    <row r="111" spans="2:7" x14ac:dyDescent="0.25">
      <c r="B111" s="203"/>
      <c r="C111" s="223"/>
      <c r="D111" s="152"/>
      <c r="E111" s="186"/>
      <c r="F111" s="295"/>
      <c r="G111" s="315"/>
    </row>
    <row r="112" spans="2:7" x14ac:dyDescent="0.25">
      <c r="B112" s="203" t="s">
        <v>695</v>
      </c>
      <c r="C112" s="204" t="s">
        <v>278</v>
      </c>
      <c r="D112" s="152" t="s">
        <v>8</v>
      </c>
      <c r="E112" s="186"/>
      <c r="F112" s="295"/>
      <c r="G112" s="315" t="s">
        <v>172</v>
      </c>
    </row>
    <row r="113" spans="2:7" x14ac:dyDescent="0.25">
      <c r="B113" s="203"/>
      <c r="C113" s="223"/>
      <c r="D113" s="152"/>
      <c r="E113" s="186"/>
      <c r="F113" s="295"/>
      <c r="G113" s="315"/>
    </row>
    <row r="114" spans="2:7" x14ac:dyDescent="0.25">
      <c r="B114" s="203" t="s">
        <v>695</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14.1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696</v>
      </c>
      <c r="C126" s="204" t="s">
        <v>293</v>
      </c>
      <c r="D126" s="152" t="s">
        <v>8</v>
      </c>
      <c r="E126" s="203">
        <v>6</v>
      </c>
      <c r="F126" s="295">
        <v>0</v>
      </c>
      <c r="G126" s="315">
        <f>F126*E126</f>
        <v>0</v>
      </c>
    </row>
    <row r="127" spans="2:7" x14ac:dyDescent="0.25">
      <c r="B127" s="203"/>
      <c r="C127" s="204"/>
      <c r="D127" s="152"/>
      <c r="E127" s="203"/>
      <c r="F127" s="295"/>
      <c r="G127" s="315"/>
    </row>
    <row r="128" spans="2:7" x14ac:dyDescent="0.25">
      <c r="B128" s="203" t="s">
        <v>697</v>
      </c>
      <c r="C128" s="204" t="s">
        <v>292</v>
      </c>
      <c r="D128" s="152" t="s">
        <v>8</v>
      </c>
      <c r="E128" s="203"/>
      <c r="F128" s="295"/>
      <c r="G128" s="315" t="s">
        <v>481</v>
      </c>
    </row>
    <row r="129" spans="2:16" x14ac:dyDescent="0.25">
      <c r="B129" s="217"/>
      <c r="C129" s="204"/>
      <c r="D129" s="152"/>
      <c r="E129" s="186"/>
      <c r="F129" s="295"/>
      <c r="G129" s="315"/>
    </row>
    <row r="130" spans="2:16" x14ac:dyDescent="0.25">
      <c r="B130" s="203" t="s">
        <v>698</v>
      </c>
      <c r="C130" s="204" t="s">
        <v>730</v>
      </c>
      <c r="D130" s="152" t="s">
        <v>8</v>
      </c>
      <c r="E130" s="186"/>
      <c r="F130" s="295"/>
      <c r="G130" s="315"/>
    </row>
    <row r="131" spans="2:16" x14ac:dyDescent="0.25">
      <c r="B131" s="217"/>
      <c r="C131" s="204"/>
      <c r="D131" s="152"/>
      <c r="E131" s="186"/>
      <c r="F131" s="295"/>
      <c r="G131" s="315"/>
    </row>
    <row r="132" spans="2:16" x14ac:dyDescent="0.25">
      <c r="B132" s="217" t="s">
        <v>698</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14.11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699</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700</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701</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701</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701</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14.12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702</v>
      </c>
      <c r="C157" s="254" t="s">
        <v>270</v>
      </c>
      <c r="D157" s="255" t="s">
        <v>111</v>
      </c>
      <c r="E157" s="258">
        <v>1</v>
      </c>
      <c r="F157" s="305">
        <v>4000</v>
      </c>
      <c r="G157" s="319">
        <f>F157*E157</f>
        <v>4000</v>
      </c>
    </row>
    <row r="158" spans="2:7" ht="13.8" x14ac:dyDescent="0.25">
      <c r="B158" s="203"/>
      <c r="C158" s="254"/>
      <c r="D158" s="255"/>
      <c r="E158" s="258"/>
      <c r="F158" s="305"/>
      <c r="G158" s="319"/>
    </row>
    <row r="159" spans="2:7" ht="13.8" x14ac:dyDescent="0.25">
      <c r="B159" s="203">
        <v>14.114000000000001</v>
      </c>
      <c r="C159" s="257" t="s">
        <v>272</v>
      </c>
      <c r="D159" s="255"/>
      <c r="E159" s="258"/>
      <c r="F159" s="305"/>
      <c r="G159" s="319"/>
    </row>
    <row r="160" spans="2:7" ht="13.8" x14ac:dyDescent="0.25">
      <c r="B160" s="203"/>
      <c r="C160" s="257"/>
      <c r="D160" s="255"/>
      <c r="E160" s="258"/>
      <c r="F160" s="305"/>
      <c r="G160" s="319"/>
    </row>
    <row r="161" spans="2:9" ht="13.8" x14ac:dyDescent="0.25">
      <c r="B161" s="203" t="s">
        <v>703</v>
      </c>
      <c r="C161" s="254" t="s">
        <v>288</v>
      </c>
      <c r="D161" s="255" t="s">
        <v>8</v>
      </c>
      <c r="E161" s="258"/>
      <c r="F161" s="305"/>
      <c r="G161" s="320" t="s">
        <v>481</v>
      </c>
    </row>
    <row r="162" spans="2:9" ht="13.8" x14ac:dyDescent="0.25">
      <c r="B162" s="203"/>
      <c r="C162" s="254"/>
      <c r="D162" s="255"/>
      <c r="E162" s="258"/>
      <c r="F162" s="305"/>
      <c r="G162" s="319"/>
    </row>
    <row r="163" spans="2:9" ht="27.6" x14ac:dyDescent="0.25">
      <c r="B163" s="203" t="s">
        <v>704</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705</v>
      </c>
      <c r="C165" s="254" t="s">
        <v>425</v>
      </c>
      <c r="D165" s="255" t="s">
        <v>10</v>
      </c>
      <c r="E165" s="259"/>
      <c r="F165" s="305"/>
      <c r="G165" s="320" t="s">
        <v>481</v>
      </c>
    </row>
    <row r="166" spans="2:9" ht="13.8" x14ac:dyDescent="0.25">
      <c r="B166" s="203"/>
      <c r="C166" s="254"/>
      <c r="D166" s="255"/>
      <c r="E166" s="258"/>
      <c r="F166" s="305"/>
      <c r="G166" s="319"/>
    </row>
    <row r="167" spans="2:9" ht="27.6" x14ac:dyDescent="0.25">
      <c r="B167" s="203" t="s">
        <v>705</v>
      </c>
      <c r="C167" s="254" t="s">
        <v>318</v>
      </c>
      <c r="D167" s="255" t="s">
        <v>8</v>
      </c>
      <c r="E167" s="258"/>
      <c r="F167" s="305"/>
      <c r="G167" s="319" t="s">
        <v>481</v>
      </c>
    </row>
    <row r="168" spans="2:9" ht="13.8" x14ac:dyDescent="0.25">
      <c r="B168" s="203"/>
      <c r="C168" s="254"/>
      <c r="D168" s="255"/>
      <c r="E168" s="258"/>
      <c r="F168" s="305"/>
      <c r="G168" s="319"/>
    </row>
    <row r="169" spans="2:9" ht="27.6" x14ac:dyDescent="0.25">
      <c r="B169" s="203" t="s">
        <v>705</v>
      </c>
      <c r="C169" s="254" t="s">
        <v>739</v>
      </c>
      <c r="D169" s="255" t="s">
        <v>111</v>
      </c>
      <c r="E169" s="258">
        <v>1</v>
      </c>
      <c r="F169" s="305">
        <v>10000</v>
      </c>
      <c r="G169" s="320">
        <f>E169*F169</f>
        <v>10000</v>
      </c>
    </row>
    <row r="170" spans="2:9" ht="13.8" x14ac:dyDescent="0.25">
      <c r="B170" s="203"/>
      <c r="C170" s="260"/>
      <c r="D170" s="259"/>
      <c r="E170" s="258"/>
      <c r="F170" s="305"/>
      <c r="G170" s="320"/>
    </row>
    <row r="171" spans="2:9" ht="26.4" x14ac:dyDescent="0.25">
      <c r="B171" s="203" t="s">
        <v>706</v>
      </c>
      <c r="C171" s="151" t="s">
        <v>312</v>
      </c>
      <c r="D171" s="234" t="s">
        <v>8</v>
      </c>
      <c r="F171" s="295"/>
      <c r="G171" s="320" t="s">
        <v>172</v>
      </c>
    </row>
    <row r="172" spans="2:9" ht="13.8" thickBot="1" x14ac:dyDescent="0.3">
      <c r="B172" s="203"/>
      <c r="C172" s="151"/>
      <c r="D172" s="234"/>
      <c r="F172" s="295"/>
      <c r="G172" s="315"/>
    </row>
    <row r="173" spans="2:9" s="150" customFormat="1" ht="19.5" customHeight="1" thickBot="1" x14ac:dyDescent="0.3">
      <c r="B173" s="236" t="s">
        <v>13</v>
      </c>
      <c r="C173" s="237" t="s">
        <v>286</v>
      </c>
      <c r="D173" s="238"/>
      <c r="E173" s="239"/>
      <c r="F173" s="306"/>
      <c r="G173" s="321">
        <v>0</v>
      </c>
    </row>
    <row r="174" spans="2:9" x14ac:dyDescent="0.25">
      <c r="C174" s="151"/>
      <c r="D174" s="152"/>
    </row>
    <row r="175" spans="2:9" x14ac:dyDescent="0.25">
      <c r="C175" s="151"/>
      <c r="D175" s="152"/>
      <c r="G175" s="322"/>
      <c r="H175" s="157"/>
      <c r="I175" s="157"/>
    </row>
    <row r="176" spans="2:9" x14ac:dyDescent="0.25">
      <c r="C176" s="151"/>
      <c r="D176" s="152"/>
      <c r="G176" s="322"/>
    </row>
    <row r="177" spans="3:7" x14ac:dyDescent="0.25">
      <c r="C177" s="151"/>
      <c r="D177" s="152"/>
      <c r="G177" s="322"/>
    </row>
    <row r="178" spans="3:7" x14ac:dyDescent="0.25">
      <c r="C178" s="151"/>
      <c r="D178" s="152"/>
      <c r="G178" s="322"/>
    </row>
    <row r="179" spans="3:7" x14ac:dyDescent="0.25">
      <c r="C179" s="151"/>
      <c r="D179" s="152"/>
      <c r="G179" s="322"/>
    </row>
    <row r="180" spans="3:7" x14ac:dyDescent="0.25">
      <c r="C180" s="151"/>
      <c r="D180" s="152"/>
    </row>
    <row r="181" spans="3:7" x14ac:dyDescent="0.25">
      <c r="C181" s="151"/>
      <c r="D181" s="152"/>
      <c r="E181" s="158"/>
      <c r="F181" s="308"/>
      <c r="G181" s="323"/>
    </row>
    <row r="182" spans="3:7" x14ac:dyDescent="0.25">
      <c r="C182" s="151"/>
      <c r="D182" s="152"/>
      <c r="E182" s="158"/>
      <c r="F182" s="308"/>
      <c r="G182" s="323"/>
    </row>
  </sheetData>
  <mergeCells count="3">
    <mergeCell ref="B40:C40"/>
    <mergeCell ref="B86:C86"/>
    <mergeCell ref="B135:C135"/>
  </mergeCells>
  <pageMargins left="0.7" right="0.7" top="0.75" bottom="0.75" header="0.3" footer="0.3"/>
  <pageSetup fitToHeight="0" orientation="portrait" r:id="rId1"/>
  <rowBreaks count="3" manualBreakCount="3">
    <brk id="39" max="7" man="1"/>
    <brk id="85" max="7" man="1"/>
    <brk id="134" max="7"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57224-6D18-4D8E-B8C9-01C39952EBE8}">
  <sheetPr>
    <pageSetUpPr fitToPage="1"/>
  </sheetPr>
  <dimension ref="B2:P182"/>
  <sheetViews>
    <sheetView view="pageBreakPreview" zoomScale="70" zoomScaleNormal="100" zoomScaleSheetLayoutView="70"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15</v>
      </c>
      <c r="C4" s="202" t="s">
        <v>728</v>
      </c>
      <c r="E4" s="186"/>
      <c r="F4" s="290"/>
      <c r="G4" s="311"/>
    </row>
    <row r="5" spans="2:7" x14ac:dyDescent="0.25">
      <c r="B5" s="203"/>
      <c r="C5" s="204"/>
      <c r="D5" s="152"/>
      <c r="E5" s="186"/>
      <c r="F5" s="290"/>
      <c r="G5" s="311"/>
    </row>
    <row r="6" spans="2:7" hidden="1" x14ac:dyDescent="0.25">
      <c r="B6" s="198">
        <v>15.1</v>
      </c>
      <c r="C6" s="205" t="s">
        <v>729</v>
      </c>
      <c r="E6" s="186"/>
      <c r="F6" s="290"/>
      <c r="G6" s="311"/>
    </row>
    <row r="7" spans="2:7" x14ac:dyDescent="0.25">
      <c r="B7" s="203"/>
      <c r="C7" s="204"/>
      <c r="D7" s="206"/>
      <c r="E7" s="186"/>
      <c r="F7" s="290"/>
      <c r="G7" s="311"/>
    </row>
    <row r="8" spans="2:7" ht="26.4" x14ac:dyDescent="0.25">
      <c r="B8" s="198">
        <v>16.100000000000001</v>
      </c>
      <c r="C8" s="204" t="s">
        <v>308</v>
      </c>
      <c r="D8" s="206"/>
      <c r="E8" s="186"/>
      <c r="F8" s="290"/>
      <c r="G8" s="311"/>
    </row>
    <row r="9" spans="2:7" x14ac:dyDescent="0.25">
      <c r="B9" s="203"/>
      <c r="C9" s="204"/>
      <c r="D9" s="206"/>
      <c r="E9" s="186"/>
      <c r="F9" s="290"/>
      <c r="G9" s="311"/>
    </row>
    <row r="10" spans="2:7" ht="52.8" x14ac:dyDescent="0.25">
      <c r="B10" s="198">
        <v>17.100000000000001</v>
      </c>
      <c r="C10" s="204" t="s">
        <v>169</v>
      </c>
      <c r="D10" s="206"/>
      <c r="E10" s="186"/>
      <c r="F10" s="290"/>
      <c r="G10" s="311"/>
    </row>
    <row r="11" spans="2:7" x14ac:dyDescent="0.25">
      <c r="B11" s="203"/>
      <c r="C11" s="204"/>
      <c r="D11" s="206"/>
      <c r="E11" s="186"/>
      <c r="F11" s="290"/>
      <c r="G11" s="311"/>
    </row>
    <row r="12" spans="2:7" x14ac:dyDescent="0.25">
      <c r="B12" s="198">
        <v>18.100000000000001</v>
      </c>
      <c r="C12" s="204" t="s">
        <v>171</v>
      </c>
      <c r="D12" s="206" t="s">
        <v>9</v>
      </c>
      <c r="E12" s="186"/>
      <c r="F12" s="291"/>
      <c r="G12" s="311" t="s">
        <v>172</v>
      </c>
    </row>
    <row r="13" spans="2:7" x14ac:dyDescent="0.25">
      <c r="B13" s="203"/>
      <c r="C13" s="204"/>
      <c r="D13" s="206"/>
      <c r="E13" s="186"/>
      <c r="F13" s="290"/>
      <c r="G13" s="311"/>
    </row>
    <row r="14" spans="2:7" x14ac:dyDescent="0.25">
      <c r="B14" s="198">
        <v>19.100000000000001</v>
      </c>
      <c r="C14" s="204" t="s">
        <v>174</v>
      </c>
      <c r="D14" s="206"/>
      <c r="E14" s="186"/>
      <c r="F14" s="290"/>
      <c r="G14" s="311"/>
    </row>
    <row r="15" spans="2:7" x14ac:dyDescent="0.25">
      <c r="B15" s="203"/>
      <c r="C15" s="204"/>
      <c r="D15" s="206" t="s">
        <v>9</v>
      </c>
      <c r="E15" s="186"/>
      <c r="F15" s="291"/>
      <c r="G15" s="311" t="s">
        <v>172</v>
      </c>
    </row>
    <row r="16" spans="2:7" x14ac:dyDescent="0.25">
      <c r="B16" s="198">
        <v>20.100000000000001</v>
      </c>
      <c r="C16" s="207" t="s">
        <v>178</v>
      </c>
      <c r="D16" s="206"/>
      <c r="E16" s="186"/>
      <c r="F16" s="290"/>
      <c r="G16" s="311"/>
    </row>
    <row r="17" spans="2:9" x14ac:dyDescent="0.25">
      <c r="B17" s="203"/>
      <c r="C17" s="204"/>
      <c r="D17" s="206"/>
      <c r="E17" s="186"/>
      <c r="F17" s="290"/>
      <c r="G17" s="311"/>
    </row>
    <row r="18" spans="2:9" ht="39.6" x14ac:dyDescent="0.25">
      <c r="B18" s="198">
        <v>21.1</v>
      </c>
      <c r="C18" s="204" t="s">
        <v>179</v>
      </c>
      <c r="D18" s="206"/>
      <c r="E18" s="261"/>
      <c r="F18" s="295"/>
      <c r="G18" s="311"/>
    </row>
    <row r="19" spans="2:9" x14ac:dyDescent="0.25">
      <c r="B19" s="203"/>
      <c r="C19" s="204"/>
      <c r="D19" s="206"/>
      <c r="E19" s="442"/>
      <c r="F19" s="295"/>
      <c r="G19" s="311"/>
    </row>
    <row r="20" spans="2:9" x14ac:dyDescent="0.25">
      <c r="B20" s="198">
        <v>22.1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708</v>
      </c>
      <c r="C25" s="204" t="s">
        <v>186</v>
      </c>
      <c r="D25" s="206" t="s">
        <v>8</v>
      </c>
      <c r="E25" s="186"/>
      <c r="F25" s="291"/>
      <c r="G25" s="311" t="s">
        <v>172</v>
      </c>
    </row>
    <row r="26" spans="2:9" x14ac:dyDescent="0.25">
      <c r="B26" s="203"/>
      <c r="C26" s="204"/>
      <c r="D26" s="206"/>
      <c r="E26" s="186"/>
      <c r="F26" s="290"/>
      <c r="G26" s="311"/>
    </row>
    <row r="27" spans="2:9" x14ac:dyDescent="0.25">
      <c r="B27" s="203" t="s">
        <v>708</v>
      </c>
      <c r="C27" s="204" t="s">
        <v>188</v>
      </c>
      <c r="D27" s="206" t="s">
        <v>8</v>
      </c>
      <c r="E27" s="186"/>
      <c r="F27" s="291"/>
      <c r="G27" s="311" t="s">
        <v>172</v>
      </c>
    </row>
    <row r="28" spans="2:9" x14ac:dyDescent="0.25">
      <c r="B28" s="203"/>
      <c r="C28" s="204"/>
      <c r="D28" s="206"/>
      <c r="E28" s="186"/>
      <c r="F28" s="290"/>
      <c r="G28" s="311"/>
    </row>
    <row r="29" spans="2:9" x14ac:dyDescent="0.25">
      <c r="B29" s="198">
        <v>15.15</v>
      </c>
      <c r="C29" s="207" t="s">
        <v>190</v>
      </c>
      <c r="D29" s="206"/>
      <c r="E29" s="186"/>
      <c r="F29" s="290"/>
      <c r="G29" s="311"/>
    </row>
    <row r="30" spans="2:9" x14ac:dyDescent="0.25">
      <c r="B30" s="203"/>
      <c r="C30" s="204"/>
      <c r="D30" s="206"/>
      <c r="E30" s="186"/>
      <c r="F30" s="290"/>
      <c r="G30" s="311"/>
    </row>
    <row r="31" spans="2:9" ht="26.4" x14ac:dyDescent="0.25">
      <c r="B31" s="203" t="s">
        <v>709</v>
      </c>
      <c r="C31" s="204" t="s">
        <v>192</v>
      </c>
      <c r="D31" s="206" t="s">
        <v>10</v>
      </c>
      <c r="E31" s="186">
        <f>E63+E67</f>
        <v>250</v>
      </c>
      <c r="F31" s="290">
        <v>0</v>
      </c>
      <c r="G31" s="311">
        <f>F31*E31</f>
        <v>0</v>
      </c>
    </row>
    <row r="32" spans="2:9" x14ac:dyDescent="0.25">
      <c r="B32" s="203"/>
      <c r="C32" s="204"/>
      <c r="D32" s="206"/>
      <c r="E32" s="186"/>
      <c r="F32" s="290"/>
      <c r="G32" s="311"/>
    </row>
    <row r="33" spans="2:7" x14ac:dyDescent="0.25">
      <c r="B33" s="198">
        <v>15.15</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709</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15.15</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709</v>
      </c>
      <c r="C45" s="204" t="s">
        <v>477</v>
      </c>
      <c r="D45" s="152" t="s">
        <v>10</v>
      </c>
      <c r="E45" s="186"/>
      <c r="F45" s="291"/>
      <c r="G45" s="311" t="s">
        <v>172</v>
      </c>
    </row>
    <row r="46" spans="2:7" x14ac:dyDescent="0.25">
      <c r="B46" s="217"/>
      <c r="C46" s="204"/>
      <c r="D46" s="152"/>
      <c r="E46" s="186"/>
      <c r="F46" s="295"/>
      <c r="G46" s="315"/>
    </row>
    <row r="47" spans="2:7" x14ac:dyDescent="0.25">
      <c r="B47" s="217" t="s">
        <v>710</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711</v>
      </c>
      <c r="C51" s="204" t="s">
        <v>558</v>
      </c>
      <c r="D51" s="152" t="s">
        <v>8</v>
      </c>
      <c r="E51" s="186">
        <v>2</v>
      </c>
      <c r="F51" s="291">
        <v>0</v>
      </c>
      <c r="G51" s="311">
        <f>E51*F51</f>
        <v>0</v>
      </c>
    </row>
    <row r="52" spans="2:9" x14ac:dyDescent="0.25">
      <c r="B52" s="217"/>
      <c r="C52" s="204"/>
      <c r="D52" s="152"/>
      <c r="E52" s="203"/>
      <c r="F52" s="296"/>
      <c r="G52" s="315"/>
    </row>
    <row r="53" spans="2:9" x14ac:dyDescent="0.25">
      <c r="B53" s="217" t="s">
        <v>711</v>
      </c>
      <c r="C53" s="204" t="s">
        <v>559</v>
      </c>
      <c r="D53" s="152" t="s">
        <v>8</v>
      </c>
      <c r="E53" s="186">
        <v>1</v>
      </c>
      <c r="F53" s="291">
        <v>0</v>
      </c>
      <c r="G53" s="311">
        <f>E53*F53</f>
        <v>0</v>
      </c>
    </row>
    <row r="54" spans="2:9" x14ac:dyDescent="0.25">
      <c r="B54" s="217"/>
      <c r="C54" s="204"/>
      <c r="D54" s="152"/>
      <c r="E54" s="203"/>
      <c r="F54" s="295"/>
      <c r="G54" s="315"/>
    </row>
    <row r="55" spans="2:9" x14ac:dyDescent="0.25">
      <c r="B55" s="216">
        <v>15.15</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709</v>
      </c>
      <c r="C61" s="204" t="s">
        <v>306</v>
      </c>
      <c r="D61" s="152" t="s">
        <v>10</v>
      </c>
      <c r="E61" s="186"/>
      <c r="F61" s="295"/>
      <c r="G61" s="311" t="s">
        <v>172</v>
      </c>
      <c r="I61" s="115"/>
    </row>
    <row r="62" spans="2:9" x14ac:dyDescent="0.25">
      <c r="B62" s="217"/>
      <c r="C62" s="204"/>
      <c r="D62" s="152"/>
      <c r="E62" s="186"/>
      <c r="F62" s="295"/>
      <c r="G62" s="315"/>
    </row>
    <row r="63" spans="2:9" ht="13.8" x14ac:dyDescent="0.25">
      <c r="B63" s="217" t="s">
        <v>710</v>
      </c>
      <c r="C63" s="204" t="s">
        <v>307</v>
      </c>
      <c r="D63" s="152" t="s">
        <v>10</v>
      </c>
      <c r="E63" s="186">
        <v>150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711</v>
      </c>
      <c r="C67" s="204" t="s">
        <v>306</v>
      </c>
      <c r="D67" s="152" t="s">
        <v>10</v>
      </c>
      <c r="E67" s="186">
        <v>100</v>
      </c>
      <c r="F67" s="303">
        <v>0</v>
      </c>
      <c r="G67" s="315">
        <f>F67*E67</f>
        <v>0</v>
      </c>
      <c r="I67" s="115"/>
    </row>
    <row r="68" spans="2:9" x14ac:dyDescent="0.25">
      <c r="B68" s="217"/>
      <c r="C68" s="204"/>
      <c r="D68" s="152"/>
      <c r="E68" s="203"/>
      <c r="F68" s="295"/>
      <c r="G68" s="315"/>
      <c r="I68" s="171"/>
    </row>
    <row r="69" spans="2:9" x14ac:dyDescent="0.25">
      <c r="B69" s="217" t="s">
        <v>711</v>
      </c>
      <c r="C69" s="204" t="s">
        <v>307</v>
      </c>
      <c r="D69" s="152" t="s">
        <v>10</v>
      </c>
      <c r="E69" s="186"/>
      <c r="F69" s="291"/>
      <c r="G69" s="311" t="s">
        <v>172</v>
      </c>
    </row>
    <row r="70" spans="2:9" x14ac:dyDescent="0.25">
      <c r="B70" s="217"/>
      <c r="C70" s="204"/>
      <c r="D70" s="152"/>
      <c r="E70" s="186"/>
      <c r="F70" s="295"/>
      <c r="G70" s="315"/>
    </row>
    <row r="71" spans="2:9" ht="54" customHeight="1" x14ac:dyDescent="0.25">
      <c r="B71" s="216">
        <v>15.7</v>
      </c>
      <c r="C71" s="204" t="s">
        <v>219</v>
      </c>
      <c r="D71" s="152"/>
      <c r="E71" s="186"/>
      <c r="F71" s="295"/>
      <c r="G71" s="315"/>
    </row>
    <row r="72" spans="2:9" x14ac:dyDescent="0.25">
      <c r="B72" s="217"/>
      <c r="C72" s="204"/>
      <c r="D72" s="152"/>
      <c r="E72" s="186"/>
      <c r="F72" s="295"/>
      <c r="G72" s="315"/>
    </row>
    <row r="73" spans="2:9" x14ac:dyDescent="0.25">
      <c r="B73" s="217" t="s">
        <v>712</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15.7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712</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713</v>
      </c>
      <c r="C83" s="204" t="s">
        <v>227</v>
      </c>
      <c r="D83" s="152" t="s">
        <v>8</v>
      </c>
      <c r="E83" s="186">
        <v>12</v>
      </c>
      <c r="F83" s="303"/>
      <c r="G83" s="315" t="s">
        <v>172</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15.15</v>
      </c>
      <c r="C88" s="207" t="s">
        <v>229</v>
      </c>
      <c r="D88" s="152"/>
      <c r="E88" s="221"/>
      <c r="F88" s="295"/>
      <c r="G88" s="315"/>
    </row>
    <row r="89" spans="2:10" x14ac:dyDescent="0.25">
      <c r="B89" s="203"/>
      <c r="C89" s="204"/>
      <c r="D89" s="152"/>
      <c r="E89" s="203"/>
      <c r="F89" s="295"/>
      <c r="G89" s="315"/>
      <c r="J89" s="171"/>
    </row>
    <row r="90" spans="2:10" ht="13.8" x14ac:dyDescent="0.25">
      <c r="B90" s="203" t="s">
        <v>709</v>
      </c>
      <c r="C90" s="204" t="s">
        <v>568</v>
      </c>
      <c r="D90" s="152" t="s">
        <v>10</v>
      </c>
      <c r="E90" s="222">
        <v>250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710</v>
      </c>
      <c r="C92" s="204" t="s">
        <v>560</v>
      </c>
      <c r="D92" s="152" t="s">
        <v>10</v>
      </c>
      <c r="E92" s="203">
        <v>60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711</v>
      </c>
      <c r="C98" s="204" t="s">
        <v>236</v>
      </c>
      <c r="D98" s="152" t="s">
        <v>10</v>
      </c>
      <c r="E98" s="222">
        <f>E90</f>
        <v>250</v>
      </c>
      <c r="F98" s="295">
        <v>0</v>
      </c>
      <c r="G98" s="315">
        <f>F98*E98</f>
        <v>0</v>
      </c>
    </row>
    <row r="99" spans="2:7" x14ac:dyDescent="0.25">
      <c r="B99" s="203"/>
      <c r="C99" s="204"/>
      <c r="D99" s="152"/>
      <c r="E99" s="203"/>
      <c r="F99" s="295"/>
      <c r="G99" s="315"/>
    </row>
    <row r="100" spans="2:7" x14ac:dyDescent="0.25">
      <c r="B100" s="203" t="s">
        <v>711</v>
      </c>
      <c r="C100" s="204" t="s">
        <v>131</v>
      </c>
      <c r="D100" s="152" t="s">
        <v>10</v>
      </c>
      <c r="E100" s="203"/>
      <c r="F100" s="295"/>
      <c r="G100" s="315" t="s">
        <v>172</v>
      </c>
    </row>
    <row r="101" spans="2:7" x14ac:dyDescent="0.25">
      <c r="B101" s="203"/>
      <c r="C101" s="204"/>
      <c r="D101" s="152"/>
      <c r="E101" s="221"/>
      <c r="F101" s="295"/>
      <c r="G101" s="315"/>
    </row>
    <row r="102" spans="2:7" x14ac:dyDescent="0.25">
      <c r="B102" s="198">
        <v>15.9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714</v>
      </c>
      <c r="C106" s="204" t="s">
        <v>241</v>
      </c>
      <c r="D106" s="152" t="s">
        <v>8</v>
      </c>
      <c r="E106" s="186">
        <v>2</v>
      </c>
      <c r="F106" s="295">
        <v>0</v>
      </c>
      <c r="G106" s="315">
        <f>F106*E106</f>
        <v>0</v>
      </c>
    </row>
    <row r="107" spans="2:7" x14ac:dyDescent="0.25">
      <c r="B107" s="203"/>
      <c r="C107" s="204"/>
      <c r="D107" s="152"/>
      <c r="E107" s="186"/>
      <c r="F107" s="295"/>
      <c r="G107" s="315"/>
    </row>
    <row r="108" spans="2:7" x14ac:dyDescent="0.25">
      <c r="B108" s="203" t="s">
        <v>715</v>
      </c>
      <c r="C108" s="204" t="s">
        <v>243</v>
      </c>
      <c r="D108" s="152" t="s">
        <v>8</v>
      </c>
      <c r="E108" s="186"/>
      <c r="F108" s="295"/>
      <c r="G108" s="315" t="s">
        <v>172</v>
      </c>
    </row>
    <row r="109" spans="2:7" x14ac:dyDescent="0.25">
      <c r="B109" s="203"/>
      <c r="C109" s="204"/>
      <c r="D109" s="152"/>
      <c r="E109" s="186"/>
      <c r="F109" s="295"/>
      <c r="G109" s="315"/>
    </row>
    <row r="110" spans="2:7" x14ac:dyDescent="0.25">
      <c r="B110" s="203" t="s">
        <v>716</v>
      </c>
      <c r="C110" s="204" t="s">
        <v>277</v>
      </c>
      <c r="D110" s="152" t="s">
        <v>8</v>
      </c>
      <c r="E110" s="186"/>
      <c r="F110" s="295"/>
      <c r="G110" s="315" t="s">
        <v>172</v>
      </c>
    </row>
    <row r="111" spans="2:7" x14ac:dyDescent="0.25">
      <c r="B111" s="203"/>
      <c r="C111" s="223"/>
      <c r="D111" s="152"/>
      <c r="E111" s="186"/>
      <c r="F111" s="295"/>
      <c r="G111" s="315"/>
    </row>
    <row r="112" spans="2:7" x14ac:dyDescent="0.25">
      <c r="B112" s="203" t="s">
        <v>716</v>
      </c>
      <c r="C112" s="204" t="s">
        <v>278</v>
      </c>
      <c r="D112" s="152" t="s">
        <v>8</v>
      </c>
      <c r="E112" s="186"/>
      <c r="F112" s="295"/>
      <c r="G112" s="315" t="s">
        <v>172</v>
      </c>
    </row>
    <row r="113" spans="2:7" x14ac:dyDescent="0.25">
      <c r="B113" s="203"/>
      <c r="C113" s="223"/>
      <c r="D113" s="152"/>
      <c r="E113" s="186"/>
      <c r="F113" s="295"/>
      <c r="G113" s="315"/>
    </row>
    <row r="114" spans="2:7" x14ac:dyDescent="0.25">
      <c r="B114" s="203" t="s">
        <v>716</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15.1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717</v>
      </c>
      <c r="C126" s="204" t="s">
        <v>293</v>
      </c>
      <c r="D126" s="152" t="s">
        <v>8</v>
      </c>
      <c r="E126" s="203">
        <v>4</v>
      </c>
      <c r="F126" s="295">
        <v>0</v>
      </c>
      <c r="G126" s="315">
        <f>F126*E126</f>
        <v>0</v>
      </c>
    </row>
    <row r="127" spans="2:7" x14ac:dyDescent="0.25">
      <c r="B127" s="203"/>
      <c r="C127" s="204"/>
      <c r="D127" s="152"/>
      <c r="E127" s="203"/>
      <c r="F127" s="295"/>
      <c r="G127" s="315"/>
    </row>
    <row r="128" spans="2:7" x14ac:dyDescent="0.25">
      <c r="B128" s="203" t="s">
        <v>718</v>
      </c>
      <c r="C128" s="204" t="s">
        <v>292</v>
      </c>
      <c r="D128" s="152" t="s">
        <v>8</v>
      </c>
      <c r="E128" s="203"/>
      <c r="F128" s="295"/>
      <c r="G128" s="315" t="s">
        <v>481</v>
      </c>
    </row>
    <row r="129" spans="2:16" x14ac:dyDescent="0.25">
      <c r="B129" s="217"/>
      <c r="C129" s="204"/>
      <c r="D129" s="152"/>
      <c r="E129" s="186"/>
      <c r="F129" s="295"/>
      <c r="G129" s="315"/>
    </row>
    <row r="130" spans="2:16" x14ac:dyDescent="0.25">
      <c r="B130" s="203" t="s">
        <v>719</v>
      </c>
      <c r="C130" s="204" t="s">
        <v>730</v>
      </c>
      <c r="D130" s="152" t="s">
        <v>8</v>
      </c>
      <c r="E130" s="186"/>
      <c r="F130" s="295"/>
      <c r="G130" s="315" t="s">
        <v>172</v>
      </c>
    </row>
    <row r="131" spans="2:16" x14ac:dyDescent="0.25">
      <c r="B131" s="217"/>
      <c r="C131" s="204"/>
      <c r="D131" s="152"/>
      <c r="E131" s="186"/>
      <c r="F131" s="295"/>
      <c r="G131" s="315"/>
    </row>
    <row r="132" spans="2:16" x14ac:dyDescent="0.25">
      <c r="B132" s="217" t="s">
        <v>719</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15.11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720</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721</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722</v>
      </c>
      <c r="C147" s="140" t="s">
        <v>507</v>
      </c>
      <c r="D147" s="138" t="s">
        <v>8</v>
      </c>
      <c r="E147" s="79">
        <v>2</v>
      </c>
      <c r="F147" s="427">
        <v>0</v>
      </c>
      <c r="G147" s="303">
        <f>E147*F147</f>
        <v>0</v>
      </c>
    </row>
    <row r="148" spans="2:7" ht="13.8" x14ac:dyDescent="0.25">
      <c r="B148" s="203"/>
      <c r="C148" s="140"/>
      <c r="D148" s="138"/>
      <c r="E148" s="79"/>
      <c r="F148" s="303"/>
      <c r="G148" s="318"/>
    </row>
    <row r="149" spans="2:7" ht="13.8" x14ac:dyDescent="0.25">
      <c r="B149" s="203" t="s">
        <v>722</v>
      </c>
      <c r="C149" s="254" t="s">
        <v>421</v>
      </c>
      <c r="D149" s="255" t="s">
        <v>8</v>
      </c>
      <c r="E149" s="256">
        <v>4</v>
      </c>
      <c r="F149" s="305">
        <v>0</v>
      </c>
      <c r="G149" s="319">
        <f>F149*E149</f>
        <v>0</v>
      </c>
    </row>
    <row r="150" spans="2:7" ht="13.8" x14ac:dyDescent="0.25">
      <c r="B150" s="203"/>
      <c r="C150" s="140"/>
      <c r="D150" s="138"/>
      <c r="E150" s="79"/>
      <c r="F150" s="304"/>
      <c r="G150" s="318"/>
    </row>
    <row r="151" spans="2:7" ht="13.8" x14ac:dyDescent="0.25">
      <c r="B151" s="203" t="s">
        <v>722</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15.12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723</v>
      </c>
      <c r="C157" s="254" t="s">
        <v>270</v>
      </c>
      <c r="D157" s="255" t="s">
        <v>111</v>
      </c>
      <c r="E157" s="258">
        <v>1</v>
      </c>
      <c r="F157" s="305">
        <v>4000</v>
      </c>
      <c r="G157" s="319">
        <f>F157*E157</f>
        <v>4000</v>
      </c>
    </row>
    <row r="158" spans="2:7" ht="13.8" x14ac:dyDescent="0.25">
      <c r="B158" s="203"/>
      <c r="C158" s="254"/>
      <c r="D158" s="255"/>
      <c r="E158" s="258"/>
      <c r="F158" s="305"/>
      <c r="G158" s="319"/>
    </row>
    <row r="159" spans="2:7" ht="13.8" x14ac:dyDescent="0.25">
      <c r="B159" s="203">
        <v>15.115</v>
      </c>
      <c r="C159" s="257" t="s">
        <v>272</v>
      </c>
      <c r="D159" s="255"/>
      <c r="E159" s="258"/>
      <c r="F159" s="305"/>
      <c r="G159" s="319"/>
    </row>
    <row r="160" spans="2:7" ht="13.8" x14ac:dyDescent="0.25">
      <c r="B160" s="203"/>
      <c r="C160" s="257"/>
      <c r="D160" s="255"/>
      <c r="E160" s="258"/>
      <c r="F160" s="305"/>
      <c r="G160" s="319"/>
    </row>
    <row r="161" spans="2:9" ht="13.8" x14ac:dyDescent="0.25">
      <c r="B161" s="203" t="s">
        <v>724</v>
      </c>
      <c r="C161" s="254" t="s">
        <v>288</v>
      </c>
      <c r="D161" s="255" t="s">
        <v>8</v>
      </c>
      <c r="E161" s="258"/>
      <c r="F161" s="305"/>
      <c r="G161" s="320" t="s">
        <v>481</v>
      </c>
    </row>
    <row r="162" spans="2:9" ht="13.8" x14ac:dyDescent="0.25">
      <c r="B162" s="203"/>
      <c r="C162" s="254"/>
      <c r="D162" s="255"/>
      <c r="E162" s="258"/>
      <c r="F162" s="305"/>
      <c r="G162" s="319"/>
    </row>
    <row r="163" spans="2:9" ht="27.6" x14ac:dyDescent="0.25">
      <c r="B163" s="203" t="s">
        <v>725</v>
      </c>
      <c r="C163" s="254" t="s">
        <v>316</v>
      </c>
      <c r="D163" s="255" t="s">
        <v>8</v>
      </c>
      <c r="E163" s="259"/>
      <c r="F163" s="305"/>
      <c r="G163" s="320" t="s">
        <v>481</v>
      </c>
    </row>
    <row r="164" spans="2:9" ht="13.8" x14ac:dyDescent="0.25">
      <c r="B164" s="203"/>
      <c r="C164" s="254"/>
      <c r="D164" s="255"/>
      <c r="E164" s="258"/>
      <c r="F164" s="305"/>
      <c r="G164" s="319"/>
    </row>
    <row r="165" spans="2:9" ht="27.6" x14ac:dyDescent="0.25">
      <c r="B165" s="203" t="s">
        <v>726</v>
      </c>
      <c r="C165" s="254" t="s">
        <v>425</v>
      </c>
      <c r="D165" s="255" t="s">
        <v>10</v>
      </c>
      <c r="E165" s="259">
        <f>50</f>
        <v>50</v>
      </c>
      <c r="F165" s="305"/>
      <c r="G165" s="320" t="s">
        <v>481</v>
      </c>
    </row>
    <row r="166" spans="2:9" ht="13.8" x14ac:dyDescent="0.25">
      <c r="B166" s="203"/>
      <c r="C166" s="254"/>
      <c r="D166" s="255"/>
      <c r="E166" s="258"/>
      <c r="F166" s="305"/>
      <c r="G166" s="319"/>
    </row>
    <row r="167" spans="2:9" ht="27.6" x14ac:dyDescent="0.25">
      <c r="B167" s="203" t="s">
        <v>726</v>
      </c>
      <c r="C167" s="254" t="s">
        <v>318</v>
      </c>
      <c r="D167" s="255" t="s">
        <v>8</v>
      </c>
      <c r="E167" s="258"/>
      <c r="F167" s="305"/>
      <c r="G167" s="319" t="s">
        <v>481</v>
      </c>
    </row>
    <row r="168" spans="2:9" ht="13.8" x14ac:dyDescent="0.25">
      <c r="B168" s="203"/>
      <c r="C168" s="254"/>
      <c r="D168" s="255"/>
      <c r="E168" s="258"/>
      <c r="F168" s="305"/>
      <c r="G168" s="319"/>
    </row>
    <row r="169" spans="2:9" ht="27.6" x14ac:dyDescent="0.25">
      <c r="B169" s="203" t="s">
        <v>726</v>
      </c>
      <c r="C169" s="254" t="s">
        <v>740</v>
      </c>
      <c r="D169" s="255" t="s">
        <v>111</v>
      </c>
      <c r="E169" s="258">
        <v>1</v>
      </c>
      <c r="F169" s="305">
        <v>10000</v>
      </c>
      <c r="G169" s="320">
        <f>E169*F169</f>
        <v>10000</v>
      </c>
    </row>
    <row r="170" spans="2:9" ht="13.8" x14ac:dyDescent="0.25">
      <c r="B170" s="203"/>
      <c r="C170" s="260"/>
      <c r="D170" s="259"/>
      <c r="E170" s="258"/>
      <c r="F170" s="305"/>
      <c r="G170" s="320"/>
    </row>
    <row r="171" spans="2:9" ht="26.4" x14ac:dyDescent="0.25">
      <c r="B171" s="203" t="s">
        <v>727</v>
      </c>
      <c r="C171" s="151" t="s">
        <v>312</v>
      </c>
      <c r="D171" s="234" t="s">
        <v>8</v>
      </c>
      <c r="F171" s="295"/>
      <c r="G171" s="320" t="s">
        <v>172</v>
      </c>
    </row>
    <row r="172" spans="2:9" ht="13.8" thickBot="1" x14ac:dyDescent="0.3">
      <c r="B172" s="203"/>
      <c r="C172" s="151"/>
      <c r="D172" s="234"/>
      <c r="F172" s="295"/>
      <c r="G172" s="315"/>
    </row>
    <row r="173" spans="2:9" s="150" customFormat="1" ht="19.5" customHeight="1" thickBot="1" x14ac:dyDescent="0.3">
      <c r="B173" s="236" t="s">
        <v>13</v>
      </c>
      <c r="C173" s="237" t="s">
        <v>286</v>
      </c>
      <c r="D173" s="238"/>
      <c r="E173" s="239"/>
      <c r="F173" s="306"/>
      <c r="G173" s="321">
        <v>0</v>
      </c>
    </row>
    <row r="174" spans="2:9" x14ac:dyDescent="0.25">
      <c r="C174" s="151"/>
      <c r="D174" s="152"/>
    </row>
    <row r="175" spans="2:9" x14ac:dyDescent="0.25">
      <c r="C175" s="151"/>
      <c r="D175" s="152"/>
      <c r="G175" s="322"/>
      <c r="H175" s="157"/>
      <c r="I175" s="157"/>
    </row>
    <row r="176" spans="2:9" x14ac:dyDescent="0.25">
      <c r="C176" s="151"/>
      <c r="D176" s="152"/>
      <c r="G176" s="322"/>
    </row>
    <row r="177" spans="3:7" x14ac:dyDescent="0.25">
      <c r="C177" s="151"/>
      <c r="D177" s="152"/>
      <c r="G177" s="322"/>
    </row>
    <row r="178" spans="3:7" x14ac:dyDescent="0.25">
      <c r="C178" s="151"/>
      <c r="D178" s="152"/>
      <c r="G178" s="322"/>
    </row>
    <row r="179" spans="3:7" x14ac:dyDescent="0.25">
      <c r="C179" s="151"/>
      <c r="D179" s="152"/>
      <c r="G179" s="322"/>
    </row>
    <row r="180" spans="3:7" x14ac:dyDescent="0.25">
      <c r="C180" s="151"/>
      <c r="D180" s="152"/>
    </row>
    <row r="181" spans="3:7" x14ac:dyDescent="0.25">
      <c r="C181" s="151"/>
      <c r="D181" s="152"/>
      <c r="E181" s="158"/>
      <c r="F181" s="308"/>
      <c r="G181" s="323"/>
    </row>
    <row r="182" spans="3:7" x14ac:dyDescent="0.25">
      <c r="C182" s="151"/>
      <c r="D182" s="152"/>
      <c r="E182" s="158"/>
      <c r="F182" s="308"/>
      <c r="G182" s="323"/>
    </row>
  </sheetData>
  <mergeCells count="3">
    <mergeCell ref="B40:C40"/>
    <mergeCell ref="B86:C86"/>
    <mergeCell ref="B135:C135"/>
  </mergeCells>
  <pageMargins left="0.7" right="0.7" top="0.75" bottom="0.75" header="0.3" footer="0.3"/>
  <pageSetup fitToHeight="0" orientation="portrait" r:id="rId1"/>
  <rowBreaks count="3" manualBreakCount="3">
    <brk id="39" max="7" man="1"/>
    <brk id="85" max="7" man="1"/>
    <brk id="134"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3595F-04C0-4521-86A8-7C61EC49784F}">
  <sheetPr>
    <pageSetUpPr fitToPage="1"/>
  </sheetPr>
  <dimension ref="B1:S146"/>
  <sheetViews>
    <sheetView view="pageBreakPreview" topLeftCell="A54" zoomScale="99" zoomScaleNormal="100" zoomScaleSheetLayoutView="99" workbookViewId="0">
      <selection activeCell="F13" sqref="F13"/>
    </sheetView>
  </sheetViews>
  <sheetFormatPr defaultRowHeight="13.2" x14ac:dyDescent="0.25"/>
  <cols>
    <col min="1" max="1" width="8.88671875" style="167"/>
    <col min="2" max="2" width="15.44140625" style="193" customWidth="1"/>
    <col min="3" max="3" width="55.88671875" style="167" customWidth="1"/>
    <col min="4" max="4" width="11" style="167" customWidth="1"/>
    <col min="5" max="5" width="9" style="167" customWidth="1"/>
    <col min="6" max="6" width="11.77734375" style="167" customWidth="1"/>
    <col min="7" max="7" width="15.44140625" style="412" customWidth="1"/>
    <col min="8" max="9" width="8.88671875" style="167"/>
    <col min="10" max="10" width="13.109375" style="167" customWidth="1"/>
    <col min="11" max="11" width="8.109375" style="167" customWidth="1"/>
    <col min="12" max="12" width="12.44140625" style="167" customWidth="1"/>
    <col min="13" max="13" width="11" style="167" customWidth="1"/>
    <col min="14" max="16384" width="8.88671875" style="167"/>
  </cols>
  <sheetData>
    <row r="1" spans="2:19" x14ac:dyDescent="0.25">
      <c r="B1" s="413"/>
      <c r="C1" s="413"/>
      <c r="D1" s="413"/>
      <c r="E1" s="413"/>
      <c r="F1" s="324"/>
      <c r="G1" s="403"/>
      <c r="H1" s="325"/>
    </row>
    <row r="2" spans="2:19" x14ac:dyDescent="0.25">
      <c r="B2" s="326"/>
      <c r="C2" s="327"/>
      <c r="D2" s="165"/>
      <c r="E2" s="328"/>
      <c r="F2" s="329"/>
      <c r="G2" s="185"/>
      <c r="H2" s="165"/>
    </row>
    <row r="3" spans="2:19" ht="27" customHeight="1" x14ac:dyDescent="0.25">
      <c r="B3" s="330" t="s">
        <v>6</v>
      </c>
      <c r="C3" s="331" t="s">
        <v>1</v>
      </c>
      <c r="D3" s="330" t="s">
        <v>3</v>
      </c>
      <c r="E3" s="332" t="s">
        <v>7</v>
      </c>
      <c r="F3" s="333" t="s">
        <v>2</v>
      </c>
      <c r="G3" s="404" t="s">
        <v>0</v>
      </c>
      <c r="H3" s="165"/>
    </row>
    <row r="4" spans="2:19" ht="27.75" customHeight="1" x14ac:dyDescent="0.25">
      <c r="B4" s="164"/>
      <c r="C4" s="334"/>
      <c r="D4" s="165"/>
      <c r="E4" s="335"/>
      <c r="F4" s="336"/>
      <c r="G4" s="405"/>
      <c r="H4" s="165"/>
    </row>
    <row r="5" spans="2:19" ht="30" customHeight="1" x14ac:dyDescent="0.25">
      <c r="B5" s="337">
        <v>6</v>
      </c>
      <c r="C5" s="338" t="s">
        <v>370</v>
      </c>
      <c r="D5" s="165"/>
      <c r="E5" s="339"/>
      <c r="F5" s="329"/>
      <c r="G5" s="406"/>
      <c r="H5" s="165"/>
    </row>
    <row r="6" spans="2:19" x14ac:dyDescent="0.25">
      <c r="B6" s="340"/>
      <c r="C6" s="341"/>
      <c r="D6" s="165"/>
      <c r="E6" s="339"/>
      <c r="F6" s="329"/>
      <c r="G6" s="406"/>
      <c r="H6" s="165"/>
    </row>
    <row r="7" spans="2:19" x14ac:dyDescent="0.25">
      <c r="B7" s="342">
        <v>6.1</v>
      </c>
      <c r="C7" s="343" t="s">
        <v>371</v>
      </c>
      <c r="D7" s="166"/>
      <c r="E7" s="344"/>
      <c r="F7" s="329"/>
      <c r="G7" s="406"/>
      <c r="H7" s="165"/>
    </row>
    <row r="8" spans="2:19" ht="39.6" x14ac:dyDescent="0.25">
      <c r="B8" s="344"/>
      <c r="C8" s="345" t="s">
        <v>372</v>
      </c>
      <c r="D8" s="166"/>
      <c r="E8" s="344"/>
      <c r="F8" s="346"/>
      <c r="G8" s="407"/>
      <c r="J8" s="347"/>
    </row>
    <row r="9" spans="2:19" x14ac:dyDescent="0.25">
      <c r="B9" s="344" t="s">
        <v>445</v>
      </c>
      <c r="C9" s="348" t="s">
        <v>424</v>
      </c>
      <c r="D9" s="166" t="s">
        <v>10</v>
      </c>
      <c r="E9" s="344"/>
      <c r="F9" s="349"/>
      <c r="G9" s="350">
        <f>E9*F9</f>
        <v>0</v>
      </c>
      <c r="J9" s="347"/>
    </row>
    <row r="10" spans="2:19" x14ac:dyDescent="0.25">
      <c r="B10" s="344" t="s">
        <v>446</v>
      </c>
      <c r="C10" s="348" t="s">
        <v>374</v>
      </c>
      <c r="D10" s="166" t="s">
        <v>10</v>
      </c>
      <c r="E10" s="344"/>
      <c r="F10" s="349"/>
      <c r="G10" s="350" t="s">
        <v>172</v>
      </c>
      <c r="J10" s="347"/>
    </row>
    <row r="11" spans="2:19" x14ac:dyDescent="0.25">
      <c r="B11" s="344" t="s">
        <v>447</v>
      </c>
      <c r="C11" s="348" t="s">
        <v>418</v>
      </c>
      <c r="D11" s="166" t="s">
        <v>10</v>
      </c>
      <c r="E11" s="344">
        <v>1500</v>
      </c>
      <c r="F11" s="349">
        <v>12</v>
      </c>
      <c r="G11" s="408">
        <f>F11*E11</f>
        <v>18000</v>
      </c>
      <c r="J11" s="347"/>
    </row>
    <row r="12" spans="2:19" x14ac:dyDescent="0.25">
      <c r="B12" s="344"/>
      <c r="C12" s="348"/>
      <c r="D12" s="166"/>
      <c r="E12" s="344"/>
      <c r="F12" s="351"/>
      <c r="G12" s="408"/>
    </row>
    <row r="13" spans="2:19" ht="51" x14ac:dyDescent="0.25">
      <c r="B13" s="352">
        <v>6.2</v>
      </c>
      <c r="C13" s="353" t="s">
        <v>528</v>
      </c>
      <c r="D13" s="166"/>
      <c r="E13" s="344">
        <v>1550900</v>
      </c>
      <c r="F13" s="351"/>
      <c r="G13" s="408"/>
    </row>
    <row r="14" spans="2:19" x14ac:dyDescent="0.25">
      <c r="B14" s="354"/>
      <c r="C14" s="348" t="s">
        <v>375</v>
      </c>
      <c r="D14" s="166"/>
      <c r="E14" s="344"/>
      <c r="F14" s="351"/>
      <c r="G14" s="408"/>
      <c r="S14" s="167">
        <f>S13*650</f>
        <v>0</v>
      </c>
    </row>
    <row r="15" spans="2:19" x14ac:dyDescent="0.25">
      <c r="B15" s="354"/>
      <c r="C15" s="348" t="s">
        <v>376</v>
      </c>
      <c r="D15" s="166"/>
      <c r="E15" s="344"/>
      <c r="F15" s="349">
        <f>SUM(F6:F13)</f>
        <v>12</v>
      </c>
      <c r="G15" s="350"/>
    </row>
    <row r="16" spans="2:19" x14ac:dyDescent="0.25">
      <c r="B16" s="354" t="s">
        <v>448</v>
      </c>
      <c r="C16" s="348" t="s">
        <v>377</v>
      </c>
      <c r="D16" s="166" t="s">
        <v>10</v>
      </c>
      <c r="E16" s="344"/>
      <c r="F16" s="349">
        <f>F15*0.1</f>
        <v>1.2000000000000002</v>
      </c>
      <c r="G16" s="350"/>
      <c r="H16" s="165"/>
    </row>
    <row r="17" spans="2:8" x14ac:dyDescent="0.25">
      <c r="B17" s="354" t="s">
        <v>449</v>
      </c>
      <c r="C17" s="348" t="s">
        <v>378</v>
      </c>
      <c r="D17" s="166" t="s">
        <v>10</v>
      </c>
      <c r="E17" s="344"/>
      <c r="F17" s="349">
        <f>F16+F15</f>
        <v>13.2</v>
      </c>
      <c r="G17" s="350"/>
      <c r="H17" s="165"/>
    </row>
    <row r="18" spans="2:8" x14ac:dyDescent="0.25">
      <c r="B18" s="354" t="s">
        <v>450</v>
      </c>
      <c r="C18" s="348" t="s">
        <v>419</v>
      </c>
      <c r="D18" s="166" t="s">
        <v>10</v>
      </c>
      <c r="E18" s="344"/>
      <c r="F18" s="349">
        <f>F17*0.15</f>
        <v>1.9799999999999998</v>
      </c>
      <c r="G18" s="350" t="s">
        <v>172</v>
      </c>
      <c r="H18" s="165"/>
    </row>
    <row r="19" spans="2:8" x14ac:dyDescent="0.25">
      <c r="B19" s="354"/>
      <c r="C19" s="348"/>
      <c r="D19" s="166"/>
      <c r="E19" s="344"/>
      <c r="F19" s="349">
        <f>F18+F17</f>
        <v>15.18</v>
      </c>
      <c r="G19" s="350"/>
      <c r="H19" s="165"/>
    </row>
    <row r="20" spans="2:8" x14ac:dyDescent="0.25">
      <c r="B20" s="352">
        <v>6.3</v>
      </c>
      <c r="C20" s="353" t="s">
        <v>379</v>
      </c>
      <c r="D20" s="166"/>
      <c r="E20" s="344"/>
      <c r="F20" s="349"/>
      <c r="G20" s="350"/>
      <c r="H20" s="165"/>
    </row>
    <row r="21" spans="2:8" x14ac:dyDescent="0.25">
      <c r="B21" s="354"/>
      <c r="C21" s="348" t="s">
        <v>380</v>
      </c>
      <c r="D21" s="166"/>
      <c r="E21" s="442">
        <v>42</v>
      </c>
      <c r="F21" s="349"/>
      <c r="G21" s="350"/>
      <c r="H21" s="165"/>
    </row>
    <row r="22" spans="2:8" x14ac:dyDescent="0.25">
      <c r="B22" s="354"/>
      <c r="C22" s="348" t="s">
        <v>381</v>
      </c>
      <c r="D22" s="166"/>
      <c r="E22" s="344"/>
      <c r="F22" s="349"/>
      <c r="G22" s="350"/>
      <c r="H22" s="165"/>
    </row>
    <row r="23" spans="2:8" x14ac:dyDescent="0.25">
      <c r="B23" s="354"/>
      <c r="C23" s="348" t="s">
        <v>382</v>
      </c>
      <c r="D23" s="166"/>
      <c r="E23" s="344"/>
      <c r="F23" s="349"/>
      <c r="G23" s="350"/>
      <c r="H23" s="165"/>
    </row>
    <row r="24" spans="2:8" x14ac:dyDescent="0.25">
      <c r="B24" s="354" t="s">
        <v>451</v>
      </c>
      <c r="C24" s="348" t="s">
        <v>373</v>
      </c>
      <c r="D24" s="354" t="s">
        <v>25</v>
      </c>
      <c r="E24" s="344"/>
      <c r="F24" s="349"/>
      <c r="G24" s="350" t="s">
        <v>172</v>
      </c>
    </row>
    <row r="25" spans="2:8" x14ac:dyDescent="0.25">
      <c r="B25" s="354" t="s">
        <v>452</v>
      </c>
      <c r="C25" s="348" t="s">
        <v>383</v>
      </c>
      <c r="D25" s="354" t="s">
        <v>25</v>
      </c>
      <c r="E25" s="344"/>
      <c r="F25" s="349"/>
      <c r="G25" s="350" t="s">
        <v>172</v>
      </c>
    </row>
    <row r="26" spans="2:8" x14ac:dyDescent="0.25">
      <c r="B26" s="354" t="s">
        <v>453</v>
      </c>
      <c r="C26" s="348" t="s">
        <v>374</v>
      </c>
      <c r="D26" s="354" t="s">
        <v>25</v>
      </c>
      <c r="E26" s="344"/>
      <c r="F26" s="349"/>
      <c r="G26" s="350" t="s">
        <v>172</v>
      </c>
    </row>
    <row r="27" spans="2:8" x14ac:dyDescent="0.25">
      <c r="B27" s="354" t="s">
        <v>454</v>
      </c>
      <c r="C27" s="348" t="s">
        <v>417</v>
      </c>
      <c r="D27" s="354" t="s">
        <v>25</v>
      </c>
      <c r="E27" s="344"/>
      <c r="F27" s="349"/>
      <c r="G27" s="408" t="s">
        <v>172</v>
      </c>
    </row>
    <row r="28" spans="2:8" x14ac:dyDescent="0.25">
      <c r="B28" s="354"/>
      <c r="C28" s="348"/>
      <c r="D28" s="166"/>
      <c r="E28" s="344"/>
      <c r="F28" s="351"/>
      <c r="G28" s="408"/>
    </row>
    <row r="29" spans="2:8" x14ac:dyDescent="0.25">
      <c r="B29" s="352">
        <v>6.4</v>
      </c>
      <c r="C29" s="353" t="s">
        <v>384</v>
      </c>
      <c r="D29" s="166"/>
      <c r="E29" s="344"/>
      <c r="F29" s="351"/>
      <c r="G29" s="408"/>
    </row>
    <row r="30" spans="2:8" x14ac:dyDescent="0.25">
      <c r="B30" s="352"/>
      <c r="C30" s="353"/>
      <c r="D30" s="166"/>
      <c r="E30" s="344"/>
      <c r="F30" s="351">
        <f>5171811.67-2324872.67</f>
        <v>2846939</v>
      </c>
      <c r="G30" s="408"/>
    </row>
    <row r="31" spans="2:8" x14ac:dyDescent="0.25">
      <c r="B31" s="354" t="s">
        <v>455</v>
      </c>
      <c r="C31" s="348" t="s">
        <v>385</v>
      </c>
      <c r="D31" s="354" t="s">
        <v>25</v>
      </c>
      <c r="E31" s="355"/>
      <c r="F31" s="356"/>
      <c r="G31" s="357" t="s">
        <v>172</v>
      </c>
    </row>
    <row r="32" spans="2:8" x14ac:dyDescent="0.25">
      <c r="B32" s="354" t="s">
        <v>456</v>
      </c>
      <c r="C32" s="348" t="s">
        <v>386</v>
      </c>
      <c r="D32" s="354" t="s">
        <v>25</v>
      </c>
      <c r="E32" s="355"/>
      <c r="F32" s="356"/>
      <c r="G32" s="357" t="s">
        <v>172</v>
      </c>
    </row>
    <row r="33" spans="2:10" x14ac:dyDescent="0.25">
      <c r="B33" s="354" t="s">
        <v>457</v>
      </c>
      <c r="C33" s="348" t="s">
        <v>420</v>
      </c>
      <c r="D33" s="354" t="s">
        <v>25</v>
      </c>
      <c r="E33" s="344">
        <f>E11</f>
        <v>1500</v>
      </c>
      <c r="F33" s="349">
        <v>9</v>
      </c>
      <c r="G33" s="350">
        <f>F33*E33</f>
        <v>13500</v>
      </c>
    </row>
    <row r="34" spans="2:10" x14ac:dyDescent="0.25">
      <c r="B34" s="354"/>
      <c r="C34" s="358"/>
      <c r="D34" s="344"/>
      <c r="E34" s="166"/>
      <c r="F34" s="359"/>
      <c r="G34" s="408"/>
    </row>
    <row r="35" spans="2:10" x14ac:dyDescent="0.25">
      <c r="B35" s="352">
        <v>6.6</v>
      </c>
      <c r="C35" s="343" t="s">
        <v>387</v>
      </c>
      <c r="D35" s="166"/>
      <c r="E35" s="344"/>
      <c r="F35" s="359"/>
      <c r="G35" s="408"/>
    </row>
    <row r="36" spans="2:10" x14ac:dyDescent="0.25">
      <c r="B36" s="354"/>
      <c r="C36" s="348" t="s">
        <v>388</v>
      </c>
      <c r="D36" s="166"/>
      <c r="E36" s="344"/>
      <c r="F36" s="351"/>
      <c r="G36" s="408"/>
    </row>
    <row r="37" spans="2:10" x14ac:dyDescent="0.25">
      <c r="B37" s="354"/>
      <c r="C37" s="345" t="s">
        <v>389</v>
      </c>
      <c r="D37" s="166"/>
      <c r="E37" s="344"/>
      <c r="F37" s="351"/>
      <c r="G37" s="408"/>
    </row>
    <row r="38" spans="2:10" x14ac:dyDescent="0.25">
      <c r="B38" s="354"/>
      <c r="C38" s="348" t="s">
        <v>390</v>
      </c>
      <c r="D38" s="166"/>
      <c r="E38" s="344"/>
      <c r="F38" s="351"/>
      <c r="G38" s="408"/>
    </row>
    <row r="39" spans="2:10" x14ac:dyDescent="0.25">
      <c r="B39" s="354" t="s">
        <v>458</v>
      </c>
      <c r="C39" s="348" t="s">
        <v>391</v>
      </c>
      <c r="D39" s="354" t="s">
        <v>25</v>
      </c>
      <c r="E39" s="344"/>
      <c r="F39" s="349"/>
      <c r="G39" s="350" t="s">
        <v>172</v>
      </c>
      <c r="H39" s="165"/>
    </row>
    <row r="40" spans="2:10" x14ac:dyDescent="0.25">
      <c r="B40" s="354" t="s">
        <v>459</v>
      </c>
      <c r="C40" s="348" t="s">
        <v>383</v>
      </c>
      <c r="D40" s="354" t="s">
        <v>25</v>
      </c>
      <c r="E40" s="355"/>
      <c r="F40" s="356"/>
      <c r="G40" s="357" t="s">
        <v>172</v>
      </c>
      <c r="H40" s="165"/>
    </row>
    <row r="41" spans="2:10" x14ac:dyDescent="0.25">
      <c r="B41" s="354" t="s">
        <v>460</v>
      </c>
      <c r="C41" s="348" t="s">
        <v>392</v>
      </c>
      <c r="D41" s="354" t="s">
        <v>25</v>
      </c>
      <c r="E41" s="344"/>
      <c r="F41" s="349"/>
      <c r="G41" s="350" t="s">
        <v>172</v>
      </c>
      <c r="H41" s="165"/>
    </row>
    <row r="42" spans="2:10" x14ac:dyDescent="0.25">
      <c r="B42" s="354" t="s">
        <v>461</v>
      </c>
      <c r="C42" s="348" t="s">
        <v>393</v>
      </c>
      <c r="D42" s="354" t="s">
        <v>25</v>
      </c>
      <c r="E42" s="344"/>
      <c r="F42" s="349"/>
      <c r="G42" s="350" t="s">
        <v>172</v>
      </c>
      <c r="H42" s="165"/>
    </row>
    <row r="43" spans="2:10" ht="16.5" customHeight="1" x14ac:dyDescent="0.25">
      <c r="B43" s="354"/>
      <c r="C43" s="360"/>
      <c r="D43" s="166"/>
      <c r="E43" s="344"/>
      <c r="F43" s="351"/>
      <c r="G43" s="408"/>
      <c r="H43" s="165"/>
      <c r="J43" s="347"/>
    </row>
    <row r="44" spans="2:10" x14ac:dyDescent="0.25">
      <c r="B44" s="352">
        <v>6.6</v>
      </c>
      <c r="C44" s="207" t="s">
        <v>209</v>
      </c>
      <c r="D44" s="152"/>
      <c r="E44" s="186"/>
      <c r="F44" s="295"/>
      <c r="G44" s="315"/>
      <c r="H44" s="165"/>
      <c r="J44" s="347"/>
    </row>
    <row r="45" spans="2:10" x14ac:dyDescent="0.25">
      <c r="B45" s="354"/>
      <c r="C45" s="204"/>
      <c r="D45" s="152"/>
      <c r="E45" s="186"/>
      <c r="F45" s="295"/>
      <c r="G45" s="315"/>
      <c r="H45" s="165"/>
    </row>
    <row r="46" spans="2:10" ht="26.4" x14ac:dyDescent="0.25">
      <c r="B46" s="354"/>
      <c r="C46" s="204" t="s">
        <v>303</v>
      </c>
      <c r="D46" s="152"/>
      <c r="E46" s="186"/>
      <c r="F46" s="295"/>
      <c r="G46" s="315"/>
      <c r="H46" s="165"/>
    </row>
    <row r="47" spans="2:10" x14ac:dyDescent="0.25">
      <c r="B47" s="354"/>
      <c r="C47" s="204"/>
      <c r="D47" s="152"/>
      <c r="E47" s="186"/>
      <c r="F47" s="295"/>
      <c r="G47" s="315"/>
      <c r="H47" s="165"/>
    </row>
    <row r="48" spans="2:10" x14ac:dyDescent="0.25">
      <c r="B48" s="354" t="s">
        <v>458</v>
      </c>
      <c r="C48" s="204" t="s">
        <v>211</v>
      </c>
      <c r="D48" s="152"/>
      <c r="E48" s="186"/>
      <c r="F48" s="295"/>
      <c r="G48" s="315"/>
      <c r="H48" s="165"/>
      <c r="J48" s="347"/>
    </row>
    <row r="49" spans="2:15" x14ac:dyDescent="0.25">
      <c r="B49" s="354"/>
      <c r="C49" s="204"/>
      <c r="D49" s="152"/>
      <c r="E49" s="186"/>
      <c r="F49" s="295"/>
      <c r="G49" s="315"/>
      <c r="H49" s="165"/>
      <c r="J49" s="176"/>
      <c r="K49" s="176"/>
    </row>
    <row r="50" spans="2:15" x14ac:dyDescent="0.25">
      <c r="B50" s="354" t="s">
        <v>459</v>
      </c>
      <c r="C50" s="204" t="s">
        <v>306</v>
      </c>
      <c r="D50" s="152" t="s">
        <v>10</v>
      </c>
      <c r="E50" s="186"/>
      <c r="F50" s="295"/>
      <c r="G50" s="311" t="s">
        <v>172</v>
      </c>
      <c r="H50" s="165"/>
      <c r="J50" s="177"/>
      <c r="K50" s="177"/>
      <c r="L50" s="177"/>
      <c r="M50" s="177"/>
      <c r="N50" s="177"/>
    </row>
    <row r="51" spans="2:15" x14ac:dyDescent="0.25">
      <c r="B51" s="368"/>
      <c r="C51" s="204"/>
      <c r="D51" s="152"/>
      <c r="E51" s="186"/>
      <c r="F51" s="295"/>
      <c r="G51" s="315"/>
      <c r="H51" s="165"/>
      <c r="J51" s="177"/>
      <c r="K51" s="177"/>
      <c r="L51" s="177"/>
      <c r="M51" s="177"/>
      <c r="N51" s="177"/>
    </row>
    <row r="52" spans="2:15" ht="13.8" x14ac:dyDescent="0.25">
      <c r="B52" s="354" t="s">
        <v>460</v>
      </c>
      <c r="C52" s="204" t="s">
        <v>307</v>
      </c>
      <c r="D52" s="152" t="s">
        <v>10</v>
      </c>
      <c r="E52" s="186"/>
      <c r="F52" s="286"/>
      <c r="G52" s="315" t="s">
        <v>172</v>
      </c>
      <c r="H52" s="165"/>
      <c r="J52" s="177"/>
      <c r="K52" s="177"/>
      <c r="L52" s="177"/>
      <c r="M52" s="177"/>
      <c r="N52" s="177"/>
    </row>
    <row r="53" spans="2:15" ht="13.8" x14ac:dyDescent="0.25">
      <c r="B53" s="354"/>
      <c r="C53" s="204"/>
      <c r="D53" s="152"/>
      <c r="E53" s="186"/>
      <c r="F53" s="286"/>
      <c r="G53" s="315"/>
      <c r="H53" s="165"/>
      <c r="J53" s="177"/>
      <c r="K53" s="177"/>
      <c r="L53" s="177"/>
      <c r="M53" s="177"/>
      <c r="N53" s="177"/>
    </row>
    <row r="54" spans="2:15" ht="13.8" x14ac:dyDescent="0.25">
      <c r="B54" s="354"/>
      <c r="C54" s="204" t="s">
        <v>216</v>
      </c>
      <c r="D54" s="152"/>
      <c r="E54" s="186"/>
      <c r="F54" s="286"/>
      <c r="G54" s="315"/>
      <c r="H54" s="165"/>
      <c r="J54" s="177"/>
      <c r="K54" s="177"/>
      <c r="L54" s="177"/>
      <c r="M54" s="177"/>
      <c r="N54" s="177"/>
    </row>
    <row r="55" spans="2:15" ht="13.8" x14ac:dyDescent="0.25">
      <c r="B55" s="354"/>
      <c r="C55" s="204"/>
      <c r="D55" s="152"/>
      <c r="E55" s="186"/>
      <c r="F55" s="286"/>
      <c r="G55" s="315"/>
      <c r="H55" s="165"/>
      <c r="J55" s="177"/>
      <c r="K55" s="177"/>
      <c r="L55" s="177"/>
      <c r="M55" s="177"/>
      <c r="N55" s="177"/>
    </row>
    <row r="56" spans="2:15" ht="13.8" x14ac:dyDescent="0.25">
      <c r="B56" s="354" t="s">
        <v>461</v>
      </c>
      <c r="C56" s="204" t="s">
        <v>306</v>
      </c>
      <c r="D56" s="152" t="s">
        <v>10</v>
      </c>
      <c r="E56" s="186">
        <v>300</v>
      </c>
      <c r="F56" s="286">
        <v>25</v>
      </c>
      <c r="G56" s="315">
        <f>F56*E56</f>
        <v>7500</v>
      </c>
      <c r="H56" s="165"/>
      <c r="J56" s="177"/>
      <c r="K56" s="177"/>
      <c r="L56" s="177"/>
      <c r="M56" s="177"/>
      <c r="N56" s="177"/>
    </row>
    <row r="57" spans="2:15" x14ac:dyDescent="0.25">
      <c r="B57" s="354"/>
      <c r="C57" s="204"/>
      <c r="D57" s="152"/>
      <c r="E57" s="203"/>
      <c r="F57" s="295"/>
      <c r="G57" s="315"/>
      <c r="H57" s="165"/>
      <c r="L57" s="193"/>
      <c r="M57" s="178"/>
    </row>
    <row r="58" spans="2:15" x14ac:dyDescent="0.25">
      <c r="B58" s="354" t="s">
        <v>506</v>
      </c>
      <c r="C58" s="204" t="s">
        <v>307</v>
      </c>
      <c r="D58" s="152" t="s">
        <v>10</v>
      </c>
      <c r="E58" s="186"/>
      <c r="F58" s="291"/>
      <c r="G58" s="311" t="s">
        <v>172</v>
      </c>
      <c r="J58" s="179"/>
      <c r="K58" s="179"/>
      <c r="L58" s="181"/>
      <c r="M58" s="180"/>
      <c r="O58" s="179"/>
    </row>
    <row r="59" spans="2:15" x14ac:dyDescent="0.25">
      <c r="B59" s="354"/>
      <c r="C59" s="204"/>
      <c r="D59" s="152"/>
      <c r="E59" s="186"/>
      <c r="F59" s="295"/>
      <c r="G59" s="315"/>
      <c r="J59" s="179"/>
      <c r="K59" s="179"/>
      <c r="L59" s="181"/>
      <c r="M59" s="180"/>
      <c r="O59" s="179"/>
    </row>
    <row r="60" spans="2:15" ht="42" customHeight="1" x14ac:dyDescent="0.25">
      <c r="B60" s="354"/>
      <c r="C60" s="204" t="s">
        <v>219</v>
      </c>
      <c r="D60" s="152"/>
      <c r="E60" s="186"/>
      <c r="F60" s="295"/>
      <c r="G60" s="315"/>
      <c r="J60" s="179"/>
      <c r="K60" s="179"/>
      <c r="L60" s="181"/>
      <c r="M60" s="180"/>
      <c r="O60" s="179"/>
    </row>
    <row r="61" spans="2:15" ht="15" customHeight="1" x14ac:dyDescent="0.25">
      <c r="B61" s="354"/>
      <c r="C61" s="204"/>
      <c r="D61" s="152"/>
      <c r="E61" s="186"/>
      <c r="F61" s="295"/>
      <c r="G61" s="315"/>
      <c r="J61" s="179"/>
      <c r="K61" s="179"/>
      <c r="L61" s="181"/>
      <c r="M61" s="180"/>
      <c r="O61" s="193"/>
    </row>
    <row r="62" spans="2:15" ht="16.5" customHeight="1" x14ac:dyDescent="0.25">
      <c r="B62" s="354" t="s">
        <v>506</v>
      </c>
      <c r="C62" s="204" t="s">
        <v>221</v>
      </c>
      <c r="D62" s="415" t="s">
        <v>8</v>
      </c>
      <c r="E62" s="186">
        <v>15</v>
      </c>
      <c r="F62" s="295">
        <v>15</v>
      </c>
      <c r="G62" s="295">
        <f>F62*E62</f>
        <v>225</v>
      </c>
      <c r="J62" s="179"/>
      <c r="K62" s="179"/>
      <c r="L62" s="181"/>
      <c r="M62" s="180"/>
      <c r="O62" s="179"/>
    </row>
    <row r="63" spans="2:15" ht="16.5" customHeight="1" x14ac:dyDescent="0.25">
      <c r="B63" s="368"/>
      <c r="C63" s="223"/>
      <c r="D63" s="295"/>
      <c r="E63" s="295"/>
      <c r="F63" s="295"/>
      <c r="G63" s="295"/>
      <c r="J63" s="179"/>
      <c r="K63" s="179"/>
      <c r="L63" s="181"/>
      <c r="M63" s="180"/>
      <c r="O63" s="179"/>
    </row>
    <row r="64" spans="2:15" ht="16.5" customHeight="1" x14ac:dyDescent="0.25">
      <c r="B64" s="354"/>
      <c r="C64" s="219" t="s">
        <v>11</v>
      </c>
      <c r="D64" s="184"/>
      <c r="E64" s="209"/>
      <c r="F64" s="293"/>
      <c r="G64" s="414">
        <f>SUM(G4:G62)</f>
        <v>39225</v>
      </c>
      <c r="J64" s="179"/>
      <c r="K64" s="179"/>
      <c r="L64" s="181"/>
      <c r="M64" s="180"/>
      <c r="O64" s="179"/>
    </row>
    <row r="65" spans="2:14" ht="14.25" customHeight="1" x14ac:dyDescent="0.25">
      <c r="B65" s="354"/>
      <c r="C65" s="363" t="s">
        <v>394</v>
      </c>
      <c r="D65" s="361"/>
      <c r="E65" s="361"/>
      <c r="F65" s="362"/>
      <c r="G65" s="409">
        <f>G64</f>
        <v>39225</v>
      </c>
      <c r="J65" s="179"/>
      <c r="K65" s="179"/>
      <c r="L65" s="181"/>
      <c r="M65" s="180"/>
    </row>
    <row r="66" spans="2:14" ht="19.5" customHeight="1" x14ac:dyDescent="0.25">
      <c r="B66" s="364"/>
      <c r="C66" s="365"/>
      <c r="D66" s="166"/>
      <c r="E66" s="366"/>
      <c r="F66" s="351"/>
      <c r="G66" s="410"/>
      <c r="J66" s="179"/>
      <c r="K66" s="179"/>
      <c r="L66" s="181"/>
      <c r="M66" s="180"/>
    </row>
    <row r="67" spans="2:14" x14ac:dyDescent="0.25">
      <c r="B67" s="364">
        <v>6.8</v>
      </c>
      <c r="C67" s="367" t="s">
        <v>395</v>
      </c>
      <c r="D67" s="166"/>
      <c r="E67" s="366"/>
      <c r="F67" s="351"/>
      <c r="G67" s="410"/>
      <c r="J67" s="179"/>
      <c r="K67" s="179"/>
      <c r="L67" s="179"/>
      <c r="M67" s="180"/>
      <c r="N67" s="179"/>
    </row>
    <row r="68" spans="2:14" x14ac:dyDescent="0.25">
      <c r="B68" s="368"/>
      <c r="C68" s="367"/>
      <c r="D68" s="166"/>
      <c r="E68" s="366"/>
      <c r="F68" s="351"/>
      <c r="G68" s="410"/>
    </row>
    <row r="69" spans="2:14" ht="26.4" x14ac:dyDescent="0.25">
      <c r="B69" s="368"/>
      <c r="C69" s="369" t="s">
        <v>396</v>
      </c>
      <c r="D69" s="366"/>
      <c r="E69" s="366"/>
      <c r="F69" s="351"/>
      <c r="G69" s="410"/>
    </row>
    <row r="70" spans="2:14" x14ac:dyDescent="0.25">
      <c r="B70" s="368"/>
      <c r="C70" s="370"/>
      <c r="D70" s="366"/>
      <c r="E70" s="366"/>
      <c r="F70" s="351"/>
      <c r="G70" s="410"/>
    </row>
    <row r="71" spans="2:14" ht="26.4" x14ac:dyDescent="0.25">
      <c r="B71" s="368" t="s">
        <v>462</v>
      </c>
      <c r="C71" s="371" t="s">
        <v>397</v>
      </c>
      <c r="D71" s="368" t="s">
        <v>25</v>
      </c>
      <c r="E71" s="368"/>
      <c r="F71" s="372"/>
      <c r="G71" s="374" t="s">
        <v>172</v>
      </c>
    </row>
    <row r="72" spans="2:14" x14ac:dyDescent="0.25">
      <c r="B72" s="368"/>
      <c r="C72" s="370"/>
      <c r="D72" s="366"/>
      <c r="E72" s="366"/>
      <c r="F72" s="351"/>
      <c r="G72" s="410"/>
    </row>
    <row r="73" spans="2:14" ht="26.4" x14ac:dyDescent="0.25">
      <c r="B73" s="368" t="s">
        <v>463</v>
      </c>
      <c r="C73" s="371" t="s">
        <v>423</v>
      </c>
      <c r="D73" s="368" t="s">
        <v>25</v>
      </c>
      <c r="E73" s="368">
        <v>2</v>
      </c>
      <c r="F73" s="372">
        <f>3980*1.3</f>
        <v>5174</v>
      </c>
      <c r="G73" s="374">
        <f>E73*F73</f>
        <v>10348</v>
      </c>
    </row>
    <row r="74" spans="2:14" x14ac:dyDescent="0.25">
      <c r="B74" s="368"/>
      <c r="C74" s="371"/>
      <c r="D74" s="373"/>
      <c r="E74" s="368"/>
      <c r="F74" s="372"/>
      <c r="G74" s="374"/>
    </row>
    <row r="75" spans="2:14" ht="26.4" x14ac:dyDescent="0.25">
      <c r="B75" s="368" t="s">
        <v>464</v>
      </c>
      <c r="C75" s="371" t="s">
        <v>398</v>
      </c>
      <c r="D75" s="368" t="s">
        <v>25</v>
      </c>
      <c r="E75" s="368"/>
      <c r="F75" s="372"/>
      <c r="G75" s="374" t="s">
        <v>172</v>
      </c>
    </row>
    <row r="76" spans="2:14" x14ac:dyDescent="0.25">
      <c r="B76" s="368"/>
      <c r="C76" s="371"/>
      <c r="D76" s="373"/>
      <c r="E76" s="368"/>
      <c r="F76" s="372"/>
      <c r="G76" s="374"/>
    </row>
    <row r="77" spans="2:14" ht="39.6" x14ac:dyDescent="0.25">
      <c r="B77" s="368" t="s">
        <v>465</v>
      </c>
      <c r="C77" s="371" t="s">
        <v>399</v>
      </c>
      <c r="D77" s="368" t="s">
        <v>25</v>
      </c>
      <c r="E77" s="368"/>
      <c r="F77" s="372"/>
      <c r="G77" s="374" t="s">
        <v>172</v>
      </c>
    </row>
    <row r="78" spans="2:14" ht="12" customHeight="1" x14ac:dyDescent="0.25">
      <c r="B78" s="368"/>
      <c r="C78" s="371"/>
      <c r="D78" s="373"/>
      <c r="E78" s="368"/>
      <c r="F78" s="372"/>
      <c r="G78" s="374"/>
    </row>
    <row r="79" spans="2:14" ht="28.35" customHeight="1" x14ac:dyDescent="0.25">
      <c r="B79" s="368" t="s">
        <v>466</v>
      </c>
      <c r="C79" s="369" t="s">
        <v>400</v>
      </c>
      <c r="D79" s="368" t="s">
        <v>25</v>
      </c>
      <c r="E79" s="375"/>
      <c r="F79" s="349"/>
      <c r="G79" s="374" t="s">
        <v>172</v>
      </c>
    </row>
    <row r="80" spans="2:14" x14ac:dyDescent="0.25">
      <c r="B80" s="368"/>
      <c r="C80" s="370"/>
      <c r="D80" s="368"/>
      <c r="E80" s="368"/>
      <c r="F80" s="372"/>
      <c r="G80" s="374"/>
    </row>
    <row r="81" spans="2:7" x14ac:dyDescent="0.25">
      <c r="B81" s="368" t="s">
        <v>466</v>
      </c>
      <c r="C81" s="369" t="s">
        <v>401</v>
      </c>
      <c r="D81" s="368" t="s">
        <v>25</v>
      </c>
      <c r="E81" s="368"/>
      <c r="F81" s="372"/>
      <c r="G81" s="374" t="s">
        <v>172</v>
      </c>
    </row>
    <row r="82" spans="2:7" x14ac:dyDescent="0.25">
      <c r="B82" s="368"/>
      <c r="C82" s="370"/>
      <c r="D82" s="368"/>
      <c r="E82" s="368"/>
      <c r="F82" s="372"/>
      <c r="G82" s="374"/>
    </row>
    <row r="83" spans="2:7" ht="13.8" x14ac:dyDescent="0.25">
      <c r="B83" s="368" t="s">
        <v>466</v>
      </c>
      <c r="C83" s="140" t="s">
        <v>368</v>
      </c>
      <c r="D83" s="138" t="s">
        <v>8</v>
      </c>
      <c r="E83" s="79"/>
      <c r="F83" s="305"/>
      <c r="G83" s="318" t="s">
        <v>172</v>
      </c>
    </row>
    <row r="84" spans="2:7" ht="14.25" customHeight="1" x14ac:dyDescent="0.25">
      <c r="B84" s="368"/>
      <c r="C84" s="370"/>
      <c r="D84" s="368"/>
      <c r="E84" s="368"/>
      <c r="F84" s="390"/>
      <c r="G84" s="376"/>
    </row>
    <row r="85" spans="2:7" ht="41.4" x14ac:dyDescent="0.25">
      <c r="B85" s="368" t="s">
        <v>467</v>
      </c>
      <c r="C85" s="140" t="s">
        <v>422</v>
      </c>
      <c r="D85" s="285" t="s">
        <v>8</v>
      </c>
      <c r="E85" s="79">
        <v>16</v>
      </c>
      <c r="F85" s="286">
        <f>1650*1.2*1.3</f>
        <v>2574</v>
      </c>
      <c r="G85" s="318">
        <f>E85*F85</f>
        <v>41184</v>
      </c>
    </row>
    <row r="86" spans="2:7" x14ac:dyDescent="0.25">
      <c r="B86" s="368"/>
      <c r="C86" s="370"/>
      <c r="D86" s="368"/>
      <c r="E86" s="368"/>
      <c r="F86" s="372"/>
      <c r="G86" s="376"/>
    </row>
    <row r="87" spans="2:7" ht="26.4" x14ac:dyDescent="0.25">
      <c r="B87" s="368" t="s">
        <v>468</v>
      </c>
      <c r="C87" s="369" t="s">
        <v>527</v>
      </c>
      <c r="D87" s="368" t="s">
        <v>25</v>
      </c>
      <c r="E87" s="203">
        <v>2</v>
      </c>
      <c r="F87" s="356">
        <v>2750</v>
      </c>
      <c r="G87" s="188">
        <f>E87*F87</f>
        <v>5500</v>
      </c>
    </row>
    <row r="88" spans="2:7" x14ac:dyDescent="0.25">
      <c r="B88" s="368"/>
      <c r="C88" s="370"/>
      <c r="D88" s="368"/>
      <c r="E88" s="368"/>
      <c r="F88" s="372"/>
      <c r="G88" s="376"/>
    </row>
    <row r="89" spans="2:7" x14ac:dyDescent="0.25">
      <c r="B89" s="364">
        <v>6.9</v>
      </c>
      <c r="C89" s="377" t="s">
        <v>402</v>
      </c>
      <c r="D89" s="368"/>
      <c r="E89" s="368"/>
      <c r="F89" s="372"/>
      <c r="G89" s="376"/>
    </row>
    <row r="90" spans="2:7" ht="12" customHeight="1" x14ac:dyDescent="0.25">
      <c r="B90" s="368"/>
      <c r="C90" s="370"/>
      <c r="D90" s="368"/>
      <c r="E90" s="368"/>
      <c r="F90" s="372"/>
      <c r="G90" s="376"/>
    </row>
    <row r="91" spans="2:7" ht="10.5" customHeight="1" x14ac:dyDescent="0.25">
      <c r="B91" s="378"/>
      <c r="C91" s="370"/>
      <c r="D91" s="379"/>
      <c r="E91" s="368"/>
      <c r="F91" s="372"/>
      <c r="G91" s="376"/>
    </row>
    <row r="92" spans="2:7" ht="26.4" x14ac:dyDescent="0.25">
      <c r="B92" s="378" t="s">
        <v>469</v>
      </c>
      <c r="C92" s="380" t="s">
        <v>403</v>
      </c>
      <c r="D92" s="381"/>
      <c r="E92" s="368"/>
      <c r="F92" s="372"/>
      <c r="G92" s="376"/>
    </row>
    <row r="93" spans="2:7" x14ac:dyDescent="0.25">
      <c r="B93" s="368"/>
      <c r="C93" s="380"/>
      <c r="D93" s="368"/>
      <c r="E93" s="368"/>
      <c r="F93" s="372"/>
      <c r="G93" s="376"/>
    </row>
    <row r="94" spans="2:7" ht="28.35" customHeight="1" x14ac:dyDescent="0.25">
      <c r="B94" s="368" t="s">
        <v>470</v>
      </c>
      <c r="C94" s="380" t="s">
        <v>404</v>
      </c>
      <c r="D94" s="381" t="s">
        <v>10</v>
      </c>
      <c r="E94" s="368"/>
      <c r="F94" s="372"/>
      <c r="G94" s="376" t="s">
        <v>172</v>
      </c>
    </row>
    <row r="95" spans="2:7" x14ac:dyDescent="0.25">
      <c r="B95" s="368"/>
      <c r="C95" s="382"/>
      <c r="D95" s="381"/>
      <c r="E95" s="368"/>
      <c r="F95" s="372"/>
      <c r="G95" s="376"/>
    </row>
    <row r="96" spans="2:7" x14ac:dyDescent="0.25">
      <c r="B96" s="368" t="s">
        <v>471</v>
      </c>
      <c r="C96" s="370" t="s">
        <v>405</v>
      </c>
      <c r="D96" s="368" t="s">
        <v>10</v>
      </c>
      <c r="E96" s="368"/>
      <c r="F96" s="372"/>
      <c r="G96" s="376" t="s">
        <v>172</v>
      </c>
    </row>
    <row r="97" spans="2:7" x14ac:dyDescent="0.25">
      <c r="B97" s="368"/>
      <c r="C97" s="370"/>
      <c r="D97" s="368"/>
      <c r="E97" s="368"/>
      <c r="F97" s="372"/>
      <c r="G97" s="376"/>
    </row>
    <row r="98" spans="2:7" ht="24" customHeight="1" x14ac:dyDescent="0.25">
      <c r="B98" s="383" t="s">
        <v>472</v>
      </c>
      <c r="C98" s="384" t="s">
        <v>319</v>
      </c>
      <c r="D98" s="368"/>
      <c r="E98" s="368"/>
      <c r="F98" s="372"/>
      <c r="G98" s="376"/>
    </row>
    <row r="99" spans="2:7" x14ac:dyDescent="0.25">
      <c r="B99" s="368"/>
      <c r="C99" s="385"/>
      <c r="D99" s="368"/>
      <c r="E99" s="368"/>
      <c r="F99" s="372"/>
      <c r="G99" s="376"/>
    </row>
    <row r="100" spans="2:7" x14ac:dyDescent="0.25">
      <c r="B100" s="368"/>
      <c r="C100" s="385" t="s">
        <v>327</v>
      </c>
      <c r="D100" s="368"/>
      <c r="E100" s="368"/>
      <c r="F100" s="372"/>
      <c r="G100" s="376"/>
    </row>
    <row r="101" spans="2:7" ht="28.2" x14ac:dyDescent="0.25">
      <c r="B101" s="368" t="s">
        <v>458</v>
      </c>
      <c r="C101" s="386" t="s">
        <v>406</v>
      </c>
      <c r="D101" s="368" t="s">
        <v>10</v>
      </c>
      <c r="E101" s="368"/>
      <c r="F101" s="372"/>
      <c r="G101" s="376" t="s">
        <v>172</v>
      </c>
    </row>
    <row r="102" spans="2:7" x14ac:dyDescent="0.25">
      <c r="B102" s="368"/>
      <c r="C102" s="151"/>
      <c r="D102" s="368"/>
      <c r="E102" s="368"/>
      <c r="F102" s="372"/>
      <c r="G102" s="376"/>
    </row>
    <row r="103" spans="2:7" ht="26.4" x14ac:dyDescent="0.25">
      <c r="B103" s="368" t="s">
        <v>459</v>
      </c>
      <c r="C103" s="386" t="s">
        <v>407</v>
      </c>
      <c r="D103" s="168" t="s">
        <v>25</v>
      </c>
      <c r="E103" s="168"/>
      <c r="F103" s="387"/>
      <c r="G103" s="410" t="s">
        <v>172</v>
      </c>
    </row>
    <row r="104" spans="2:7" x14ac:dyDescent="0.25">
      <c r="B104" s="368"/>
      <c r="C104" s="386"/>
      <c r="D104" s="368"/>
      <c r="E104" s="368"/>
      <c r="F104" s="372"/>
      <c r="G104" s="376"/>
    </row>
    <row r="105" spans="2:7" ht="28.5" customHeight="1" x14ac:dyDescent="0.25">
      <c r="B105" s="368" t="s">
        <v>460</v>
      </c>
      <c r="C105" s="151" t="s">
        <v>408</v>
      </c>
      <c r="D105" s="168" t="s">
        <v>25</v>
      </c>
      <c r="E105" s="168"/>
      <c r="F105" s="387"/>
      <c r="G105" s="410" t="s">
        <v>172</v>
      </c>
    </row>
    <row r="106" spans="2:7" x14ac:dyDescent="0.25">
      <c r="B106" s="388"/>
      <c r="C106" s="389"/>
      <c r="D106" s="368"/>
      <c r="E106" s="368"/>
      <c r="F106" s="390"/>
      <c r="G106" s="374"/>
    </row>
    <row r="107" spans="2:7" x14ac:dyDescent="0.25">
      <c r="B107" s="391" t="s">
        <v>473</v>
      </c>
      <c r="C107" s="392" t="s">
        <v>409</v>
      </c>
      <c r="D107" s="169"/>
      <c r="E107" s="169"/>
      <c r="F107" s="387"/>
      <c r="G107" s="410"/>
    </row>
    <row r="108" spans="2:7" x14ac:dyDescent="0.25">
      <c r="B108" s="388"/>
      <c r="C108" s="360" t="s">
        <v>410</v>
      </c>
      <c r="D108" s="168"/>
      <c r="E108" s="168"/>
      <c r="F108" s="387"/>
      <c r="G108" s="410"/>
    </row>
    <row r="109" spans="2:7" x14ac:dyDescent="0.25">
      <c r="B109" s="388"/>
      <c r="C109" s="360" t="s">
        <v>411</v>
      </c>
      <c r="D109" s="165"/>
      <c r="E109" s="169"/>
      <c r="F109" s="387"/>
      <c r="G109" s="410"/>
    </row>
    <row r="110" spans="2:7" x14ac:dyDescent="0.25">
      <c r="B110" s="388"/>
      <c r="C110" s="393" t="s">
        <v>412</v>
      </c>
      <c r="D110" s="165"/>
      <c r="E110" s="169"/>
      <c r="F110" s="387"/>
      <c r="G110" s="410"/>
    </row>
    <row r="111" spans="2:7" x14ac:dyDescent="0.25">
      <c r="B111" s="388"/>
      <c r="C111" s="393" t="s">
        <v>413</v>
      </c>
      <c r="D111" s="169"/>
      <c r="E111" s="168"/>
      <c r="F111" s="387"/>
      <c r="G111" s="410"/>
    </row>
    <row r="112" spans="2:7" ht="26.4" x14ac:dyDescent="0.25">
      <c r="B112" s="394"/>
      <c r="C112" s="395" t="s">
        <v>414</v>
      </c>
      <c r="D112" s="168" t="s">
        <v>415</v>
      </c>
      <c r="E112" s="168">
        <v>1</v>
      </c>
      <c r="F112" s="387">
        <v>5000</v>
      </c>
      <c r="G112" s="410">
        <f>F112*E112</f>
        <v>5000</v>
      </c>
    </row>
    <row r="113" spans="2:7" x14ac:dyDescent="0.25">
      <c r="B113" s="396"/>
      <c r="C113" s="393"/>
      <c r="D113" s="165"/>
      <c r="E113" s="169"/>
      <c r="F113" s="387"/>
      <c r="G113" s="410"/>
    </row>
    <row r="114" spans="2:7" ht="16.5" customHeight="1" x14ac:dyDescent="0.25">
      <c r="B114" s="397"/>
      <c r="C114" s="398" t="s">
        <v>416</v>
      </c>
      <c r="D114" s="399"/>
      <c r="E114" s="398"/>
      <c r="F114" s="400"/>
      <c r="G114" s="409">
        <f>SUM(G65:G112)</f>
        <v>101257</v>
      </c>
    </row>
    <row r="115" spans="2:7" x14ac:dyDescent="0.25">
      <c r="B115" s="170"/>
      <c r="D115" s="165"/>
      <c r="E115" s="165"/>
      <c r="F115" s="401"/>
      <c r="G115" s="411"/>
    </row>
    <row r="116" spans="2:7" x14ac:dyDescent="0.25">
      <c r="B116" s="170"/>
      <c r="C116" s="165"/>
      <c r="D116" s="165"/>
      <c r="E116" s="165"/>
      <c r="F116" s="402"/>
      <c r="G116" s="411"/>
    </row>
    <row r="117" spans="2:7" x14ac:dyDescent="0.25">
      <c r="B117" s="170"/>
      <c r="C117" s="165"/>
      <c r="D117" s="165"/>
      <c r="E117" s="165"/>
      <c r="F117" s="401"/>
      <c r="G117" s="411"/>
    </row>
    <row r="118" spans="2:7" x14ac:dyDescent="0.25">
      <c r="C118" s="165"/>
    </row>
    <row r="119" spans="2:7" x14ac:dyDescent="0.25">
      <c r="C119" s="165"/>
    </row>
    <row r="141" ht="42" customHeight="1" x14ac:dyDescent="0.25"/>
    <row r="143" ht="33" customHeight="1" x14ac:dyDescent="0.25"/>
    <row r="145" ht="24" customHeight="1" x14ac:dyDescent="0.25"/>
    <row r="146" ht="22.5" customHeight="1" x14ac:dyDescent="0.25"/>
  </sheetData>
  <pageMargins left="0.7" right="0.7" top="0.75" bottom="0.75" header="0.3" footer="0.3"/>
  <pageSetup paperSize="9" scale="73" fitToHeight="0" orientation="portrait" r:id="rId1"/>
  <rowBreaks count="1" manualBreakCount="1">
    <brk id="64" min="1"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71"/>
  <sheetViews>
    <sheetView topLeftCell="A61" workbookViewId="0">
      <selection activeCell="B76" sqref="B76"/>
    </sheetView>
  </sheetViews>
  <sheetFormatPr defaultRowHeight="14.4" x14ac:dyDescent="0.3"/>
  <cols>
    <col min="2" max="2" width="49.44140625" customWidth="1"/>
    <col min="4" max="4" width="9.33203125" customWidth="1"/>
    <col min="5" max="5" width="15.5546875" customWidth="1"/>
    <col min="6" max="6" width="25.33203125" customWidth="1"/>
    <col min="7" max="7" width="23.33203125" customWidth="1"/>
    <col min="8" max="8" width="20.44140625" customWidth="1"/>
  </cols>
  <sheetData>
    <row r="1" spans="1:6" x14ac:dyDescent="0.3">
      <c r="A1" s="262" t="s">
        <v>6</v>
      </c>
      <c r="B1" s="262" t="s">
        <v>1</v>
      </c>
      <c r="C1" s="262" t="s">
        <v>3</v>
      </c>
      <c r="D1" s="262" t="s">
        <v>7</v>
      </c>
      <c r="E1" s="262" t="s">
        <v>2</v>
      </c>
      <c r="F1" s="262" t="s">
        <v>4</v>
      </c>
    </row>
    <row r="2" spans="1:6" x14ac:dyDescent="0.3">
      <c r="A2" s="263"/>
      <c r="B2" s="264"/>
      <c r="C2" s="265"/>
      <c r="D2" s="265"/>
      <c r="E2" s="265"/>
      <c r="F2" s="266"/>
    </row>
    <row r="3" spans="1:6" ht="35.25" customHeight="1" x14ac:dyDescent="0.3">
      <c r="A3" s="267">
        <v>5</v>
      </c>
      <c r="B3" s="268" t="s">
        <v>319</v>
      </c>
      <c r="C3" s="269"/>
      <c r="D3" s="265"/>
      <c r="E3" s="265"/>
      <c r="F3" s="266"/>
    </row>
    <row r="4" spans="1:6" ht="16.5" customHeight="1" x14ac:dyDescent="0.3">
      <c r="A4" s="267"/>
      <c r="B4" s="270"/>
      <c r="C4" s="269"/>
      <c r="D4" s="265"/>
      <c r="E4" s="265"/>
      <c r="F4" s="266"/>
    </row>
    <row r="5" spans="1:6" x14ac:dyDescent="0.3">
      <c r="A5" s="267"/>
      <c r="B5" s="91" t="s">
        <v>320</v>
      </c>
      <c r="C5" s="269"/>
      <c r="D5" s="265"/>
      <c r="E5" s="265"/>
      <c r="F5" s="266"/>
    </row>
    <row r="6" spans="1:6" ht="42" x14ac:dyDescent="0.3">
      <c r="A6" s="267"/>
      <c r="B6" s="84" t="s">
        <v>321</v>
      </c>
      <c r="C6" s="269"/>
      <c r="D6" s="271"/>
      <c r="E6" s="271"/>
      <c r="F6" s="272"/>
    </row>
    <row r="7" spans="1:6" x14ac:dyDescent="0.3">
      <c r="A7" s="267"/>
      <c r="B7" s="270"/>
      <c r="C7" s="269"/>
      <c r="D7" s="271"/>
      <c r="E7" s="271"/>
      <c r="F7" s="272"/>
    </row>
    <row r="8" spans="1:6" x14ac:dyDescent="0.3">
      <c r="A8" s="267">
        <v>5.0999999999999996</v>
      </c>
      <c r="B8" s="273" t="s">
        <v>322</v>
      </c>
      <c r="C8" s="138"/>
      <c r="D8" s="83"/>
      <c r="E8" s="82"/>
      <c r="F8" s="112"/>
    </row>
    <row r="9" spans="1:6" x14ac:dyDescent="0.3">
      <c r="A9" s="267"/>
      <c r="B9" s="274"/>
      <c r="C9" s="138"/>
      <c r="D9" s="83"/>
      <c r="E9" s="82"/>
      <c r="F9" s="112"/>
    </row>
    <row r="10" spans="1:6" ht="30" customHeight="1" x14ac:dyDescent="0.3">
      <c r="A10" s="271" t="s">
        <v>58</v>
      </c>
      <c r="B10" s="274" t="s">
        <v>323</v>
      </c>
      <c r="C10" s="138" t="s">
        <v>10</v>
      </c>
      <c r="D10" s="83">
        <v>5</v>
      </c>
      <c r="E10" s="82">
        <v>35</v>
      </c>
      <c r="F10" s="112">
        <f>E10*D10</f>
        <v>175</v>
      </c>
    </row>
    <row r="11" spans="1:6" ht="15.6" customHeight="1" x14ac:dyDescent="0.3">
      <c r="A11" s="271"/>
      <c r="B11" s="274"/>
      <c r="C11" s="138"/>
      <c r="D11" s="83"/>
      <c r="E11" s="82"/>
      <c r="F11" s="112"/>
    </row>
    <row r="12" spans="1:6" ht="30" customHeight="1" x14ac:dyDescent="0.3">
      <c r="A12" s="271" t="s">
        <v>73</v>
      </c>
      <c r="B12" s="274" t="s">
        <v>324</v>
      </c>
      <c r="C12" s="138" t="s">
        <v>10</v>
      </c>
      <c r="D12" s="83"/>
      <c r="E12" s="82"/>
      <c r="F12" s="112" t="s">
        <v>172</v>
      </c>
    </row>
    <row r="13" spans="1:6" ht="13.2" customHeight="1" x14ac:dyDescent="0.3">
      <c r="A13" s="271"/>
      <c r="B13" s="274"/>
      <c r="C13" s="138"/>
      <c r="D13" s="83"/>
      <c r="E13" s="82"/>
      <c r="F13" s="112"/>
    </row>
    <row r="14" spans="1:6" ht="29.4" customHeight="1" x14ac:dyDescent="0.3">
      <c r="A14" s="271" t="s">
        <v>83</v>
      </c>
      <c r="B14" s="274" t="s">
        <v>325</v>
      </c>
      <c r="C14" s="138" t="s">
        <v>10</v>
      </c>
      <c r="D14" s="83">
        <f>4*4</f>
        <v>16</v>
      </c>
      <c r="E14" s="82">
        <v>165</v>
      </c>
      <c r="F14" s="112">
        <f>E14*D14</f>
        <v>2640</v>
      </c>
    </row>
    <row r="15" spans="1:6" ht="15" customHeight="1" x14ac:dyDescent="0.3">
      <c r="A15" s="267"/>
      <c r="B15" s="275"/>
      <c r="C15" s="276"/>
      <c r="D15" s="83"/>
      <c r="E15" s="112"/>
      <c r="F15" s="112"/>
    </row>
    <row r="16" spans="1:6" ht="17.25" customHeight="1" x14ac:dyDescent="0.3">
      <c r="A16" s="271" t="s">
        <v>95</v>
      </c>
      <c r="B16" s="84" t="s">
        <v>326</v>
      </c>
      <c r="C16" s="85" t="s">
        <v>8</v>
      </c>
      <c r="D16" s="83">
        <v>4</v>
      </c>
      <c r="E16" s="82">
        <v>230</v>
      </c>
      <c r="F16" s="112">
        <f>E16*D16</f>
        <v>920</v>
      </c>
    </row>
    <row r="17" spans="1:6" x14ac:dyDescent="0.3">
      <c r="A17" s="267"/>
      <c r="B17" s="270"/>
      <c r="C17" s="269"/>
      <c r="D17" s="271"/>
      <c r="E17" s="277"/>
      <c r="F17" s="272"/>
    </row>
    <row r="18" spans="1:6" x14ac:dyDescent="0.3">
      <c r="A18" s="267">
        <v>5.2</v>
      </c>
      <c r="B18" s="270" t="s">
        <v>327</v>
      </c>
      <c r="C18" s="269"/>
      <c r="D18" s="271"/>
      <c r="E18" s="277"/>
      <c r="F18" s="272"/>
    </row>
    <row r="19" spans="1:6" ht="42" x14ac:dyDescent="0.3">
      <c r="A19" s="267"/>
      <c r="B19" s="84" t="s">
        <v>199</v>
      </c>
      <c r="C19" s="269"/>
      <c r="D19" s="271"/>
      <c r="E19" s="277"/>
      <c r="F19" s="272"/>
    </row>
    <row r="20" spans="1:6" x14ac:dyDescent="0.3">
      <c r="A20" s="267"/>
      <c r="B20" s="140"/>
      <c r="C20" s="269"/>
      <c r="D20" s="271"/>
      <c r="E20" s="277"/>
      <c r="F20" s="272"/>
    </row>
    <row r="21" spans="1:6" x14ac:dyDescent="0.3">
      <c r="A21" s="271" t="s">
        <v>344</v>
      </c>
      <c r="B21" s="278" t="s">
        <v>328</v>
      </c>
      <c r="C21" s="138" t="s">
        <v>8</v>
      </c>
      <c r="D21" s="83">
        <v>4</v>
      </c>
      <c r="E21" s="82">
        <v>385</v>
      </c>
      <c r="F21" s="112">
        <f>E21*D21</f>
        <v>1540</v>
      </c>
    </row>
    <row r="22" spans="1:6" x14ac:dyDescent="0.3">
      <c r="A22" s="267"/>
      <c r="B22" s="270"/>
      <c r="C22" s="269"/>
      <c r="D22" s="271"/>
      <c r="E22" s="277"/>
      <c r="F22" s="272"/>
    </row>
    <row r="23" spans="1:6" x14ac:dyDescent="0.3">
      <c r="A23" s="267">
        <v>5.3</v>
      </c>
      <c r="B23" s="91" t="s">
        <v>209</v>
      </c>
      <c r="C23" s="85"/>
      <c r="D23" s="83"/>
      <c r="E23" s="82"/>
      <c r="F23" s="112"/>
    </row>
    <row r="24" spans="1:6" x14ac:dyDescent="0.3">
      <c r="A24" s="267"/>
      <c r="B24" s="84"/>
      <c r="C24" s="85"/>
      <c r="D24" s="83"/>
      <c r="E24" s="82"/>
      <c r="F24" s="112"/>
    </row>
    <row r="25" spans="1:6" ht="42" x14ac:dyDescent="0.3">
      <c r="A25" s="267"/>
      <c r="B25" s="84" t="s">
        <v>210</v>
      </c>
      <c r="C25" s="85"/>
      <c r="D25" s="83"/>
      <c r="E25" s="82"/>
      <c r="F25" s="112"/>
    </row>
    <row r="26" spans="1:6" x14ac:dyDescent="0.3">
      <c r="A26" s="267"/>
      <c r="B26" s="84"/>
      <c r="C26" s="85"/>
      <c r="D26" s="83"/>
      <c r="E26" s="82"/>
      <c r="F26" s="112"/>
    </row>
    <row r="27" spans="1:6" x14ac:dyDescent="0.3">
      <c r="A27" s="267"/>
      <c r="B27" s="84" t="s">
        <v>211</v>
      </c>
      <c r="C27" s="85"/>
      <c r="D27" s="83"/>
      <c r="E27" s="82"/>
      <c r="F27" s="112"/>
    </row>
    <row r="28" spans="1:6" x14ac:dyDescent="0.3">
      <c r="A28" s="267"/>
      <c r="B28" s="84"/>
      <c r="C28" s="85"/>
      <c r="D28" s="83"/>
      <c r="E28" s="82"/>
      <c r="F28" s="112"/>
    </row>
    <row r="29" spans="1:6" x14ac:dyDescent="0.3">
      <c r="A29" s="271" t="s">
        <v>345</v>
      </c>
      <c r="B29" s="84" t="s">
        <v>329</v>
      </c>
      <c r="C29" s="85" t="s">
        <v>10</v>
      </c>
      <c r="D29" s="83">
        <v>8</v>
      </c>
      <c r="E29" s="82">
        <v>35</v>
      </c>
      <c r="F29" s="112">
        <f>E29*D29</f>
        <v>280</v>
      </c>
    </row>
    <row r="30" spans="1:6" x14ac:dyDescent="0.3">
      <c r="A30" s="271"/>
      <c r="B30" s="84"/>
      <c r="C30" s="85"/>
      <c r="D30" s="83"/>
      <c r="E30" s="253"/>
      <c r="F30" s="112"/>
    </row>
    <row r="31" spans="1:6" x14ac:dyDescent="0.3">
      <c r="A31" s="271" t="s">
        <v>346</v>
      </c>
      <c r="B31" s="84" t="s">
        <v>330</v>
      </c>
      <c r="C31" s="85" t="s">
        <v>10</v>
      </c>
      <c r="D31" s="83"/>
      <c r="E31" s="82"/>
      <c r="F31" s="112" t="s">
        <v>172</v>
      </c>
    </row>
    <row r="32" spans="1:6" x14ac:dyDescent="0.3">
      <c r="A32" s="267"/>
      <c r="B32" s="140"/>
      <c r="C32" s="265"/>
      <c r="D32" s="83"/>
      <c r="E32" s="112"/>
      <c r="F32" s="112"/>
    </row>
    <row r="33" spans="1:6" x14ac:dyDescent="0.3">
      <c r="A33" s="267">
        <v>5.4</v>
      </c>
      <c r="B33" s="91" t="s">
        <v>331</v>
      </c>
      <c r="C33" s="265"/>
      <c r="D33" s="271"/>
      <c r="E33" s="41"/>
      <c r="F33" s="41"/>
    </row>
    <row r="34" spans="1:6" ht="42" x14ac:dyDescent="0.3">
      <c r="A34" s="279"/>
      <c r="B34" s="84" t="s">
        <v>332</v>
      </c>
      <c r="C34" s="265"/>
      <c r="D34" s="271"/>
      <c r="E34" s="41"/>
      <c r="F34" s="41"/>
    </row>
    <row r="35" spans="1:6" x14ac:dyDescent="0.3">
      <c r="A35" s="279"/>
      <c r="B35" s="137"/>
      <c r="C35" s="265"/>
      <c r="D35" s="271"/>
      <c r="E35" s="41"/>
      <c r="F35" s="41"/>
    </row>
    <row r="36" spans="1:6" x14ac:dyDescent="0.3">
      <c r="A36" s="279"/>
      <c r="B36" s="84" t="s">
        <v>333</v>
      </c>
      <c r="C36" s="85"/>
      <c r="D36" s="83"/>
      <c r="E36" s="82"/>
      <c r="F36" s="112"/>
    </row>
    <row r="37" spans="1:6" x14ac:dyDescent="0.3">
      <c r="A37" s="279"/>
      <c r="B37" s="84"/>
      <c r="C37" s="85"/>
      <c r="D37" s="83"/>
      <c r="E37" s="82"/>
      <c r="F37" s="112"/>
    </row>
    <row r="38" spans="1:6" x14ac:dyDescent="0.3">
      <c r="A38" s="280" t="s">
        <v>347</v>
      </c>
      <c r="B38" s="84" t="s">
        <v>334</v>
      </c>
      <c r="C38" s="85" t="s">
        <v>8</v>
      </c>
      <c r="D38" s="83">
        <v>4</v>
      </c>
      <c r="E38" s="82">
        <v>190</v>
      </c>
      <c r="F38" s="112">
        <f>E38*D38</f>
        <v>760</v>
      </c>
    </row>
    <row r="39" spans="1:6" x14ac:dyDescent="0.3">
      <c r="A39" s="280"/>
      <c r="B39" s="140"/>
      <c r="C39" s="85"/>
      <c r="D39" s="83"/>
      <c r="E39" s="112"/>
      <c r="F39" s="112"/>
    </row>
    <row r="40" spans="1:6" x14ac:dyDescent="0.3">
      <c r="A40" s="280" t="s">
        <v>348</v>
      </c>
      <c r="B40" s="84" t="s">
        <v>335</v>
      </c>
      <c r="C40" s="85" t="s">
        <v>8</v>
      </c>
      <c r="D40" s="83">
        <f>D38</f>
        <v>4</v>
      </c>
      <c r="E40" s="82">
        <v>60</v>
      </c>
      <c r="F40" s="112">
        <f>E40*D40</f>
        <v>240</v>
      </c>
    </row>
    <row r="41" spans="1:6" x14ac:dyDescent="0.3">
      <c r="A41" s="279"/>
      <c r="B41" s="137"/>
      <c r="C41" s="265"/>
      <c r="D41" s="271"/>
      <c r="E41" s="41"/>
      <c r="F41" s="41"/>
    </row>
    <row r="42" spans="1:6" x14ac:dyDescent="0.3">
      <c r="A42" s="267">
        <v>5.5</v>
      </c>
      <c r="B42" s="137" t="s">
        <v>267</v>
      </c>
      <c r="C42" s="265"/>
      <c r="D42" s="271"/>
      <c r="E42" s="41"/>
      <c r="F42" s="41"/>
    </row>
    <row r="43" spans="1:6" x14ac:dyDescent="0.3">
      <c r="A43" s="279"/>
      <c r="B43" s="137"/>
      <c r="C43" s="265"/>
      <c r="D43" s="271"/>
      <c r="E43" s="41"/>
      <c r="F43" s="41"/>
    </row>
    <row r="44" spans="1:6" x14ac:dyDescent="0.3">
      <c r="A44" s="279"/>
      <c r="B44" s="137"/>
      <c r="C44" s="265"/>
      <c r="D44" s="271"/>
      <c r="E44" s="41"/>
      <c r="F44" s="41"/>
    </row>
    <row r="45" spans="1:6" ht="55.8" x14ac:dyDescent="0.3">
      <c r="A45" s="279"/>
      <c r="B45" s="140" t="s">
        <v>268</v>
      </c>
      <c r="C45" s="138"/>
      <c r="D45" s="79"/>
      <c r="E45" s="82"/>
      <c r="F45" s="112"/>
    </row>
    <row r="46" spans="1:6" x14ac:dyDescent="0.3">
      <c r="A46" s="279"/>
      <c r="B46" s="140"/>
      <c r="C46" s="138"/>
      <c r="D46" s="79"/>
      <c r="E46" s="82"/>
      <c r="F46" s="112"/>
    </row>
    <row r="47" spans="1:6" x14ac:dyDescent="0.3">
      <c r="A47" s="280" t="s">
        <v>349</v>
      </c>
      <c r="B47" s="140" t="s">
        <v>336</v>
      </c>
      <c r="C47" s="138" t="s">
        <v>111</v>
      </c>
      <c r="D47" s="79">
        <v>1</v>
      </c>
      <c r="E47" s="281">
        <f>1800/3</f>
        <v>600</v>
      </c>
      <c r="F47" s="112">
        <f>E47*D47</f>
        <v>600</v>
      </c>
    </row>
    <row r="48" spans="1:6" x14ac:dyDescent="0.3">
      <c r="A48" s="280"/>
      <c r="B48" s="137"/>
      <c r="C48" s="265"/>
      <c r="D48" s="271"/>
      <c r="E48" s="41"/>
      <c r="F48" s="41"/>
    </row>
    <row r="49" spans="1:6" x14ac:dyDescent="0.3">
      <c r="A49" s="280" t="s">
        <v>350</v>
      </c>
      <c r="B49" s="140" t="s">
        <v>337</v>
      </c>
      <c r="C49" s="138" t="s">
        <v>111</v>
      </c>
      <c r="D49" s="79">
        <v>1</v>
      </c>
      <c r="E49" s="281">
        <f>1500/3</f>
        <v>500</v>
      </c>
      <c r="F49" s="112">
        <f>E49*D49</f>
        <v>500</v>
      </c>
    </row>
    <row r="50" spans="1:6" x14ac:dyDescent="0.3">
      <c r="A50" s="280"/>
      <c r="B50" s="137"/>
      <c r="C50" s="265"/>
      <c r="D50" s="271"/>
      <c r="E50" s="41"/>
      <c r="F50" s="41"/>
    </row>
    <row r="51" spans="1:6" ht="28.2" x14ac:dyDescent="0.3">
      <c r="A51" s="280" t="s">
        <v>351</v>
      </c>
      <c r="B51" s="140" t="s">
        <v>338</v>
      </c>
      <c r="C51" s="138" t="s">
        <v>8</v>
      </c>
      <c r="D51" s="79">
        <v>3</v>
      </c>
      <c r="E51" s="82">
        <v>450</v>
      </c>
      <c r="F51" s="112">
        <f>E51*D51</f>
        <v>1350</v>
      </c>
    </row>
    <row r="52" spans="1:6" x14ac:dyDescent="0.3">
      <c r="A52" s="280"/>
      <c r="B52" s="140"/>
      <c r="C52" s="138"/>
      <c r="D52" s="83"/>
      <c r="E52" s="112"/>
      <c r="F52" s="112"/>
    </row>
    <row r="53" spans="1:6" ht="28.2" x14ac:dyDescent="0.3">
      <c r="A53" s="280" t="s">
        <v>352</v>
      </c>
      <c r="B53" s="140" t="s">
        <v>339</v>
      </c>
      <c r="C53" s="138" t="s">
        <v>8</v>
      </c>
      <c r="D53" s="79">
        <v>1</v>
      </c>
      <c r="E53" s="82">
        <f>1500/3</f>
        <v>500</v>
      </c>
      <c r="F53" s="112">
        <f>E53*D53</f>
        <v>500</v>
      </c>
    </row>
    <row r="54" spans="1:6" x14ac:dyDescent="0.3">
      <c r="A54" s="279"/>
      <c r="B54" s="137"/>
      <c r="C54" s="265"/>
      <c r="D54" s="271"/>
      <c r="E54" s="41"/>
      <c r="F54" s="41"/>
    </row>
    <row r="55" spans="1:6" x14ac:dyDescent="0.3">
      <c r="A55" s="279">
        <v>5.6</v>
      </c>
      <c r="B55" s="137" t="s">
        <v>272</v>
      </c>
      <c r="C55" s="265"/>
      <c r="D55" s="271"/>
      <c r="E55" s="41"/>
      <c r="F55" s="41"/>
    </row>
    <row r="56" spans="1:6" x14ac:dyDescent="0.3">
      <c r="A56" s="279"/>
      <c r="B56" s="137"/>
      <c r="C56" s="265"/>
      <c r="D56" s="271"/>
      <c r="E56" s="41"/>
      <c r="F56" s="41"/>
    </row>
    <row r="57" spans="1:6" x14ac:dyDescent="0.3">
      <c r="A57" s="280" t="s">
        <v>353</v>
      </c>
      <c r="B57" s="140" t="s">
        <v>340</v>
      </c>
      <c r="C57" s="138" t="s">
        <v>111</v>
      </c>
      <c r="D57" s="79">
        <v>1</v>
      </c>
      <c r="E57" s="281">
        <f>1800/3</f>
        <v>600</v>
      </c>
      <c r="F57" s="112">
        <f>E57*D57</f>
        <v>600</v>
      </c>
    </row>
    <row r="58" spans="1:6" x14ac:dyDescent="0.3">
      <c r="A58" s="280"/>
      <c r="B58" s="140"/>
      <c r="C58" s="138"/>
      <c r="D58" s="79"/>
      <c r="E58" s="82"/>
      <c r="F58" s="112"/>
    </row>
    <row r="59" spans="1:6" x14ac:dyDescent="0.3">
      <c r="A59" s="280" t="s">
        <v>354</v>
      </c>
      <c r="B59" s="140" t="s">
        <v>341</v>
      </c>
      <c r="C59" s="138" t="s">
        <v>111</v>
      </c>
      <c r="D59" s="79">
        <v>1</v>
      </c>
      <c r="E59" s="82">
        <f>1500/3</f>
        <v>500</v>
      </c>
      <c r="F59" s="112">
        <f>E59*D59</f>
        <v>500</v>
      </c>
    </row>
    <row r="60" spans="1:6" x14ac:dyDescent="0.3">
      <c r="A60" s="279"/>
      <c r="B60" s="140"/>
      <c r="C60" s="276"/>
      <c r="D60" s="83"/>
      <c r="E60" s="112"/>
      <c r="F60" s="112"/>
    </row>
    <row r="61" spans="1:6" x14ac:dyDescent="0.3">
      <c r="A61" s="280" t="s">
        <v>355</v>
      </c>
      <c r="B61" s="140" t="s">
        <v>342</v>
      </c>
      <c r="C61" s="138" t="s">
        <v>111</v>
      </c>
      <c r="D61" s="79"/>
      <c r="E61" s="82"/>
      <c r="F61" s="112" t="s">
        <v>172</v>
      </c>
    </row>
    <row r="62" spans="1:6" x14ac:dyDescent="0.3">
      <c r="A62" s="279"/>
      <c r="B62" s="140"/>
      <c r="C62" s="138"/>
      <c r="D62" s="79"/>
      <c r="E62" s="82"/>
      <c r="F62" s="112"/>
    </row>
    <row r="63" spans="1:6" x14ac:dyDescent="0.3">
      <c r="A63" s="280" t="s">
        <v>356</v>
      </c>
      <c r="B63" s="140" t="s">
        <v>343</v>
      </c>
      <c r="C63" s="138" t="s">
        <v>111</v>
      </c>
      <c r="D63" s="79">
        <v>1</v>
      </c>
      <c r="E63" s="82"/>
      <c r="F63" s="112">
        <f>E63*D63</f>
        <v>0</v>
      </c>
    </row>
    <row r="64" spans="1:6" x14ac:dyDescent="0.3">
      <c r="A64" s="279"/>
      <c r="B64" s="140"/>
      <c r="C64" s="138"/>
      <c r="D64" s="79"/>
      <c r="E64" s="253"/>
      <c r="F64" s="112"/>
    </row>
    <row r="65" spans="1:7" ht="15" thickBot="1" x14ac:dyDescent="0.35">
      <c r="A65" s="47"/>
      <c r="B65" s="47"/>
      <c r="C65" s="42"/>
      <c r="D65" s="46"/>
      <c r="E65" s="41"/>
      <c r="F65" s="41"/>
    </row>
    <row r="66" spans="1:7" ht="15" thickBot="1" x14ac:dyDescent="0.35">
      <c r="A66" s="282"/>
      <c r="B66" s="49" t="s">
        <v>291</v>
      </c>
      <c r="C66" s="50"/>
      <c r="D66" s="50"/>
      <c r="E66" s="51"/>
      <c r="F66" s="51">
        <f>SUM(F6:F65)</f>
        <v>10605</v>
      </c>
    </row>
    <row r="68" spans="1:7" x14ac:dyDescent="0.3">
      <c r="G68" s="283"/>
    </row>
    <row r="71" spans="1:7" x14ac:dyDescent="0.3">
      <c r="F71" s="28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tint="0.249977111117893"/>
    <pageSetUpPr fitToPage="1"/>
  </sheetPr>
  <dimension ref="B1:AA173"/>
  <sheetViews>
    <sheetView view="pageBreakPreview" zoomScale="102" zoomScaleNormal="100" zoomScaleSheetLayoutView="102" workbookViewId="0">
      <selection activeCell="A6" sqref="A6:XFD6"/>
    </sheetView>
  </sheetViews>
  <sheetFormatPr defaultColWidth="9.33203125" defaultRowHeight="13.2" x14ac:dyDescent="0.25"/>
  <cols>
    <col min="1" max="1" width="9.33203125" style="167"/>
    <col min="2" max="2" width="6" style="520" customWidth="1"/>
    <col min="3" max="3" width="52.33203125" style="167" customWidth="1"/>
    <col min="4" max="4" width="7.33203125" style="521" customWidth="1"/>
    <col min="5" max="5" width="10.33203125" style="521" customWidth="1"/>
    <col min="6" max="6" width="13.6640625" style="522" bestFit="1" customWidth="1"/>
    <col min="7" max="7" width="17" style="522" customWidth="1"/>
    <col min="8" max="8" width="6" style="167" customWidth="1"/>
    <col min="9" max="9" width="16.21875" style="175" bestFit="1" customWidth="1"/>
    <col min="10" max="10" width="12.77734375" style="167" customWidth="1"/>
    <col min="11" max="12" width="11.5546875" style="167" customWidth="1"/>
    <col min="13" max="13" width="8.6640625" style="167" customWidth="1"/>
    <col min="14" max="14" width="7.6640625" style="167" customWidth="1"/>
    <col min="15" max="15" width="6.6640625" style="193" customWidth="1"/>
    <col min="16" max="16" width="6.5546875" style="167" customWidth="1"/>
    <col min="17" max="16384" width="9.33203125" style="167"/>
  </cols>
  <sheetData>
    <row r="1" spans="2:26" x14ac:dyDescent="0.25">
      <c r="B1" s="443" t="s">
        <v>6</v>
      </c>
      <c r="C1" s="444" t="s">
        <v>1</v>
      </c>
      <c r="D1" s="443" t="s">
        <v>3</v>
      </c>
      <c r="E1" s="445" t="s">
        <v>7</v>
      </c>
      <c r="F1" s="446" t="s">
        <v>2</v>
      </c>
      <c r="G1" s="447" t="s">
        <v>0</v>
      </c>
      <c r="H1" s="448"/>
      <c r="I1" s="172"/>
    </row>
    <row r="2" spans="2:26" x14ac:dyDescent="0.25">
      <c r="B2" s="449"/>
      <c r="C2" s="450" t="s">
        <v>540</v>
      </c>
      <c r="D2" s="451"/>
      <c r="E2" s="452"/>
      <c r="F2" s="453"/>
      <c r="G2" s="454"/>
      <c r="H2" s="455"/>
      <c r="I2" s="172"/>
    </row>
    <row r="3" spans="2:26" x14ac:dyDescent="0.25">
      <c r="B3" s="456"/>
      <c r="C3" s="457"/>
      <c r="D3" s="458"/>
      <c r="E3" s="452"/>
      <c r="F3" s="453"/>
      <c r="G3" s="454"/>
      <c r="H3" s="455"/>
      <c r="I3" s="172"/>
    </row>
    <row r="4" spans="2:26" ht="13.8" x14ac:dyDescent="0.25">
      <c r="B4" s="459">
        <v>1.1000000000000001</v>
      </c>
      <c r="C4" s="460" t="s">
        <v>552</v>
      </c>
      <c r="D4" s="458"/>
      <c r="E4" s="452"/>
      <c r="F4" s="453"/>
      <c r="G4" s="454"/>
      <c r="H4" s="455"/>
      <c r="I4" s="172"/>
      <c r="K4" s="461"/>
      <c r="L4" s="461"/>
      <c r="M4" s="462"/>
    </row>
    <row r="5" spans="2:26" ht="13.8" x14ac:dyDescent="0.25">
      <c r="B5" s="456"/>
      <c r="C5" s="463"/>
      <c r="D5" s="458"/>
      <c r="E5" s="452"/>
      <c r="F5" s="453"/>
      <c r="G5" s="454"/>
      <c r="H5" s="455"/>
      <c r="I5" s="172"/>
      <c r="K5" s="461"/>
      <c r="L5" s="461"/>
      <c r="M5" s="462"/>
      <c r="N5" s="240"/>
      <c r="O5" s="166"/>
      <c r="P5" s="240"/>
    </row>
    <row r="6" spans="2:26" ht="13.8" hidden="1" x14ac:dyDescent="0.25">
      <c r="B6" s="456"/>
      <c r="C6" s="464" t="s">
        <v>729</v>
      </c>
      <c r="D6" s="451"/>
      <c r="E6" s="452"/>
      <c r="F6" s="453"/>
      <c r="G6" s="454"/>
      <c r="H6" s="455"/>
      <c r="K6" s="461"/>
      <c r="L6" s="461"/>
      <c r="M6" s="462"/>
    </row>
    <row r="7" spans="2:26" ht="13.8" x14ac:dyDescent="0.25">
      <c r="B7" s="456"/>
      <c r="C7" s="465"/>
      <c r="D7" s="524"/>
      <c r="E7" s="467"/>
      <c r="F7" s="468"/>
      <c r="G7" s="454"/>
      <c r="H7" s="455"/>
      <c r="M7" s="462"/>
      <c r="N7" s="462"/>
      <c r="O7" s="462"/>
      <c r="P7" s="462"/>
    </row>
    <row r="8" spans="2:26" s="240" customFormat="1" ht="34.200000000000003" customHeight="1" x14ac:dyDescent="0.25">
      <c r="B8" s="456"/>
      <c r="C8" s="523" t="s">
        <v>541</v>
      </c>
      <c r="D8" s="524" t="s">
        <v>8</v>
      </c>
      <c r="E8" s="469">
        <v>1</v>
      </c>
      <c r="F8" s="470">
        <v>0</v>
      </c>
      <c r="G8" s="470">
        <f>F8*E8</f>
        <v>0</v>
      </c>
      <c r="H8" s="455"/>
      <c r="I8" s="172"/>
      <c r="K8" s="461"/>
      <c r="L8" s="461"/>
      <c r="M8" s="462"/>
      <c r="N8" s="167"/>
      <c r="O8" s="193"/>
      <c r="P8" s="167"/>
    </row>
    <row r="9" spans="2:26" ht="13.8" x14ac:dyDescent="0.25">
      <c r="B9" s="456"/>
      <c r="C9" s="471"/>
      <c r="D9" s="466"/>
      <c r="E9" s="469"/>
      <c r="F9" s="470"/>
      <c r="G9" s="470"/>
      <c r="H9" s="455"/>
      <c r="I9" s="173"/>
      <c r="J9" s="174"/>
      <c r="K9" s="462"/>
      <c r="L9" s="462"/>
      <c r="M9" s="462"/>
    </row>
    <row r="10" spans="2:26" s="462" customFormat="1" ht="13.8" x14ac:dyDescent="0.25">
      <c r="B10" s="456"/>
      <c r="C10" s="471" t="s">
        <v>542</v>
      </c>
      <c r="D10" s="466" t="s">
        <v>8</v>
      </c>
      <c r="E10" s="469">
        <v>1</v>
      </c>
      <c r="F10" s="472">
        <v>0</v>
      </c>
      <c r="G10" s="454">
        <f>E10*F10</f>
        <v>0</v>
      </c>
      <c r="H10" s="455"/>
    </row>
    <row r="11" spans="2:26" x14ac:dyDescent="0.25">
      <c r="B11" s="456"/>
      <c r="C11" s="471"/>
      <c r="D11" s="473"/>
      <c r="E11" s="469"/>
      <c r="F11" s="474"/>
      <c r="G11" s="454"/>
      <c r="H11" s="455"/>
      <c r="I11" s="173"/>
      <c r="J11" s="174"/>
    </row>
    <row r="12" spans="2:26" ht="13.8" x14ac:dyDescent="0.25">
      <c r="B12" s="456"/>
      <c r="C12" s="475" t="s">
        <v>117</v>
      </c>
      <c r="D12" s="476"/>
      <c r="E12" s="467"/>
      <c r="F12" s="468"/>
      <c r="G12" s="454"/>
      <c r="H12" s="455"/>
      <c r="K12" s="462"/>
      <c r="L12" s="462"/>
      <c r="M12" s="462"/>
    </row>
    <row r="13" spans="2:26" x14ac:dyDescent="0.25">
      <c r="B13" s="456"/>
      <c r="C13" s="477" t="s">
        <v>118</v>
      </c>
      <c r="D13" s="476"/>
      <c r="E13" s="467"/>
      <c r="F13" s="468"/>
      <c r="G13" s="454"/>
      <c r="H13" s="455"/>
    </row>
    <row r="14" spans="2:26" ht="11.4" customHeight="1" x14ac:dyDescent="0.25">
      <c r="B14" s="456"/>
      <c r="C14" s="477"/>
      <c r="D14" s="476"/>
      <c r="E14" s="467"/>
      <c r="F14" s="468"/>
      <c r="G14" s="454"/>
      <c r="H14" s="455"/>
    </row>
    <row r="15" spans="2:26" ht="15.6" customHeight="1" x14ac:dyDescent="0.25">
      <c r="B15" s="456"/>
      <c r="C15" s="477" t="s">
        <v>119</v>
      </c>
      <c r="D15" s="476" t="s">
        <v>9</v>
      </c>
      <c r="E15" s="467">
        <f>(530)*0.7</f>
        <v>371</v>
      </c>
      <c r="F15" s="468">
        <v>0</v>
      </c>
      <c r="G15" s="454">
        <f>F15*E15</f>
        <v>0</v>
      </c>
      <c r="H15" s="455"/>
      <c r="I15" s="173">
        <f>80+60+40+110+65*4+60+70+85*2+60+135+135+110+130+90+60+60</f>
        <v>1630</v>
      </c>
      <c r="J15" s="478">
        <f>I15*0.8*0.4</f>
        <v>521.6</v>
      </c>
      <c r="K15" s="177"/>
      <c r="L15" s="177"/>
      <c r="M15" s="192"/>
      <c r="N15" s="192"/>
      <c r="O15" s="192"/>
      <c r="Q15" s="192"/>
      <c r="R15" s="192"/>
      <c r="S15" s="192"/>
      <c r="T15" s="192"/>
      <c r="U15" s="192"/>
      <c r="V15" s="192"/>
      <c r="W15" s="192"/>
      <c r="X15" s="192"/>
      <c r="Y15" s="192"/>
      <c r="Z15" s="192"/>
    </row>
    <row r="16" spans="2:26" x14ac:dyDescent="0.25">
      <c r="B16" s="456"/>
      <c r="C16" s="477" t="s">
        <v>120</v>
      </c>
      <c r="D16" s="476" t="s">
        <v>9</v>
      </c>
      <c r="E16" s="467">
        <f>(530)*0.3</f>
        <v>159</v>
      </c>
      <c r="F16" s="468">
        <v>0</v>
      </c>
      <c r="G16" s="454">
        <f>F16*E16</f>
        <v>0</v>
      </c>
      <c r="H16" s="455"/>
      <c r="J16" s="179"/>
      <c r="K16" s="179"/>
      <c r="L16" s="179"/>
      <c r="M16" s="180"/>
      <c r="N16" s="180"/>
      <c r="P16" s="179"/>
    </row>
    <row r="17" spans="2:26" x14ac:dyDescent="0.25">
      <c r="B17" s="456"/>
      <c r="C17" s="477"/>
      <c r="D17" s="476"/>
      <c r="E17" s="479"/>
      <c r="F17" s="468"/>
      <c r="G17" s="454"/>
      <c r="H17" s="455"/>
      <c r="J17" s="179"/>
      <c r="K17" s="179"/>
      <c r="L17" s="179"/>
      <c r="M17" s="180"/>
      <c r="N17" s="180"/>
      <c r="P17" s="179"/>
    </row>
    <row r="18" spans="2:26" x14ac:dyDescent="0.25">
      <c r="B18" s="456"/>
      <c r="C18" s="477" t="s">
        <v>122</v>
      </c>
      <c r="D18" s="476" t="s">
        <v>9</v>
      </c>
      <c r="E18" s="467">
        <f>E16+E15</f>
        <v>530</v>
      </c>
      <c r="F18" s="468">
        <v>0</v>
      </c>
      <c r="G18" s="454">
        <f>F18*E18</f>
        <v>0</v>
      </c>
      <c r="H18" s="455"/>
      <c r="I18" s="175">
        <f>I15-65</f>
        <v>1565</v>
      </c>
      <c r="M18" s="178"/>
      <c r="N18" s="178"/>
      <c r="Q18" s="550"/>
      <c r="R18" s="550"/>
      <c r="S18" s="550"/>
      <c r="T18" s="550"/>
      <c r="U18" s="550"/>
      <c r="V18" s="550"/>
      <c r="W18" s="550"/>
      <c r="X18" s="550"/>
      <c r="Y18" s="550"/>
      <c r="Z18" s="550"/>
    </row>
    <row r="19" spans="2:26" x14ac:dyDescent="0.25">
      <c r="B19" s="456"/>
      <c r="C19" s="477"/>
      <c r="D19" s="476"/>
      <c r="E19" s="467"/>
      <c r="F19" s="468"/>
      <c r="G19" s="454"/>
      <c r="H19" s="455"/>
      <c r="J19" s="179"/>
      <c r="K19" s="179"/>
      <c r="L19" s="179"/>
      <c r="M19" s="180"/>
      <c r="N19" s="180"/>
      <c r="P19" s="179"/>
      <c r="Q19" s="180"/>
      <c r="R19" s="180"/>
      <c r="S19" s="180"/>
      <c r="T19" s="180"/>
      <c r="U19" s="180"/>
      <c r="V19" s="180"/>
      <c r="W19" s="180"/>
      <c r="X19" s="180"/>
      <c r="Y19" s="180"/>
      <c r="Z19" s="180"/>
    </row>
    <row r="20" spans="2:26" ht="54.6" customHeight="1" x14ac:dyDescent="0.25">
      <c r="B20" s="456"/>
      <c r="C20" s="480" t="s">
        <v>543</v>
      </c>
      <c r="D20" s="476" t="s">
        <v>10</v>
      </c>
      <c r="E20" s="467">
        <v>60</v>
      </c>
      <c r="F20" s="468">
        <v>0</v>
      </c>
      <c r="G20" s="454">
        <f>F20*E20</f>
        <v>0</v>
      </c>
      <c r="H20" s="455"/>
      <c r="I20" s="175">
        <f>350/6</f>
        <v>58.333333333333336</v>
      </c>
      <c r="J20" s="179"/>
      <c r="K20" s="179"/>
      <c r="L20" s="179"/>
      <c r="M20" s="180"/>
      <c r="N20" s="180"/>
      <c r="P20" s="179"/>
      <c r="Q20" s="180"/>
      <c r="R20" s="180"/>
      <c r="S20" s="180"/>
      <c r="T20" s="180"/>
      <c r="U20" s="180"/>
      <c r="V20" s="180"/>
      <c r="W20" s="180"/>
      <c r="X20" s="180"/>
      <c r="Y20" s="180"/>
      <c r="Z20" s="180"/>
    </row>
    <row r="21" spans="2:26" ht="52.8" x14ac:dyDescent="0.25">
      <c r="B21" s="456"/>
      <c r="C21" s="480" t="s">
        <v>361</v>
      </c>
      <c r="D21" s="476" t="s">
        <v>10</v>
      </c>
      <c r="E21" s="467">
        <v>150</v>
      </c>
      <c r="F21" s="468">
        <v>0</v>
      </c>
      <c r="G21" s="454">
        <f>F21*E21</f>
        <v>0</v>
      </c>
      <c r="H21" s="455"/>
      <c r="J21" s="179"/>
      <c r="K21" s="179"/>
      <c r="L21" s="179"/>
      <c r="M21" s="180"/>
      <c r="N21" s="180"/>
      <c r="P21" s="179"/>
      <c r="Q21" s="180"/>
      <c r="R21" s="180"/>
      <c r="S21" s="180"/>
      <c r="T21" s="180"/>
      <c r="U21" s="180"/>
      <c r="V21" s="180"/>
      <c r="W21" s="180"/>
      <c r="X21" s="180"/>
      <c r="Y21" s="180"/>
      <c r="Z21" s="180"/>
    </row>
    <row r="22" spans="2:26" x14ac:dyDescent="0.25">
      <c r="B22" s="456"/>
      <c r="C22" s="480"/>
      <c r="D22" s="476"/>
      <c r="E22" s="467"/>
      <c r="F22" s="468"/>
      <c r="G22" s="454"/>
      <c r="H22" s="455"/>
      <c r="J22" s="179"/>
      <c r="K22" s="179"/>
      <c r="L22" s="179"/>
      <c r="M22" s="180"/>
      <c r="N22" s="180"/>
      <c r="P22" s="179"/>
      <c r="Q22" s="180"/>
      <c r="R22" s="180"/>
      <c r="S22" s="180"/>
      <c r="T22" s="180"/>
      <c r="U22" s="180"/>
      <c r="V22" s="180"/>
      <c r="W22" s="180"/>
      <c r="X22" s="180"/>
      <c r="Y22" s="180"/>
      <c r="Z22" s="180"/>
    </row>
    <row r="23" spans="2:26" x14ac:dyDescent="0.25">
      <c r="B23" s="459">
        <v>1.4</v>
      </c>
      <c r="C23" s="477" t="s">
        <v>123</v>
      </c>
      <c r="D23" s="476" t="s">
        <v>10</v>
      </c>
      <c r="E23" s="469">
        <v>1650</v>
      </c>
      <c r="F23" s="468">
        <v>0</v>
      </c>
      <c r="G23" s="454">
        <f>F23*E23</f>
        <v>0</v>
      </c>
      <c r="H23" s="455"/>
      <c r="I23" s="175">
        <f>343/100</f>
        <v>3.43</v>
      </c>
      <c r="J23" s="179"/>
      <c r="K23" s="179"/>
      <c r="L23" s="179"/>
      <c r="M23" s="180"/>
      <c r="N23" s="180"/>
      <c r="Q23" s="180"/>
      <c r="R23" s="180"/>
      <c r="S23" s="180"/>
      <c r="T23" s="180"/>
      <c r="U23" s="180"/>
      <c r="V23" s="180"/>
      <c r="W23" s="180"/>
      <c r="X23" s="180"/>
      <c r="Y23" s="180"/>
      <c r="Z23" s="180"/>
    </row>
    <row r="24" spans="2:26" x14ac:dyDescent="0.25">
      <c r="B24" s="459"/>
      <c r="C24" s="477"/>
      <c r="D24" s="476"/>
      <c r="E24" s="467"/>
      <c r="F24" s="468"/>
      <c r="G24" s="454"/>
      <c r="H24" s="455"/>
      <c r="I24" s="167"/>
      <c r="J24" s="179"/>
      <c r="K24" s="179"/>
      <c r="L24" s="179"/>
      <c r="M24" s="180"/>
      <c r="N24" s="180"/>
      <c r="Q24" s="180"/>
      <c r="R24" s="180"/>
      <c r="S24" s="180"/>
      <c r="T24" s="180"/>
      <c r="U24" s="180"/>
      <c r="V24" s="180"/>
      <c r="W24" s="180"/>
      <c r="X24" s="180"/>
      <c r="Y24" s="180"/>
      <c r="Z24" s="180"/>
    </row>
    <row r="25" spans="2:26" x14ac:dyDescent="0.25">
      <c r="B25" s="459">
        <v>1.5</v>
      </c>
      <c r="C25" s="477" t="s">
        <v>124</v>
      </c>
      <c r="D25" s="476" t="s">
        <v>8</v>
      </c>
      <c r="E25" s="469">
        <v>35</v>
      </c>
      <c r="F25" s="468">
        <v>0</v>
      </c>
      <c r="G25" s="454">
        <f>F25*E25</f>
        <v>0</v>
      </c>
      <c r="H25" s="455"/>
      <c r="I25" s="167"/>
      <c r="J25" s="179"/>
      <c r="K25" s="179"/>
      <c r="L25" s="179"/>
      <c r="M25" s="180"/>
      <c r="N25" s="180"/>
      <c r="Q25" s="180"/>
      <c r="R25" s="180"/>
      <c r="S25" s="180"/>
      <c r="T25" s="180"/>
      <c r="U25" s="180"/>
      <c r="V25" s="180"/>
      <c r="W25" s="180"/>
      <c r="X25" s="180"/>
      <c r="Y25" s="180"/>
      <c r="Z25" s="180"/>
    </row>
    <row r="26" spans="2:26" x14ac:dyDescent="0.25">
      <c r="B26" s="456"/>
      <c r="C26" s="477"/>
      <c r="D26" s="476"/>
      <c r="E26" s="469"/>
      <c r="F26" s="468"/>
      <c r="G26" s="454"/>
      <c r="H26" s="455"/>
      <c r="I26" s="167"/>
      <c r="J26" s="179"/>
      <c r="K26" s="179"/>
      <c r="L26" s="179"/>
      <c r="M26" s="180"/>
      <c r="N26" s="180"/>
      <c r="Q26" s="180"/>
      <c r="R26" s="180"/>
      <c r="S26" s="180"/>
      <c r="T26" s="180"/>
      <c r="U26" s="180"/>
      <c r="V26" s="180"/>
      <c r="W26" s="180"/>
      <c r="X26" s="180"/>
      <c r="Y26" s="180"/>
      <c r="Z26" s="180"/>
    </row>
    <row r="27" spans="2:26" x14ac:dyDescent="0.25">
      <c r="B27" s="481"/>
      <c r="C27" s="482" t="s">
        <v>11</v>
      </c>
      <c r="D27" s="483"/>
      <c r="E27" s="483"/>
      <c r="F27" s="484"/>
      <c r="G27" s="485">
        <f>SUM(G2:G25)</f>
        <v>0</v>
      </c>
      <c r="H27" s="455"/>
      <c r="I27" s="167"/>
      <c r="J27" s="179"/>
      <c r="K27" s="179"/>
      <c r="L27" s="179"/>
      <c r="M27" s="180"/>
      <c r="N27" s="180"/>
      <c r="Q27" s="180"/>
      <c r="R27" s="180"/>
      <c r="S27" s="180"/>
      <c r="T27" s="180"/>
      <c r="U27" s="180"/>
      <c r="V27" s="180"/>
      <c r="W27" s="180"/>
      <c r="X27" s="180"/>
      <c r="Y27" s="180"/>
      <c r="Z27" s="180"/>
    </row>
    <row r="28" spans="2:26" x14ac:dyDescent="0.25">
      <c r="B28" s="481"/>
      <c r="C28" s="482" t="s">
        <v>12</v>
      </c>
      <c r="D28" s="483"/>
      <c r="E28" s="483"/>
      <c r="F28" s="484"/>
      <c r="G28" s="485">
        <f>G27</f>
        <v>0</v>
      </c>
      <c r="H28" s="455"/>
      <c r="I28" s="167"/>
      <c r="J28" s="179"/>
      <c r="K28" s="179"/>
      <c r="L28" s="179"/>
      <c r="M28" s="180"/>
      <c r="N28" s="180"/>
      <c r="Q28" s="180"/>
      <c r="R28" s="180"/>
      <c r="S28" s="180"/>
      <c r="T28" s="180"/>
      <c r="U28" s="180"/>
      <c r="V28" s="180"/>
      <c r="W28" s="180"/>
      <c r="X28" s="180"/>
      <c r="Y28" s="180"/>
      <c r="Z28" s="180"/>
    </row>
    <row r="29" spans="2:26" x14ac:dyDescent="0.25">
      <c r="B29" s="456"/>
      <c r="C29" s="477"/>
      <c r="D29" s="476"/>
      <c r="E29" s="469"/>
      <c r="F29" s="468"/>
      <c r="G29" s="454"/>
      <c r="H29" s="455"/>
      <c r="I29" s="167"/>
      <c r="J29" s="179"/>
      <c r="K29" s="179"/>
      <c r="L29" s="179"/>
      <c r="M29" s="180"/>
      <c r="N29" s="180"/>
      <c r="Q29" s="180"/>
      <c r="R29" s="180"/>
      <c r="S29" s="180"/>
      <c r="T29" s="180"/>
      <c r="U29" s="180"/>
      <c r="V29" s="180"/>
      <c r="W29" s="180"/>
      <c r="X29" s="180"/>
      <c r="Y29" s="180"/>
      <c r="Z29" s="180"/>
    </row>
    <row r="30" spans="2:26" ht="39.6" x14ac:dyDescent="0.25">
      <c r="B30" s="459">
        <v>1.6</v>
      </c>
      <c r="C30" s="480" t="s">
        <v>544</v>
      </c>
      <c r="D30" s="476"/>
      <c r="E30" s="467"/>
      <c r="F30" s="468"/>
      <c r="G30" s="454"/>
      <c r="H30" s="455"/>
      <c r="I30" s="167"/>
      <c r="J30" s="179"/>
      <c r="K30" s="179"/>
      <c r="L30" s="179"/>
      <c r="M30" s="180"/>
      <c r="N30" s="180"/>
      <c r="Q30" s="180"/>
      <c r="R30" s="180"/>
      <c r="S30" s="180"/>
      <c r="T30" s="180"/>
      <c r="U30" s="180"/>
      <c r="V30" s="180"/>
      <c r="W30" s="180"/>
      <c r="X30" s="180"/>
      <c r="Y30" s="180"/>
      <c r="Z30" s="180"/>
    </row>
    <row r="31" spans="2:26" x14ac:dyDescent="0.25">
      <c r="B31" s="459"/>
      <c r="C31" s="480"/>
      <c r="D31" s="476"/>
      <c r="E31" s="467"/>
      <c r="F31" s="468"/>
      <c r="G31" s="454"/>
      <c r="H31" s="455"/>
      <c r="I31" s="167"/>
      <c r="J31" s="179"/>
      <c r="K31" s="179"/>
      <c r="L31" s="179"/>
      <c r="M31" s="180"/>
      <c r="N31" s="180"/>
      <c r="Q31" s="180"/>
      <c r="R31" s="180"/>
      <c r="S31" s="180"/>
      <c r="T31" s="180"/>
      <c r="U31" s="180"/>
      <c r="V31" s="180"/>
      <c r="W31" s="180"/>
      <c r="X31" s="180"/>
      <c r="Y31" s="180"/>
      <c r="Z31" s="180"/>
    </row>
    <row r="32" spans="2:26" x14ac:dyDescent="0.25">
      <c r="B32" s="456" t="s">
        <v>548</v>
      </c>
      <c r="C32" s="486" t="s">
        <v>551</v>
      </c>
      <c r="D32" s="458" t="s">
        <v>10</v>
      </c>
      <c r="E32" s="487">
        <f>110+60</f>
        <v>170</v>
      </c>
      <c r="F32" s="488">
        <v>0</v>
      </c>
      <c r="G32" s="488">
        <f>E32*F32</f>
        <v>0</v>
      </c>
      <c r="H32" s="455"/>
      <c r="I32" s="167"/>
      <c r="J32" s="179"/>
      <c r="K32" s="179"/>
      <c r="L32" s="179"/>
      <c r="M32" s="180"/>
      <c r="N32" s="180"/>
      <c r="Q32" s="180"/>
      <c r="R32" s="180"/>
      <c r="S32" s="180"/>
      <c r="T32" s="180"/>
      <c r="U32" s="180"/>
      <c r="V32" s="180"/>
      <c r="W32" s="180"/>
      <c r="X32" s="180"/>
      <c r="Y32" s="180"/>
      <c r="Z32" s="180"/>
    </row>
    <row r="33" spans="2:27" x14ac:dyDescent="0.25">
      <c r="B33" s="456"/>
      <c r="C33" s="477"/>
      <c r="D33" s="476"/>
      <c r="E33" s="487"/>
      <c r="F33" s="488"/>
      <c r="G33" s="489"/>
      <c r="H33" s="490"/>
      <c r="I33" s="167"/>
      <c r="J33" s="179"/>
      <c r="K33" s="179"/>
      <c r="L33" s="179"/>
      <c r="M33" s="180"/>
      <c r="N33" s="180"/>
      <c r="Q33" s="180"/>
      <c r="R33" s="180"/>
      <c r="S33" s="180"/>
      <c r="T33" s="180"/>
      <c r="U33" s="180"/>
      <c r="V33" s="180"/>
      <c r="W33" s="180"/>
      <c r="X33" s="180"/>
      <c r="Y33" s="180"/>
      <c r="Z33" s="180"/>
    </row>
    <row r="34" spans="2:27" x14ac:dyDescent="0.25">
      <c r="B34" s="456" t="s">
        <v>548</v>
      </c>
      <c r="C34" s="486" t="s">
        <v>545</v>
      </c>
      <c r="D34" s="458" t="s">
        <v>10</v>
      </c>
      <c r="E34" s="487">
        <v>1630</v>
      </c>
      <c r="F34" s="488">
        <v>0</v>
      </c>
      <c r="G34" s="488">
        <f>E34*F34</f>
        <v>0</v>
      </c>
      <c r="H34" s="490"/>
      <c r="I34" s="167"/>
      <c r="Q34" s="179"/>
    </row>
    <row r="35" spans="2:27" x14ac:dyDescent="0.25">
      <c r="B35" s="456"/>
      <c r="C35" s="486"/>
      <c r="D35" s="458"/>
      <c r="E35" s="452"/>
      <c r="F35" s="488"/>
      <c r="G35" s="489"/>
      <c r="H35" s="490"/>
      <c r="I35" s="167"/>
      <c r="Q35" s="179"/>
    </row>
    <row r="36" spans="2:27" x14ac:dyDescent="0.25">
      <c r="B36" s="459">
        <v>1.7</v>
      </c>
      <c r="C36" s="491" t="s">
        <v>125</v>
      </c>
      <c r="D36" s="458"/>
      <c r="E36" s="452"/>
      <c r="F36" s="492"/>
      <c r="G36" s="454"/>
      <c r="H36" s="455"/>
      <c r="I36" s="167"/>
    </row>
    <row r="37" spans="2:27" ht="29.4" customHeight="1" x14ac:dyDescent="0.25">
      <c r="B37" s="456"/>
      <c r="C37" s="493" t="s">
        <v>126</v>
      </c>
      <c r="D37" s="458"/>
      <c r="E37" s="452"/>
      <c r="F37" s="492"/>
      <c r="G37" s="454"/>
      <c r="H37" s="455"/>
      <c r="I37" s="167"/>
    </row>
    <row r="38" spans="2:27" x14ac:dyDescent="0.25">
      <c r="B38" s="456"/>
      <c r="C38" s="486" t="s">
        <v>127</v>
      </c>
      <c r="D38" s="458"/>
      <c r="E38" s="452"/>
      <c r="F38" s="492"/>
      <c r="G38" s="454"/>
      <c r="H38" s="455"/>
    </row>
    <row r="39" spans="2:27" x14ac:dyDescent="0.25">
      <c r="B39" s="456"/>
      <c r="C39" s="486"/>
      <c r="D39" s="458"/>
      <c r="E39" s="452"/>
      <c r="F39" s="492"/>
      <c r="G39" s="454"/>
      <c r="H39" s="455"/>
    </row>
    <row r="40" spans="2:27" x14ac:dyDescent="0.25">
      <c r="B40" s="456" t="s">
        <v>508</v>
      </c>
      <c r="C40" s="486" t="s">
        <v>128</v>
      </c>
      <c r="D40" s="458" t="s">
        <v>8</v>
      </c>
      <c r="E40" s="452">
        <v>4</v>
      </c>
      <c r="F40" s="454">
        <v>0</v>
      </c>
      <c r="G40" s="489">
        <f>F40*E40</f>
        <v>0</v>
      </c>
      <c r="H40" s="490"/>
      <c r="M40" s="179"/>
    </row>
    <row r="41" spans="2:27" x14ac:dyDescent="0.25">
      <c r="B41" s="456"/>
      <c r="C41" s="486"/>
      <c r="D41" s="458"/>
      <c r="E41" s="452"/>
      <c r="F41" s="454"/>
      <c r="G41" s="454"/>
      <c r="H41" s="455"/>
      <c r="I41" s="172"/>
      <c r="M41" s="179"/>
    </row>
    <row r="42" spans="2:27" x14ac:dyDescent="0.25">
      <c r="B42" s="456" t="s">
        <v>508</v>
      </c>
      <c r="C42" s="486" t="s">
        <v>129</v>
      </c>
      <c r="D42" s="458" t="s">
        <v>8</v>
      </c>
      <c r="E42" s="452">
        <v>3</v>
      </c>
      <c r="F42" s="454">
        <v>0</v>
      </c>
      <c r="G42" s="488">
        <f>E42*F42</f>
        <v>0</v>
      </c>
      <c r="H42" s="187"/>
      <c r="I42" s="172"/>
    </row>
    <row r="43" spans="2:27" ht="15" x14ac:dyDescent="0.25">
      <c r="B43" s="456"/>
      <c r="C43" s="486"/>
      <c r="D43" s="458"/>
      <c r="E43" s="452"/>
      <c r="F43" s="492"/>
      <c r="G43" s="454"/>
      <c r="H43" s="455"/>
      <c r="I43" s="172"/>
      <c r="J43" s="195"/>
      <c r="K43" s="195"/>
      <c r="L43" s="195"/>
      <c r="AA43" s="167" t="s">
        <v>302</v>
      </c>
    </row>
    <row r="44" spans="2:27" x14ac:dyDescent="0.25">
      <c r="B44" s="459">
        <v>1.8</v>
      </c>
      <c r="C44" s="491" t="s">
        <v>130</v>
      </c>
      <c r="D44" s="458"/>
      <c r="E44" s="452"/>
      <c r="F44" s="492"/>
      <c r="G44" s="454"/>
      <c r="H44" s="455"/>
      <c r="I44" s="172"/>
    </row>
    <row r="45" spans="2:27" x14ac:dyDescent="0.25">
      <c r="B45" s="459"/>
      <c r="C45" s="491"/>
      <c r="D45" s="458"/>
      <c r="E45" s="452"/>
      <c r="F45" s="492"/>
      <c r="G45" s="454"/>
      <c r="H45" s="455"/>
      <c r="I45" s="172"/>
    </row>
    <row r="46" spans="2:27" x14ac:dyDescent="0.25">
      <c r="B46" s="456" t="s">
        <v>509</v>
      </c>
      <c r="C46" s="486" t="s">
        <v>476</v>
      </c>
      <c r="D46" s="458" t="s">
        <v>10</v>
      </c>
      <c r="E46" s="494">
        <f>E34</f>
        <v>1630</v>
      </c>
      <c r="F46" s="488">
        <v>0</v>
      </c>
      <c r="G46" s="489">
        <f>E46*F46</f>
        <v>0</v>
      </c>
      <c r="H46" s="455"/>
      <c r="I46" s="172"/>
    </row>
    <row r="47" spans="2:27" x14ac:dyDescent="0.25">
      <c r="B47" s="456"/>
      <c r="C47" s="486"/>
      <c r="D47" s="458"/>
      <c r="E47" s="452"/>
      <c r="F47" s="492"/>
      <c r="G47" s="454"/>
      <c r="H47" s="455"/>
      <c r="I47" s="172"/>
    </row>
    <row r="48" spans="2:27" x14ac:dyDescent="0.25">
      <c r="B48" s="456" t="s">
        <v>509</v>
      </c>
      <c r="C48" s="486" t="s">
        <v>131</v>
      </c>
      <c r="D48" s="458" t="s">
        <v>10</v>
      </c>
      <c r="E48" s="494">
        <f>E32</f>
        <v>170</v>
      </c>
      <c r="F48" s="488">
        <v>0</v>
      </c>
      <c r="G48" s="489">
        <f>E48*F48</f>
        <v>0</v>
      </c>
      <c r="H48" s="490"/>
      <c r="I48" s="189"/>
    </row>
    <row r="49" spans="2:10" x14ac:dyDescent="0.25">
      <c r="B49" s="456"/>
      <c r="C49" s="486"/>
      <c r="D49" s="458"/>
      <c r="E49" s="494"/>
      <c r="F49" s="454"/>
      <c r="G49" s="454"/>
      <c r="H49" s="455"/>
      <c r="I49" s="189"/>
    </row>
    <row r="50" spans="2:10" x14ac:dyDescent="0.25">
      <c r="B50" s="495" t="s">
        <v>549</v>
      </c>
      <c r="C50" s="491" t="s">
        <v>547</v>
      </c>
      <c r="D50" s="496"/>
      <c r="E50" s="452"/>
      <c r="F50" s="454"/>
      <c r="G50" s="454"/>
      <c r="H50" s="455"/>
      <c r="I50" s="189"/>
    </row>
    <row r="51" spans="2:10" x14ac:dyDescent="0.25">
      <c r="B51" s="456"/>
      <c r="C51" s="486"/>
      <c r="D51" s="496"/>
      <c r="E51" s="452"/>
      <c r="F51" s="454"/>
      <c r="G51" s="454"/>
      <c r="H51" s="455"/>
      <c r="I51" s="189"/>
    </row>
    <row r="52" spans="2:10" x14ac:dyDescent="0.25">
      <c r="B52" s="497" t="s">
        <v>510</v>
      </c>
      <c r="C52" s="498" t="s">
        <v>132</v>
      </c>
      <c r="D52" s="458"/>
      <c r="E52" s="452"/>
      <c r="F52" s="454"/>
      <c r="G52" s="453"/>
      <c r="H52" s="499"/>
    </row>
    <row r="53" spans="2:10" x14ac:dyDescent="0.25">
      <c r="B53" s="456"/>
      <c r="C53" s="498" t="s">
        <v>133</v>
      </c>
      <c r="D53" s="458"/>
      <c r="E53" s="452"/>
      <c r="F53" s="453"/>
      <c r="G53" s="453"/>
      <c r="H53" s="499"/>
    </row>
    <row r="54" spans="2:10" x14ac:dyDescent="0.25">
      <c r="B54" s="456"/>
      <c r="C54" s="500" t="s">
        <v>134</v>
      </c>
      <c r="D54" s="501" t="s">
        <v>8</v>
      </c>
      <c r="E54" s="502">
        <v>1</v>
      </c>
      <c r="F54" s="453">
        <v>0</v>
      </c>
      <c r="G54" s="453">
        <f>F54*E54</f>
        <v>0</v>
      </c>
      <c r="H54" s="499"/>
    </row>
    <row r="55" spans="2:10" x14ac:dyDescent="0.25">
      <c r="B55" s="456"/>
      <c r="C55" s="500"/>
      <c r="D55" s="501"/>
      <c r="E55" s="502"/>
      <c r="F55" s="453"/>
      <c r="G55" s="453"/>
      <c r="H55" s="499"/>
    </row>
    <row r="56" spans="2:10" x14ac:dyDescent="0.25">
      <c r="B56" s="497" t="s">
        <v>511</v>
      </c>
      <c r="C56" s="503" t="s">
        <v>272</v>
      </c>
      <c r="D56" s="501"/>
      <c r="E56" s="502"/>
      <c r="F56" s="504"/>
      <c r="G56" s="453"/>
      <c r="H56" s="499"/>
    </row>
    <row r="57" spans="2:10" x14ac:dyDescent="0.25">
      <c r="B57" s="497"/>
      <c r="C57" s="505"/>
      <c r="D57" s="506"/>
      <c r="E57" s="507"/>
      <c r="F57" s="539"/>
      <c r="G57" s="508"/>
      <c r="H57" s="499"/>
    </row>
    <row r="58" spans="2:10" ht="26.4" x14ac:dyDescent="0.25">
      <c r="B58" s="497" t="s">
        <v>550</v>
      </c>
      <c r="C58" s="505" t="s">
        <v>734</v>
      </c>
      <c r="D58" s="506" t="s">
        <v>111</v>
      </c>
      <c r="E58" s="507">
        <v>1</v>
      </c>
      <c r="F58" s="539">
        <v>30000</v>
      </c>
      <c r="G58" s="508">
        <f>E58*F58</f>
        <v>30000</v>
      </c>
      <c r="H58" s="499"/>
    </row>
    <row r="59" spans="2:10" ht="13.8" thickBot="1" x14ac:dyDescent="0.3">
      <c r="B59" s="497"/>
      <c r="C59" s="509"/>
      <c r="D59" s="506"/>
      <c r="E59" s="507"/>
      <c r="F59" s="539"/>
      <c r="G59" s="508"/>
      <c r="H59" s="499"/>
    </row>
    <row r="60" spans="2:10" x14ac:dyDescent="0.25">
      <c r="B60" s="510" t="s">
        <v>13</v>
      </c>
      <c r="C60" s="511" t="s">
        <v>14</v>
      </c>
      <c r="D60" s="512"/>
      <c r="E60" s="512"/>
      <c r="F60" s="513"/>
      <c r="G60" s="514">
        <v>0</v>
      </c>
      <c r="H60" s="499"/>
      <c r="J60" s="284"/>
    </row>
    <row r="61" spans="2:10" x14ac:dyDescent="0.25">
      <c r="B61" s="515"/>
      <c r="C61" s="516"/>
      <c r="D61" s="476"/>
      <c r="E61" s="476"/>
      <c r="F61" s="468"/>
      <c r="G61" s="468"/>
      <c r="H61" s="517"/>
      <c r="I61" s="190"/>
    </row>
    <row r="62" spans="2:10" x14ac:dyDescent="0.25">
      <c r="B62" s="476"/>
      <c r="C62" s="518"/>
      <c r="D62" s="476"/>
      <c r="E62" s="476"/>
      <c r="F62" s="468"/>
      <c r="G62" s="468"/>
      <c r="H62" s="519"/>
      <c r="I62" s="191"/>
    </row>
    <row r="63" spans="2:10" x14ac:dyDescent="0.25">
      <c r="B63" s="476"/>
      <c r="C63" s="518"/>
      <c r="D63" s="476"/>
      <c r="E63" s="476"/>
      <c r="F63" s="468"/>
      <c r="G63" s="468"/>
      <c r="H63" s="519"/>
    </row>
    <row r="64" spans="2:10" x14ac:dyDescent="0.25">
      <c r="B64" s="476"/>
      <c r="C64" s="518"/>
      <c r="D64" s="476"/>
      <c r="E64" s="476"/>
      <c r="F64" s="468"/>
      <c r="G64" s="468"/>
      <c r="H64" s="519"/>
    </row>
    <row r="67" spans="5:7" x14ac:dyDescent="0.25">
      <c r="E67" s="521">
        <v>750</v>
      </c>
      <c r="G67" s="522">
        <f>F67*E67</f>
        <v>0</v>
      </c>
    </row>
    <row r="73" spans="5:7" x14ac:dyDescent="0.25">
      <c r="E73" s="521">
        <v>45</v>
      </c>
    </row>
    <row r="81" spans="5:5" x14ac:dyDescent="0.25">
      <c r="E81" s="521">
        <v>4</v>
      </c>
    </row>
    <row r="83" spans="5:5" x14ac:dyDescent="0.25">
      <c r="E83" s="521">
        <v>12</v>
      </c>
    </row>
    <row r="106" spans="5:5" x14ac:dyDescent="0.25">
      <c r="E106" s="521">
        <v>4</v>
      </c>
    </row>
    <row r="126" spans="5:5" x14ac:dyDescent="0.25">
      <c r="E126" s="521">
        <v>8</v>
      </c>
    </row>
    <row r="130" spans="3:7" x14ac:dyDescent="0.25">
      <c r="C130" s="167" t="s">
        <v>730</v>
      </c>
      <c r="E130" s="521">
        <v>1</v>
      </c>
      <c r="F130" s="522">
        <v>1250</v>
      </c>
      <c r="G130" s="522">
        <f>E130*F130</f>
        <v>1250</v>
      </c>
    </row>
    <row r="147" spans="5:5" x14ac:dyDescent="0.25">
      <c r="E147" s="521">
        <v>15</v>
      </c>
    </row>
    <row r="149" spans="5:5" x14ac:dyDescent="0.25">
      <c r="E149" s="521">
        <v>8</v>
      </c>
    </row>
    <row r="165" spans="5:5" x14ac:dyDescent="0.25">
      <c r="E165" s="521">
        <f>50</f>
        <v>50</v>
      </c>
    </row>
    <row r="173" spans="5:5" x14ac:dyDescent="0.25">
      <c r="E173" s="521">
        <v>6</v>
      </c>
    </row>
  </sheetData>
  <mergeCells count="5">
    <mergeCell ref="Q18:R18"/>
    <mergeCell ref="S18:T18"/>
    <mergeCell ref="U18:V18"/>
    <mergeCell ref="W18:X18"/>
    <mergeCell ref="Y18:Z18"/>
  </mergeCells>
  <pageMargins left="0.7" right="0.7" top="0.75" bottom="0.75" header="0.3" footer="0.3"/>
  <pageSetup paperSize="9" scale="81" fitToHeight="0" orientation="portrait" r:id="rId1"/>
  <rowBreaks count="1" manualBreakCount="1">
    <brk id="27" min="1" max="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election activeCell="I14" sqref="I14"/>
    </sheetView>
  </sheetViews>
  <sheetFormatPr defaultRowHeight="14.4" x14ac:dyDescent="0.3"/>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94"/>
  <sheetViews>
    <sheetView topLeftCell="A46" workbookViewId="0">
      <selection activeCell="I5" sqref="I5"/>
    </sheetView>
  </sheetViews>
  <sheetFormatPr defaultColWidth="8.6640625" defaultRowHeight="12" x14ac:dyDescent="0.2"/>
  <cols>
    <col min="1" max="1" width="12" style="3" customWidth="1"/>
    <col min="2" max="2" width="57.6640625" style="3" customWidth="1"/>
    <col min="3" max="4" width="8.33203125" style="3" customWidth="1"/>
    <col min="5" max="7" width="16.44140625" style="3" customWidth="1"/>
    <col min="8" max="16384" width="8.6640625" style="3"/>
  </cols>
  <sheetData>
    <row r="1" spans="1:7" ht="13.8" x14ac:dyDescent="0.2">
      <c r="A1" s="1" t="s">
        <v>6</v>
      </c>
      <c r="B1" s="1" t="s">
        <v>1</v>
      </c>
      <c r="C1" s="1" t="s">
        <v>3</v>
      </c>
      <c r="D1" s="1" t="s">
        <v>7</v>
      </c>
      <c r="E1" s="2" t="s">
        <v>15</v>
      </c>
      <c r="F1" s="2" t="s">
        <v>16</v>
      </c>
      <c r="G1" s="2" t="s">
        <v>4</v>
      </c>
    </row>
    <row r="2" spans="1:7" ht="13.8" x14ac:dyDescent="0.2">
      <c r="A2" s="5">
        <v>5</v>
      </c>
      <c r="B2" s="5"/>
      <c r="C2" s="5"/>
      <c r="D2" s="5"/>
      <c r="E2" s="6"/>
      <c r="F2" s="6"/>
      <c r="G2" s="7"/>
    </row>
    <row r="3" spans="1:7" ht="13.8" x14ac:dyDescent="0.2">
      <c r="A3" s="5">
        <v>5.0999999999999996</v>
      </c>
      <c r="B3" s="5" t="s">
        <v>17</v>
      </c>
      <c r="C3" s="5"/>
      <c r="D3" s="5"/>
      <c r="E3" s="6"/>
      <c r="F3" s="6"/>
      <c r="G3" s="7"/>
    </row>
    <row r="4" spans="1:7" ht="13.8" x14ac:dyDescent="0.2">
      <c r="A4" s="8"/>
      <c r="C4" s="5"/>
      <c r="D4" s="5"/>
      <c r="E4" s="5"/>
      <c r="F4" s="5"/>
      <c r="G4" s="7"/>
    </row>
    <row r="5" spans="1:7" ht="13.8" x14ac:dyDescent="0.2">
      <c r="A5" s="8" t="s">
        <v>18</v>
      </c>
      <c r="B5" s="5" t="s">
        <v>19</v>
      </c>
      <c r="C5" s="5"/>
      <c r="D5" s="5"/>
      <c r="E5" s="5"/>
      <c r="F5" s="5"/>
      <c r="G5" s="7"/>
    </row>
    <row r="6" spans="1:7" ht="13.8" x14ac:dyDescent="0.2">
      <c r="A6" s="8" t="s">
        <v>20</v>
      </c>
      <c r="B6" s="9" t="s">
        <v>21</v>
      </c>
      <c r="C6" s="5" t="s">
        <v>22</v>
      </c>
      <c r="D6" s="8">
        <v>1</v>
      </c>
      <c r="E6" s="10">
        <v>450</v>
      </c>
      <c r="F6" s="10">
        <v>150</v>
      </c>
      <c r="G6" s="4">
        <f t="shared" ref="G6:G23" si="0">(E6+F6)*D6</f>
        <v>600</v>
      </c>
    </row>
    <row r="7" spans="1:7" ht="13.8" x14ac:dyDescent="0.2">
      <c r="A7" s="8" t="s">
        <v>23</v>
      </c>
      <c r="B7" s="9" t="s">
        <v>24</v>
      </c>
      <c r="C7" s="8" t="s">
        <v>25</v>
      </c>
      <c r="D7" s="8">
        <v>1</v>
      </c>
      <c r="E7" s="10">
        <v>380</v>
      </c>
      <c r="F7" s="10">
        <v>150</v>
      </c>
      <c r="G7" s="4">
        <f t="shared" si="0"/>
        <v>530</v>
      </c>
    </row>
    <row r="8" spans="1:7" ht="13.8" x14ac:dyDescent="0.2">
      <c r="A8" s="8" t="s">
        <v>26</v>
      </c>
      <c r="B8" s="9" t="s">
        <v>27</v>
      </c>
      <c r="C8" s="8" t="s">
        <v>25</v>
      </c>
      <c r="D8" s="8">
        <v>2</v>
      </c>
      <c r="E8" s="10">
        <v>180</v>
      </c>
      <c r="F8" s="10">
        <v>35</v>
      </c>
      <c r="G8" s="4">
        <f t="shared" si="0"/>
        <v>430</v>
      </c>
    </row>
    <row r="9" spans="1:7" ht="13.8" x14ac:dyDescent="0.2">
      <c r="A9" s="8" t="s">
        <v>28</v>
      </c>
      <c r="B9" s="9" t="s">
        <v>29</v>
      </c>
      <c r="C9" s="8" t="s">
        <v>25</v>
      </c>
      <c r="D9" s="8">
        <v>1</v>
      </c>
      <c r="E9" s="10">
        <v>520</v>
      </c>
      <c r="F9" s="10">
        <v>150</v>
      </c>
      <c r="G9" s="4">
        <f t="shared" si="0"/>
        <v>670</v>
      </c>
    </row>
    <row r="10" spans="1:7" ht="13.8" x14ac:dyDescent="0.2">
      <c r="A10" s="8" t="s">
        <v>30</v>
      </c>
      <c r="B10" s="9" t="s">
        <v>31</v>
      </c>
      <c r="C10" s="8" t="s">
        <v>25</v>
      </c>
      <c r="D10" s="8">
        <v>2</v>
      </c>
      <c r="E10" s="10">
        <v>580</v>
      </c>
      <c r="F10" s="10">
        <v>95</v>
      </c>
      <c r="G10" s="4">
        <f t="shared" si="0"/>
        <v>1350</v>
      </c>
    </row>
    <row r="11" spans="1:7" ht="13.8" x14ac:dyDescent="0.2">
      <c r="A11" s="8" t="s">
        <v>32</v>
      </c>
      <c r="B11" s="9" t="s">
        <v>33</v>
      </c>
      <c r="C11" s="8" t="s">
        <v>10</v>
      </c>
      <c r="D11" s="8">
        <v>10</v>
      </c>
      <c r="E11" s="10">
        <v>780</v>
      </c>
      <c r="F11" s="10">
        <v>150</v>
      </c>
      <c r="G11" s="4">
        <f t="shared" si="0"/>
        <v>9300</v>
      </c>
    </row>
    <row r="12" spans="1:7" ht="13.8" x14ac:dyDescent="0.2">
      <c r="A12" s="8" t="s">
        <v>34</v>
      </c>
      <c r="B12" s="9" t="s">
        <v>35</v>
      </c>
      <c r="C12" s="8" t="s">
        <v>25</v>
      </c>
      <c r="D12" s="8">
        <v>1</v>
      </c>
      <c r="E12" s="10">
        <v>430</v>
      </c>
      <c r="F12" s="10">
        <v>150</v>
      </c>
      <c r="G12" s="4">
        <f t="shared" si="0"/>
        <v>580</v>
      </c>
    </row>
    <row r="13" spans="1:7" ht="13.8" x14ac:dyDescent="0.2">
      <c r="A13" s="8" t="s">
        <v>36</v>
      </c>
      <c r="B13" s="9" t="s">
        <v>37</v>
      </c>
      <c r="C13" s="8" t="s">
        <v>10</v>
      </c>
      <c r="D13" s="8">
        <v>8</v>
      </c>
      <c r="E13" s="10">
        <v>570</v>
      </c>
      <c r="F13" s="10">
        <v>150</v>
      </c>
      <c r="G13" s="4">
        <f t="shared" si="0"/>
        <v>5760</v>
      </c>
    </row>
    <row r="14" spans="1:7" ht="13.8" x14ac:dyDescent="0.2">
      <c r="A14" s="8" t="s">
        <v>38</v>
      </c>
      <c r="B14" s="9" t="s">
        <v>39</v>
      </c>
      <c r="C14" s="8" t="s">
        <v>10</v>
      </c>
      <c r="D14" s="8">
        <v>1</v>
      </c>
      <c r="E14" s="10">
        <v>700</v>
      </c>
      <c r="F14" s="10">
        <v>150</v>
      </c>
      <c r="G14" s="4">
        <f t="shared" si="0"/>
        <v>850</v>
      </c>
    </row>
    <row r="15" spans="1:7" ht="13.8" x14ac:dyDescent="0.2">
      <c r="A15" s="8" t="s">
        <v>40</v>
      </c>
      <c r="B15" s="9" t="s">
        <v>41</v>
      </c>
      <c r="C15" s="8" t="s">
        <v>25</v>
      </c>
      <c r="D15" s="8">
        <v>1</v>
      </c>
      <c r="E15" s="10">
        <v>280</v>
      </c>
      <c r="F15" s="10">
        <v>95</v>
      </c>
      <c r="G15" s="4">
        <f t="shared" si="0"/>
        <v>375</v>
      </c>
    </row>
    <row r="16" spans="1:7" ht="13.8" x14ac:dyDescent="0.2">
      <c r="A16" s="8" t="s">
        <v>42</v>
      </c>
      <c r="B16" s="9" t="s">
        <v>43</v>
      </c>
      <c r="C16" s="8" t="s">
        <v>25</v>
      </c>
      <c r="D16" s="8">
        <v>1</v>
      </c>
      <c r="E16" s="10">
        <v>190</v>
      </c>
      <c r="F16" s="10">
        <v>90</v>
      </c>
      <c r="G16" s="4">
        <f t="shared" si="0"/>
        <v>280</v>
      </c>
    </row>
    <row r="17" spans="1:7" ht="13.8" x14ac:dyDescent="0.2">
      <c r="A17" s="8" t="s">
        <v>44</v>
      </c>
      <c r="B17" s="9" t="s">
        <v>45</v>
      </c>
      <c r="C17" s="8" t="s">
        <v>25</v>
      </c>
      <c r="D17" s="8">
        <v>1</v>
      </c>
      <c r="E17" s="10">
        <v>380</v>
      </c>
      <c r="F17" s="10">
        <v>95</v>
      </c>
      <c r="G17" s="4">
        <f t="shared" si="0"/>
        <v>475</v>
      </c>
    </row>
    <row r="18" spans="1:7" ht="13.8" x14ac:dyDescent="0.2">
      <c r="A18" s="8" t="s">
        <v>46</v>
      </c>
      <c r="B18" s="9" t="s">
        <v>47</v>
      </c>
      <c r="C18" s="8" t="s">
        <v>25</v>
      </c>
      <c r="D18" s="12">
        <v>1</v>
      </c>
      <c r="E18" s="13">
        <v>90</v>
      </c>
      <c r="F18" s="10">
        <v>21</v>
      </c>
      <c r="G18" s="4">
        <f t="shared" si="0"/>
        <v>111</v>
      </c>
    </row>
    <row r="19" spans="1:7" ht="13.8" x14ac:dyDescent="0.2">
      <c r="A19" s="8" t="s">
        <v>48</v>
      </c>
      <c r="B19" s="9" t="s">
        <v>49</v>
      </c>
      <c r="C19" s="8" t="s">
        <v>25</v>
      </c>
      <c r="D19" s="8">
        <v>1</v>
      </c>
      <c r="E19" s="10">
        <v>410</v>
      </c>
      <c r="F19" s="10">
        <v>95</v>
      </c>
      <c r="G19" s="4">
        <f t="shared" si="0"/>
        <v>505</v>
      </c>
    </row>
    <row r="20" spans="1:7" ht="13.8" x14ac:dyDescent="0.2">
      <c r="A20" s="8" t="s">
        <v>50</v>
      </c>
      <c r="B20" s="9" t="s">
        <v>51</v>
      </c>
      <c r="C20" s="8" t="s">
        <v>25</v>
      </c>
      <c r="D20" s="8">
        <v>1</v>
      </c>
      <c r="E20" s="10">
        <v>700</v>
      </c>
      <c r="F20" s="10">
        <v>95</v>
      </c>
      <c r="G20" s="4">
        <f t="shared" si="0"/>
        <v>795</v>
      </c>
    </row>
    <row r="21" spans="1:7" ht="13.8" x14ac:dyDescent="0.2">
      <c r="A21" s="8" t="s">
        <v>52</v>
      </c>
      <c r="B21" s="9" t="s">
        <v>53</v>
      </c>
      <c r="C21" s="8" t="s">
        <v>25</v>
      </c>
      <c r="D21" s="8">
        <v>1</v>
      </c>
      <c r="E21" s="10">
        <v>760</v>
      </c>
      <c r="F21" s="10">
        <v>95</v>
      </c>
      <c r="G21" s="4">
        <f t="shared" si="0"/>
        <v>855</v>
      </c>
    </row>
    <row r="22" spans="1:7" ht="13.8" x14ac:dyDescent="0.2">
      <c r="A22" s="8" t="s">
        <v>54</v>
      </c>
      <c r="B22" s="9" t="s">
        <v>55</v>
      </c>
      <c r="C22" s="8" t="s">
        <v>25</v>
      </c>
      <c r="D22" s="8">
        <v>1</v>
      </c>
      <c r="E22" s="10">
        <v>760</v>
      </c>
      <c r="F22" s="10">
        <v>95</v>
      </c>
      <c r="G22" s="4">
        <f t="shared" si="0"/>
        <v>855</v>
      </c>
    </row>
    <row r="23" spans="1:7" ht="13.8" x14ac:dyDescent="0.2">
      <c r="A23" s="8" t="s">
        <v>56</v>
      </c>
      <c r="B23" s="9" t="s">
        <v>57</v>
      </c>
      <c r="C23" s="8" t="s">
        <v>25</v>
      </c>
      <c r="D23" s="8">
        <v>1</v>
      </c>
      <c r="E23" s="10">
        <v>710</v>
      </c>
      <c r="F23" s="10">
        <v>150</v>
      </c>
      <c r="G23" s="4">
        <f t="shared" si="0"/>
        <v>860</v>
      </c>
    </row>
    <row r="24" spans="1:7" x14ac:dyDescent="0.2">
      <c r="A24" s="14"/>
      <c r="B24" s="14"/>
      <c r="C24" s="14"/>
      <c r="D24" s="14"/>
      <c r="E24" s="15"/>
      <c r="F24" s="14"/>
      <c r="G24" s="14"/>
    </row>
    <row r="25" spans="1:7" ht="15" x14ac:dyDescent="0.2">
      <c r="A25" s="8" t="s">
        <v>58</v>
      </c>
      <c r="B25" s="5" t="s">
        <v>59</v>
      </c>
      <c r="C25" s="12"/>
      <c r="D25" s="16"/>
      <c r="E25" s="17"/>
      <c r="F25" s="17"/>
      <c r="G25" s="18"/>
    </row>
    <row r="26" spans="1:7" ht="13.8" x14ac:dyDescent="0.2">
      <c r="A26" s="8" t="s">
        <v>60</v>
      </c>
      <c r="B26" s="9" t="s">
        <v>61</v>
      </c>
      <c r="C26" s="12" t="s">
        <v>10</v>
      </c>
      <c r="D26" s="16">
        <v>45</v>
      </c>
      <c r="E26" s="17">
        <v>400</v>
      </c>
      <c r="F26" s="19">
        <v>150</v>
      </c>
      <c r="G26" s="4">
        <f t="shared" ref="G26:G31" si="1">(E26+F26)*D26</f>
        <v>24750</v>
      </c>
    </row>
    <row r="27" spans="1:7" ht="13.8" x14ac:dyDescent="0.2">
      <c r="A27" s="8" t="s">
        <v>62</v>
      </c>
      <c r="B27" s="9" t="s">
        <v>63</v>
      </c>
      <c r="C27" s="12" t="s">
        <v>10</v>
      </c>
      <c r="D27" s="16">
        <v>250</v>
      </c>
      <c r="E27" s="17">
        <v>380</v>
      </c>
      <c r="F27" s="19">
        <v>150</v>
      </c>
      <c r="G27" s="4">
        <f t="shared" si="1"/>
        <v>132500</v>
      </c>
    </row>
    <row r="28" spans="1:7" ht="13.8" x14ac:dyDescent="0.2">
      <c r="A28" s="8" t="s">
        <v>64</v>
      </c>
      <c r="B28" s="9" t="s">
        <v>65</v>
      </c>
      <c r="C28" s="12" t="s">
        <v>10</v>
      </c>
      <c r="D28" s="16">
        <v>6.5</v>
      </c>
      <c r="E28" s="17">
        <v>690</v>
      </c>
      <c r="F28" s="19">
        <v>150</v>
      </c>
      <c r="G28" s="4">
        <f t="shared" si="1"/>
        <v>5460</v>
      </c>
    </row>
    <row r="29" spans="1:7" ht="13.8" x14ac:dyDescent="0.2">
      <c r="A29" s="8" t="s">
        <v>66</v>
      </c>
      <c r="B29" s="9" t="s">
        <v>67</v>
      </c>
      <c r="C29" s="12" t="s">
        <v>10</v>
      </c>
      <c r="D29" s="16">
        <v>3</v>
      </c>
      <c r="E29" s="17">
        <v>730</v>
      </c>
      <c r="F29" s="19">
        <v>150</v>
      </c>
      <c r="G29" s="4">
        <f t="shared" si="1"/>
        <v>2640</v>
      </c>
    </row>
    <row r="30" spans="1:7" ht="13.8" x14ac:dyDescent="0.2">
      <c r="A30" s="8" t="s">
        <v>68</v>
      </c>
      <c r="B30" s="9" t="s">
        <v>69</v>
      </c>
      <c r="C30" s="12" t="s">
        <v>10</v>
      </c>
      <c r="D30" s="16">
        <v>3</v>
      </c>
      <c r="E30" s="17">
        <v>890</v>
      </c>
      <c r="F30" s="19">
        <v>150</v>
      </c>
      <c r="G30" s="4">
        <f t="shared" si="1"/>
        <v>3120</v>
      </c>
    </row>
    <row r="31" spans="1:7" ht="13.8" x14ac:dyDescent="0.2">
      <c r="A31" s="8" t="s">
        <v>70</v>
      </c>
      <c r="B31" s="9" t="s">
        <v>71</v>
      </c>
      <c r="C31" s="12" t="s">
        <v>10</v>
      </c>
      <c r="D31" s="16">
        <v>47</v>
      </c>
      <c r="E31" s="17">
        <v>990</v>
      </c>
      <c r="F31" s="19">
        <v>150</v>
      </c>
      <c r="G31" s="4">
        <f t="shared" si="1"/>
        <v>53580</v>
      </c>
    </row>
    <row r="32" spans="1:7" ht="15" x14ac:dyDescent="0.2">
      <c r="A32" s="20"/>
      <c r="B32" s="21"/>
      <c r="C32" s="22"/>
      <c r="D32" s="23"/>
      <c r="E32" s="23"/>
      <c r="F32" s="24"/>
      <c r="G32" s="25"/>
    </row>
    <row r="33" spans="1:7" ht="13.8" x14ac:dyDescent="0.2">
      <c r="A33" s="561" t="s">
        <v>72</v>
      </c>
      <c r="B33" s="562"/>
      <c r="C33" s="26"/>
      <c r="D33" s="27"/>
      <c r="E33" s="27"/>
      <c r="F33" s="28"/>
      <c r="G33" s="29">
        <f>SUM(G5:G31)</f>
        <v>247231</v>
      </c>
    </row>
    <row r="34" spans="1:7" ht="13.8" x14ac:dyDescent="0.2">
      <c r="A34" s="563" t="s">
        <v>72</v>
      </c>
      <c r="B34" s="561"/>
      <c r="C34" s="26"/>
      <c r="D34" s="27"/>
      <c r="E34" s="27"/>
      <c r="F34" s="28"/>
      <c r="G34" s="29">
        <f>G33</f>
        <v>247231</v>
      </c>
    </row>
    <row r="35" spans="1:7" ht="13.8" x14ac:dyDescent="0.2">
      <c r="A35" s="11"/>
      <c r="B35" s="11"/>
      <c r="C35" s="5"/>
      <c r="D35" s="30"/>
      <c r="E35" s="30"/>
      <c r="F35" s="31"/>
      <c r="G35" s="32"/>
    </row>
    <row r="36" spans="1:7" ht="13.8" x14ac:dyDescent="0.2">
      <c r="A36" s="8" t="s">
        <v>73</v>
      </c>
      <c r="B36" s="5" t="s">
        <v>74</v>
      </c>
      <c r="C36" s="5"/>
      <c r="D36" s="30"/>
      <c r="E36" s="30"/>
      <c r="F36" s="31"/>
      <c r="G36" s="32"/>
    </row>
    <row r="37" spans="1:7" ht="13.8" x14ac:dyDescent="0.2">
      <c r="A37" s="8" t="s">
        <v>75</v>
      </c>
      <c r="B37" s="9" t="s">
        <v>76</v>
      </c>
      <c r="C37" s="8" t="s">
        <v>25</v>
      </c>
      <c r="D37" s="33">
        <v>158</v>
      </c>
      <c r="E37" s="34">
        <v>100</v>
      </c>
      <c r="F37" s="35">
        <v>19</v>
      </c>
      <c r="G37" s="4">
        <f>(E37+F37)*D37</f>
        <v>18802</v>
      </c>
    </row>
    <row r="38" spans="1:7" ht="13.8" x14ac:dyDescent="0.2">
      <c r="A38" s="8" t="s">
        <v>77</v>
      </c>
      <c r="B38" s="9" t="s">
        <v>78</v>
      </c>
      <c r="C38" s="8" t="s">
        <v>25</v>
      </c>
      <c r="D38" s="33">
        <v>24</v>
      </c>
      <c r="E38" s="34">
        <v>132</v>
      </c>
      <c r="F38" s="35">
        <v>19</v>
      </c>
      <c r="G38" s="4">
        <f>(E38+F38)*D38</f>
        <v>3624</v>
      </c>
    </row>
    <row r="39" spans="1:7" ht="13.8" x14ac:dyDescent="0.2">
      <c r="A39" s="8" t="s">
        <v>79</v>
      </c>
      <c r="B39" s="9" t="s">
        <v>80</v>
      </c>
      <c r="C39" s="8" t="s">
        <v>25</v>
      </c>
      <c r="D39" s="33">
        <v>10</v>
      </c>
      <c r="E39" s="34">
        <v>180</v>
      </c>
      <c r="F39" s="35">
        <v>19</v>
      </c>
      <c r="G39" s="4">
        <f>(E39+F39)*D39</f>
        <v>1990</v>
      </c>
    </row>
    <row r="40" spans="1:7" ht="13.8" x14ac:dyDescent="0.2">
      <c r="A40" s="8" t="s">
        <v>81</v>
      </c>
      <c r="B40" s="9" t="s">
        <v>82</v>
      </c>
      <c r="C40" s="8" t="s">
        <v>25</v>
      </c>
      <c r="D40" s="33">
        <v>2</v>
      </c>
      <c r="E40" s="34">
        <v>100</v>
      </c>
      <c r="F40" s="35">
        <v>19</v>
      </c>
      <c r="G40" s="4">
        <f>(E40+F40)*D40</f>
        <v>238</v>
      </c>
    </row>
    <row r="41" spans="1:7" ht="13.8" x14ac:dyDescent="0.2">
      <c r="A41" s="36"/>
      <c r="B41" s="9"/>
      <c r="C41" s="8"/>
      <c r="D41" s="33"/>
      <c r="E41" s="34"/>
      <c r="F41" s="35"/>
      <c r="G41" s="4"/>
    </row>
    <row r="42" spans="1:7" ht="13.8" x14ac:dyDescent="0.2">
      <c r="A42" s="8" t="s">
        <v>83</v>
      </c>
      <c r="B42" s="5" t="s">
        <v>84</v>
      </c>
      <c r="C42" s="5"/>
      <c r="D42" s="30"/>
      <c r="E42" s="37"/>
      <c r="F42" s="31"/>
      <c r="G42" s="4"/>
    </row>
    <row r="43" spans="1:7" ht="13.8" x14ac:dyDescent="0.2">
      <c r="A43" s="8" t="s">
        <v>85</v>
      </c>
      <c r="B43" s="9" t="s">
        <v>86</v>
      </c>
      <c r="C43" s="8" t="s">
        <v>25</v>
      </c>
      <c r="D43" s="12">
        <v>8</v>
      </c>
      <c r="E43" s="13">
        <v>210</v>
      </c>
      <c r="F43" s="19">
        <v>19</v>
      </c>
      <c r="G43" s="4">
        <f>(E43+F43)*D43</f>
        <v>1832</v>
      </c>
    </row>
    <row r="44" spans="1:7" ht="13.8" x14ac:dyDescent="0.2">
      <c r="A44" s="8" t="s">
        <v>87</v>
      </c>
      <c r="B44" s="9" t="s">
        <v>88</v>
      </c>
      <c r="C44" s="8" t="s">
        <v>25</v>
      </c>
      <c r="D44" s="12">
        <v>2</v>
      </c>
      <c r="E44" s="13">
        <v>190</v>
      </c>
      <c r="F44" s="19">
        <v>19</v>
      </c>
      <c r="G44" s="4">
        <f>(E44+F44)*D44</f>
        <v>418</v>
      </c>
    </row>
    <row r="45" spans="1:7" ht="13.8" x14ac:dyDescent="0.2">
      <c r="A45" s="8" t="s">
        <v>89</v>
      </c>
      <c r="B45" s="9" t="s">
        <v>90</v>
      </c>
      <c r="C45" s="8" t="s">
        <v>25</v>
      </c>
      <c r="D45" s="12">
        <v>2</v>
      </c>
      <c r="E45" s="13">
        <v>189</v>
      </c>
      <c r="F45" s="19">
        <v>19</v>
      </c>
      <c r="G45" s="4">
        <f>(E45+F45)*D45</f>
        <v>416</v>
      </c>
    </row>
    <row r="46" spans="1:7" ht="13.8" x14ac:dyDescent="0.2">
      <c r="A46" s="8" t="s">
        <v>91</v>
      </c>
      <c r="B46" s="9" t="s">
        <v>92</v>
      </c>
      <c r="C46" s="8" t="s">
        <v>25</v>
      </c>
      <c r="D46" s="12">
        <v>4</v>
      </c>
      <c r="E46" s="13">
        <v>134</v>
      </c>
      <c r="F46" s="19">
        <v>19</v>
      </c>
      <c r="G46" s="4">
        <f>(E46+F46)*D46</f>
        <v>612</v>
      </c>
    </row>
    <row r="47" spans="1:7" ht="13.8" x14ac:dyDescent="0.2">
      <c r="A47" s="8" t="s">
        <v>93</v>
      </c>
      <c r="B47" s="9" t="s">
        <v>94</v>
      </c>
      <c r="C47" s="8" t="s">
        <v>25</v>
      </c>
      <c r="D47" s="12">
        <v>23</v>
      </c>
      <c r="E47" s="13">
        <v>100</v>
      </c>
      <c r="F47" s="19">
        <v>19</v>
      </c>
      <c r="G47" s="4">
        <f>(E47+F47)*D47</f>
        <v>2737</v>
      </c>
    </row>
    <row r="48" spans="1:7" ht="13.8" x14ac:dyDescent="0.2">
      <c r="A48" s="8"/>
      <c r="B48" s="9"/>
      <c r="C48" s="8"/>
      <c r="D48" s="12"/>
      <c r="E48" s="13"/>
      <c r="F48" s="19"/>
      <c r="G48" s="4"/>
    </row>
    <row r="49" spans="1:7" ht="13.8" x14ac:dyDescent="0.2">
      <c r="A49" s="8" t="s">
        <v>95</v>
      </c>
      <c r="B49" s="5" t="s">
        <v>96</v>
      </c>
      <c r="C49" s="8"/>
      <c r="D49" s="12"/>
      <c r="E49" s="13"/>
      <c r="F49" s="19"/>
      <c r="G49" s="4"/>
    </row>
    <row r="50" spans="1:7" ht="27.6" x14ac:dyDescent="0.2">
      <c r="A50" s="8" t="s">
        <v>97</v>
      </c>
      <c r="B50" s="9" t="s">
        <v>98</v>
      </c>
      <c r="C50" s="8" t="s">
        <v>25</v>
      </c>
      <c r="D50" s="12">
        <v>158</v>
      </c>
      <c r="E50" s="13">
        <v>117</v>
      </c>
      <c r="F50" s="19">
        <v>19</v>
      </c>
      <c r="G50" s="4">
        <f>(E50+F50)*D50</f>
        <v>21488</v>
      </c>
    </row>
    <row r="51" spans="1:7" ht="27.6" x14ac:dyDescent="0.2">
      <c r="A51" s="8" t="s">
        <v>99</v>
      </c>
      <c r="B51" s="9" t="s">
        <v>100</v>
      </c>
      <c r="C51" s="8" t="s">
        <v>25</v>
      </c>
      <c r="D51" s="12">
        <v>6</v>
      </c>
      <c r="E51" s="13">
        <v>128</v>
      </c>
      <c r="F51" s="19">
        <v>19</v>
      </c>
      <c r="G51" s="4">
        <f>(E51+F51)*D51</f>
        <v>882</v>
      </c>
    </row>
    <row r="52" spans="1:7" ht="27.6" x14ac:dyDescent="0.2">
      <c r="A52" s="8" t="s">
        <v>101</v>
      </c>
      <c r="B52" s="9" t="s">
        <v>102</v>
      </c>
      <c r="C52" s="8" t="s">
        <v>25</v>
      </c>
      <c r="D52" s="12">
        <v>2</v>
      </c>
      <c r="E52" s="13">
        <v>136</v>
      </c>
      <c r="F52" s="19">
        <v>19</v>
      </c>
      <c r="G52" s="4">
        <f>(E52+F52)*D52</f>
        <v>310</v>
      </c>
    </row>
    <row r="53" spans="1:7" ht="27.6" x14ac:dyDescent="0.2">
      <c r="A53" s="8" t="s">
        <v>103</v>
      </c>
      <c r="B53" s="9" t="s">
        <v>104</v>
      </c>
      <c r="C53" s="8" t="s">
        <v>25</v>
      </c>
      <c r="D53" s="12">
        <v>2</v>
      </c>
      <c r="E53" s="13">
        <v>147</v>
      </c>
      <c r="F53" s="19">
        <v>19</v>
      </c>
      <c r="G53" s="4">
        <f>(E53+F53)*D53</f>
        <v>332</v>
      </c>
    </row>
    <row r="54" spans="1:7" ht="27.6" x14ac:dyDescent="0.2">
      <c r="A54" s="8" t="s">
        <v>105</v>
      </c>
      <c r="B54" s="9" t="s">
        <v>106</v>
      </c>
      <c r="C54" s="8" t="s">
        <v>25</v>
      </c>
      <c r="D54" s="12">
        <v>2</v>
      </c>
      <c r="E54" s="13">
        <v>178</v>
      </c>
      <c r="F54" s="19">
        <v>19</v>
      </c>
      <c r="G54" s="4">
        <f>(E54+F54)*D54</f>
        <v>394</v>
      </c>
    </row>
    <row r="55" spans="1:7" ht="13.8" x14ac:dyDescent="0.2">
      <c r="A55" s="8"/>
      <c r="B55" s="9"/>
      <c r="C55" s="8"/>
      <c r="D55" s="12"/>
      <c r="E55" s="12"/>
      <c r="F55" s="19"/>
      <c r="G55" s="4"/>
    </row>
    <row r="56" spans="1:7" ht="13.8" x14ac:dyDescent="0.2">
      <c r="A56" s="8" t="s">
        <v>107</v>
      </c>
      <c r="B56" s="5" t="s">
        <v>108</v>
      </c>
      <c r="C56" s="8"/>
      <c r="D56" s="12"/>
      <c r="E56" s="12"/>
      <c r="F56" s="17"/>
      <c r="G56" s="4"/>
    </row>
    <row r="57" spans="1:7" ht="13.8" x14ac:dyDescent="0.2">
      <c r="A57" s="8"/>
      <c r="B57" s="9"/>
      <c r="C57" s="8"/>
      <c r="D57" s="12"/>
      <c r="E57" s="12"/>
      <c r="F57" s="19"/>
      <c r="G57" s="4"/>
    </row>
    <row r="58" spans="1:7" ht="42" x14ac:dyDescent="0.2">
      <c r="A58" s="8" t="s">
        <v>109</v>
      </c>
      <c r="B58" s="9" t="s">
        <v>110</v>
      </c>
      <c r="C58" s="8" t="s">
        <v>25</v>
      </c>
      <c r="D58" s="12">
        <v>90</v>
      </c>
      <c r="E58" s="12">
        <v>200</v>
      </c>
      <c r="F58" s="19">
        <v>45</v>
      </c>
      <c r="G58" s="4">
        <f>(E58+F58)*D58</f>
        <v>22050</v>
      </c>
    </row>
    <row r="59" spans="1:7" ht="13.8" x14ac:dyDescent="0.2">
      <c r="A59" s="8"/>
      <c r="B59" s="9"/>
      <c r="C59" s="8"/>
      <c r="D59" s="12"/>
      <c r="E59" s="12"/>
      <c r="F59" s="19"/>
      <c r="G59" s="4"/>
    </row>
    <row r="60" spans="1:7" ht="13.8" x14ac:dyDescent="0.2">
      <c r="A60" s="8"/>
      <c r="B60" s="9"/>
      <c r="C60" s="8"/>
      <c r="D60" s="12"/>
      <c r="E60" s="12"/>
      <c r="F60" s="19"/>
      <c r="G60" s="4"/>
    </row>
    <row r="61" spans="1:7" ht="15" x14ac:dyDescent="0.2">
      <c r="A61" s="20"/>
      <c r="B61" s="21"/>
      <c r="C61" s="20"/>
      <c r="D61" s="22"/>
      <c r="E61" s="22"/>
      <c r="F61" s="24"/>
      <c r="G61" s="25"/>
    </row>
    <row r="62" spans="1:7" ht="13.8" x14ac:dyDescent="0.2">
      <c r="A62" s="561" t="s">
        <v>72</v>
      </c>
      <c r="B62" s="562"/>
      <c r="C62" s="26"/>
      <c r="D62" s="27"/>
      <c r="E62" s="27"/>
      <c r="F62" s="38"/>
      <c r="G62" s="29">
        <f>SUM(G34:G61)</f>
        <v>323356</v>
      </c>
    </row>
    <row r="63" spans="1:7" ht="13.8" x14ac:dyDescent="0.2">
      <c r="A63" s="563" t="s">
        <v>113</v>
      </c>
      <c r="B63" s="561"/>
      <c r="C63" s="26"/>
      <c r="D63" s="27"/>
      <c r="E63" s="27"/>
      <c r="F63" s="28"/>
      <c r="G63" s="29">
        <f>G62</f>
        <v>323356</v>
      </c>
    </row>
    <row r="177" spans="10:11" ht="39" customHeight="1" x14ac:dyDescent="0.2"/>
    <row r="178" spans="10:11" ht="39" customHeight="1" x14ac:dyDescent="0.2"/>
    <row r="179" spans="10:11" ht="39" customHeight="1" x14ac:dyDescent="0.2"/>
    <row r="180" spans="10:11" ht="39" customHeight="1" x14ac:dyDescent="0.2"/>
    <row r="181" spans="10:11" ht="39" customHeight="1" x14ac:dyDescent="0.2"/>
    <row r="182" spans="10:11" ht="49.5" customHeight="1" x14ac:dyDescent="0.2"/>
    <row r="183" spans="10:11" ht="39" customHeight="1" x14ac:dyDescent="0.2"/>
    <row r="184" spans="10:11" ht="39" customHeight="1" x14ac:dyDescent="0.25">
      <c r="J184" s="39" t="s">
        <v>112</v>
      </c>
      <c r="K184" s="40"/>
    </row>
    <row r="185" spans="10:11" ht="39" customHeight="1" x14ac:dyDescent="0.2"/>
    <row r="186" spans="10:11" ht="39" customHeight="1" x14ac:dyDescent="0.2"/>
    <row r="187" spans="10:11" ht="39" customHeight="1" x14ac:dyDescent="0.2"/>
    <row r="188" spans="10:11" ht="39" customHeight="1" x14ac:dyDescent="0.2"/>
    <row r="189" spans="10:11" ht="39" customHeight="1" x14ac:dyDescent="0.2"/>
    <row r="190" spans="10:11" ht="39" customHeight="1" x14ac:dyDescent="0.2"/>
    <row r="191" spans="10:11" ht="45.75" customHeight="1" x14ac:dyDescent="0.2"/>
    <row r="192" spans="10:11" ht="39" customHeight="1" x14ac:dyDescent="0.2"/>
    <row r="194" ht="15" customHeight="1" x14ac:dyDescent="0.2"/>
  </sheetData>
  <mergeCells count="4">
    <mergeCell ref="A33:B33"/>
    <mergeCell ref="A34:B34"/>
    <mergeCell ref="A62:B62"/>
    <mergeCell ref="A63:B6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P50"/>
  <sheetViews>
    <sheetView view="pageBreakPreview" zoomScale="60" zoomScaleNormal="100" workbookViewId="0">
      <selection activeCell="L17" sqref="L17"/>
    </sheetView>
  </sheetViews>
  <sheetFormatPr defaultColWidth="9.33203125" defaultRowHeight="13.8" x14ac:dyDescent="0.25"/>
  <cols>
    <col min="1" max="1" width="5.44140625" style="44" customWidth="1"/>
    <col min="2" max="2" width="10.33203125" style="44" customWidth="1"/>
    <col min="3" max="3" width="44.33203125" style="44" customWidth="1"/>
    <col min="4" max="5" width="11" style="45" customWidth="1"/>
    <col min="6" max="6" width="17.33203125" style="45" customWidth="1"/>
    <col min="7" max="7" width="20.6640625" style="45" customWidth="1"/>
    <col min="8" max="8" width="13.6640625" style="45" customWidth="1"/>
    <col min="9" max="9" width="27.5546875" style="44" customWidth="1"/>
    <col min="10" max="10" width="10" style="44" customWidth="1"/>
    <col min="11" max="11" width="33.5546875" style="44" customWidth="1"/>
    <col min="12" max="12" width="20.33203125" style="44" customWidth="1"/>
    <col min="13" max="13" width="17.33203125" style="45" customWidth="1"/>
    <col min="14" max="14" width="17" style="44" bestFit="1" customWidth="1"/>
    <col min="15" max="15" width="19.5546875" style="44" bestFit="1" customWidth="1"/>
    <col min="16" max="16" width="17.6640625" style="44" bestFit="1" customWidth="1"/>
    <col min="17" max="16384" width="9.33203125" style="44"/>
  </cols>
  <sheetData>
    <row r="1" spans="2:16" ht="13.5" customHeight="1" thickBot="1" x14ac:dyDescent="0.3"/>
    <row r="2" spans="2:16" x14ac:dyDescent="0.25">
      <c r="B2" s="551" t="s">
        <v>161</v>
      </c>
      <c r="C2" s="552"/>
      <c r="D2" s="552"/>
      <c r="E2" s="552"/>
      <c r="F2" s="552"/>
      <c r="G2" s="552"/>
      <c r="H2" s="552"/>
      <c r="I2" s="553"/>
      <c r="J2" s="53"/>
      <c r="K2" s="53"/>
      <c r="L2" s="53"/>
    </row>
    <row r="3" spans="2:16" x14ac:dyDescent="0.25">
      <c r="B3" s="554" t="s">
        <v>136</v>
      </c>
      <c r="C3" s="555"/>
      <c r="D3" s="555"/>
      <c r="E3" s="555"/>
      <c r="F3" s="555"/>
      <c r="G3" s="555"/>
      <c r="H3" s="555"/>
      <c r="I3" s="556"/>
      <c r="J3" s="53"/>
      <c r="K3" s="53"/>
      <c r="L3" s="53"/>
      <c r="M3" s="53"/>
      <c r="N3" s="53"/>
      <c r="O3" s="53"/>
      <c r="P3" s="53"/>
    </row>
    <row r="4" spans="2:16" x14ac:dyDescent="0.25">
      <c r="B4" s="60" t="s">
        <v>143</v>
      </c>
      <c r="C4" s="58" t="s">
        <v>142</v>
      </c>
      <c r="D4" s="58" t="s">
        <v>146</v>
      </c>
      <c r="E4" s="58" t="s">
        <v>147</v>
      </c>
      <c r="F4" s="58" t="s">
        <v>144</v>
      </c>
      <c r="G4" s="59" t="s">
        <v>140</v>
      </c>
      <c r="H4" s="59" t="s">
        <v>145</v>
      </c>
      <c r="I4" s="61" t="s">
        <v>141</v>
      </c>
      <c r="J4" s="53"/>
      <c r="K4" s="53"/>
      <c r="L4" s="53"/>
      <c r="M4" s="53"/>
      <c r="N4" s="53"/>
      <c r="O4" s="53"/>
      <c r="P4" s="53"/>
    </row>
    <row r="5" spans="2:16" x14ac:dyDescent="0.25">
      <c r="B5" s="62"/>
      <c r="C5" s="42"/>
      <c r="D5" s="42"/>
      <c r="E5" s="46"/>
      <c r="F5" s="46"/>
      <c r="G5" s="46"/>
      <c r="H5" s="46"/>
      <c r="I5" s="63"/>
      <c r="J5" s="53"/>
      <c r="K5" s="53"/>
      <c r="L5" s="53"/>
      <c r="M5" s="53"/>
      <c r="N5" s="53"/>
      <c r="O5" s="53"/>
      <c r="P5" s="53"/>
    </row>
    <row r="6" spans="2:16" x14ac:dyDescent="0.25">
      <c r="B6" s="64">
        <v>1</v>
      </c>
      <c r="C6" s="43" t="s">
        <v>115</v>
      </c>
      <c r="D6" s="42"/>
      <c r="E6" s="46"/>
      <c r="F6" s="46"/>
      <c r="G6" s="41"/>
      <c r="H6" s="42"/>
      <c r="I6" s="65">
        <f>0.1*SUM(I8:I16)</f>
        <v>2849470.5</v>
      </c>
      <c r="J6" s="53"/>
      <c r="K6" s="53"/>
      <c r="L6" s="53"/>
      <c r="M6" s="53"/>
      <c r="N6" s="53"/>
      <c r="O6" s="53"/>
      <c r="P6" s="53"/>
    </row>
    <row r="7" spans="2:16" x14ac:dyDescent="0.25">
      <c r="B7" s="64">
        <v>3</v>
      </c>
      <c r="C7" s="43" t="s">
        <v>138</v>
      </c>
      <c r="D7" s="42" t="s">
        <v>137</v>
      </c>
      <c r="E7" s="46"/>
      <c r="F7" s="46"/>
      <c r="G7" s="41">
        <f>'[1]Int. MV Reticulation (X20)'!F91</f>
        <v>4465376.45</v>
      </c>
      <c r="H7" s="42"/>
      <c r="I7" s="65">
        <f>G7</f>
        <v>4465376.45</v>
      </c>
      <c r="J7" s="53"/>
      <c r="K7" s="53"/>
      <c r="L7" s="53"/>
      <c r="M7" s="53"/>
      <c r="N7" s="53"/>
      <c r="O7" s="53"/>
      <c r="P7" s="53"/>
    </row>
    <row r="8" spans="2:16" x14ac:dyDescent="0.25">
      <c r="B8" s="64">
        <v>4</v>
      </c>
      <c r="C8" s="43" t="s">
        <v>116</v>
      </c>
      <c r="D8" s="42" t="s">
        <v>137</v>
      </c>
      <c r="E8" s="46"/>
      <c r="F8" s="46"/>
      <c r="G8" s="41">
        <f>'[1]LV Reticulation (X20)'!F105</f>
        <v>9099855</v>
      </c>
      <c r="H8" s="42"/>
      <c r="I8" s="65">
        <f>G8</f>
        <v>9099855</v>
      </c>
      <c r="J8" s="53"/>
      <c r="K8" s="53"/>
      <c r="L8" s="53"/>
      <c r="M8" s="53"/>
      <c r="N8" s="53"/>
      <c r="O8" s="53"/>
      <c r="P8" s="53"/>
    </row>
    <row r="9" spans="2:16" ht="16.8" x14ac:dyDescent="0.25">
      <c r="B9" s="64">
        <v>5</v>
      </c>
      <c r="C9" s="43" t="s">
        <v>152</v>
      </c>
      <c r="D9" s="42">
        <f>(8.4+27.2+40.3*8)*3+5.4+5.2</f>
        <v>1084.6000000000001</v>
      </c>
      <c r="E9" s="46" t="s">
        <v>148</v>
      </c>
      <c r="F9" s="41">
        <v>500</v>
      </c>
      <c r="G9" s="41">
        <f>F9*D9</f>
        <v>542300.00000000012</v>
      </c>
      <c r="H9" s="42">
        <v>13</v>
      </c>
      <c r="I9" s="65">
        <f>G9*H9</f>
        <v>7049900.0000000019</v>
      </c>
      <c r="J9" s="53"/>
      <c r="K9" s="53"/>
      <c r="L9" s="53"/>
      <c r="M9" s="53"/>
      <c r="N9" s="53"/>
      <c r="O9" s="53"/>
      <c r="P9" s="53"/>
    </row>
    <row r="10" spans="2:16" ht="16.8" x14ac:dyDescent="0.25">
      <c r="B10" s="64">
        <v>6</v>
      </c>
      <c r="C10" s="43" t="s">
        <v>153</v>
      </c>
      <c r="D10" s="42">
        <f>(8.4+27.2+45*4+31.2*4)*3+5.4+5.2</f>
        <v>1031.8</v>
      </c>
      <c r="E10" s="46" t="s">
        <v>148</v>
      </c>
      <c r="F10" s="41">
        <v>500</v>
      </c>
      <c r="G10" s="41">
        <f t="shared" ref="G10:G15" si="0">F10*D10</f>
        <v>515900</v>
      </c>
      <c r="H10" s="42">
        <v>13</v>
      </c>
      <c r="I10" s="65">
        <f>G10*H10</f>
        <v>6706700</v>
      </c>
      <c r="J10" s="53"/>
      <c r="K10" s="53"/>
      <c r="L10" s="53"/>
      <c r="M10" s="53"/>
      <c r="N10" s="53"/>
      <c r="O10" s="53"/>
      <c r="P10" s="53"/>
    </row>
    <row r="11" spans="2:16" ht="16.8" x14ac:dyDescent="0.25">
      <c r="B11" s="64">
        <v>7</v>
      </c>
      <c r="C11" s="43" t="s">
        <v>154</v>
      </c>
      <c r="D11" s="42">
        <f>D10</f>
        <v>1031.8</v>
      </c>
      <c r="E11" s="46" t="s">
        <v>148</v>
      </c>
      <c r="F11" s="41">
        <v>500</v>
      </c>
      <c r="G11" s="41">
        <f t="shared" si="0"/>
        <v>515900</v>
      </c>
      <c r="H11" s="42">
        <v>8</v>
      </c>
      <c r="I11" s="65">
        <f>G11*H11</f>
        <v>4127200</v>
      </c>
      <c r="J11" s="53"/>
      <c r="K11" s="53"/>
      <c r="L11" s="53"/>
      <c r="M11" s="53"/>
      <c r="N11" s="53"/>
      <c r="O11" s="53"/>
      <c r="P11" s="53"/>
    </row>
    <row r="12" spans="2:16" ht="16.8" x14ac:dyDescent="0.25">
      <c r="B12" s="64">
        <v>8</v>
      </c>
      <c r="C12" s="43" t="s">
        <v>155</v>
      </c>
      <c r="D12" s="42">
        <f>3.5+4.2+45*3+31.2*3</f>
        <v>236.29999999999998</v>
      </c>
      <c r="E12" s="46" t="s">
        <v>148</v>
      </c>
      <c r="F12" s="41">
        <v>500</v>
      </c>
      <c r="G12" s="41">
        <f t="shared" si="0"/>
        <v>118149.99999999999</v>
      </c>
      <c r="H12" s="42">
        <v>0</v>
      </c>
      <c r="I12" s="65">
        <f>G12*H12</f>
        <v>0</v>
      </c>
      <c r="J12" s="53"/>
      <c r="K12" s="53"/>
      <c r="L12" s="53"/>
      <c r="M12" s="53"/>
      <c r="N12" s="53"/>
      <c r="O12" s="53"/>
      <c r="P12" s="53"/>
    </row>
    <row r="13" spans="2:16" ht="16.8" x14ac:dyDescent="0.25">
      <c r="B13" s="64">
        <v>9</v>
      </c>
      <c r="C13" s="43" t="s">
        <v>162</v>
      </c>
      <c r="D13" s="42">
        <f>(8.4+27.2+40.3*2+45*3+31.2*3)*3+5.4+5.2</f>
        <v>1045</v>
      </c>
      <c r="E13" s="46" t="s">
        <v>148</v>
      </c>
      <c r="F13" s="41">
        <v>500</v>
      </c>
      <c r="G13" s="41">
        <f t="shared" si="0"/>
        <v>522500</v>
      </c>
      <c r="H13" s="42">
        <v>2</v>
      </c>
      <c r="I13" s="65">
        <f>G13*H13</f>
        <v>1045000</v>
      </c>
      <c r="J13" s="53"/>
      <c r="K13" s="53"/>
      <c r="L13" s="53"/>
      <c r="M13" s="53"/>
      <c r="N13" s="53"/>
      <c r="O13" s="53"/>
      <c r="P13" s="53"/>
    </row>
    <row r="14" spans="2:16" ht="16.8" x14ac:dyDescent="0.25">
      <c r="B14" s="64">
        <v>10</v>
      </c>
      <c r="C14" s="43" t="s">
        <v>158</v>
      </c>
      <c r="D14" s="42">
        <v>415</v>
      </c>
      <c r="E14" s="46" t="s">
        <v>148</v>
      </c>
      <c r="F14" s="41">
        <v>950</v>
      </c>
      <c r="G14" s="41">
        <f t="shared" si="0"/>
        <v>394250</v>
      </c>
      <c r="H14" s="42"/>
      <c r="I14" s="65">
        <f t="shared" ref="I14:I19" si="1">G14</f>
        <v>394250</v>
      </c>
      <c r="J14" s="53"/>
      <c r="K14" s="53"/>
      <c r="L14" s="53"/>
      <c r="M14" s="53"/>
      <c r="N14" s="53"/>
      <c r="O14" s="53"/>
      <c r="P14" s="53"/>
    </row>
    <row r="15" spans="2:16" ht="16.8" x14ac:dyDescent="0.25">
      <c r="B15" s="64">
        <v>11</v>
      </c>
      <c r="C15" s="43" t="s">
        <v>156</v>
      </c>
      <c r="D15" s="42">
        <v>212</v>
      </c>
      <c r="E15" s="46" t="s">
        <v>148</v>
      </c>
      <c r="F15" s="41">
        <v>150</v>
      </c>
      <c r="G15" s="41">
        <f t="shared" si="0"/>
        <v>31800</v>
      </c>
      <c r="H15" s="42"/>
      <c r="I15" s="65">
        <f t="shared" si="1"/>
        <v>31800</v>
      </c>
      <c r="J15" s="53"/>
      <c r="K15" s="53"/>
      <c r="L15" s="53"/>
      <c r="M15" s="53"/>
      <c r="N15" s="53"/>
      <c r="O15" s="53"/>
      <c r="P15" s="53"/>
    </row>
    <row r="16" spans="2:16" ht="16.8" x14ac:dyDescent="0.25">
      <c r="B16" s="64">
        <v>12</v>
      </c>
      <c r="C16" s="43" t="s">
        <v>157</v>
      </c>
      <c r="D16" s="42">
        <v>15</v>
      </c>
      <c r="E16" s="46" t="s">
        <v>148</v>
      </c>
      <c r="F16" s="41" t="s">
        <v>121</v>
      </c>
      <c r="G16" s="41">
        <f>40000</f>
        <v>40000</v>
      </c>
      <c r="H16" s="42"/>
      <c r="I16" s="65">
        <f t="shared" si="1"/>
        <v>40000</v>
      </c>
      <c r="J16" s="53"/>
      <c r="K16" s="53"/>
      <c r="L16" s="53"/>
      <c r="M16" s="53"/>
      <c r="N16" s="53"/>
      <c r="O16" s="53"/>
      <c r="P16" s="53"/>
    </row>
    <row r="17" spans="2:16" x14ac:dyDescent="0.25">
      <c r="B17" s="64">
        <v>13</v>
      </c>
      <c r="C17" s="57" t="s">
        <v>149</v>
      </c>
      <c r="D17" s="42">
        <v>1480</v>
      </c>
      <c r="E17" s="46" t="s">
        <v>10</v>
      </c>
      <c r="F17" s="41">
        <v>150</v>
      </c>
      <c r="G17" s="41">
        <f>D17*F17</f>
        <v>222000</v>
      </c>
      <c r="H17" s="46">
        <v>1</v>
      </c>
      <c r="I17" s="65">
        <f>G17*H17</f>
        <v>222000</v>
      </c>
      <c r="J17" s="53"/>
      <c r="K17" s="53"/>
      <c r="L17" s="53"/>
      <c r="M17" s="53"/>
      <c r="N17" s="53"/>
      <c r="O17" s="53"/>
      <c r="P17" s="53"/>
    </row>
    <row r="18" spans="2:16" x14ac:dyDescent="0.25">
      <c r="B18" s="64">
        <v>14</v>
      </c>
      <c r="C18" s="57" t="s">
        <v>150</v>
      </c>
      <c r="D18" s="42">
        <v>864</v>
      </c>
      <c r="E18" s="46" t="s">
        <v>159</v>
      </c>
      <c r="F18" s="41">
        <v>2250</v>
      </c>
      <c r="G18" s="41">
        <f>F18*D18</f>
        <v>1944000</v>
      </c>
      <c r="H18" s="42"/>
      <c r="I18" s="65">
        <f>G18</f>
        <v>1944000</v>
      </c>
      <c r="J18" s="53"/>
      <c r="K18" s="53"/>
      <c r="L18" s="53"/>
      <c r="M18" s="53"/>
      <c r="N18" s="53"/>
      <c r="O18" s="53"/>
      <c r="P18" s="53"/>
    </row>
    <row r="19" spans="2:16" x14ac:dyDescent="0.25">
      <c r="B19" s="64">
        <v>15</v>
      </c>
      <c r="C19" s="43" t="s">
        <v>135</v>
      </c>
      <c r="D19" s="162" t="s">
        <v>111</v>
      </c>
      <c r="E19" s="163"/>
      <c r="F19" s="46"/>
      <c r="G19" s="41">
        <v>1750000</v>
      </c>
      <c r="H19" s="42"/>
      <c r="I19" s="65">
        <f t="shared" si="1"/>
        <v>1750000</v>
      </c>
      <c r="J19" s="53"/>
      <c r="K19" s="53"/>
      <c r="L19" s="53"/>
      <c r="M19" s="53"/>
      <c r="N19" s="53"/>
      <c r="O19" s="53"/>
      <c r="P19" s="53"/>
    </row>
    <row r="20" spans="2:16" ht="27.6" x14ac:dyDescent="0.25">
      <c r="B20" s="64">
        <v>16</v>
      </c>
      <c r="C20" s="57" t="s">
        <v>151</v>
      </c>
      <c r="D20" s="42" t="s">
        <v>111</v>
      </c>
      <c r="E20" s="46"/>
      <c r="F20" s="46"/>
      <c r="G20" s="41">
        <v>500000</v>
      </c>
      <c r="H20" s="42"/>
      <c r="I20" s="65">
        <f>G20</f>
        <v>500000</v>
      </c>
      <c r="J20" s="53"/>
      <c r="K20" s="53"/>
      <c r="L20" s="53"/>
      <c r="M20" s="53"/>
      <c r="N20" s="53"/>
      <c r="O20" s="53"/>
      <c r="P20" s="53"/>
    </row>
    <row r="21" spans="2:16" x14ac:dyDescent="0.25">
      <c r="B21" s="64">
        <v>17</v>
      </c>
      <c r="C21" s="57" t="s">
        <v>139</v>
      </c>
      <c r="D21" s="42" t="s">
        <v>111</v>
      </c>
      <c r="E21" s="46"/>
      <c r="F21" s="46"/>
      <c r="G21" s="41">
        <v>2600000</v>
      </c>
      <c r="H21" s="42"/>
      <c r="I21" s="65">
        <f>G21</f>
        <v>2600000</v>
      </c>
      <c r="J21" s="53"/>
      <c r="K21" s="53"/>
      <c r="L21" s="53"/>
      <c r="M21" s="53"/>
      <c r="N21" s="53"/>
      <c r="O21" s="53"/>
      <c r="P21" s="53"/>
    </row>
    <row r="22" spans="2:16" x14ac:dyDescent="0.25">
      <c r="B22" s="64"/>
      <c r="C22" s="57"/>
      <c r="D22" s="42"/>
      <c r="E22" s="46"/>
      <c r="F22" s="46"/>
      <c r="G22" s="41"/>
      <c r="H22" s="46"/>
      <c r="I22" s="65"/>
      <c r="J22" s="53"/>
      <c r="K22" s="53"/>
      <c r="L22" s="53"/>
      <c r="M22" s="53"/>
      <c r="N22" s="53"/>
      <c r="O22" s="53"/>
      <c r="P22" s="53"/>
    </row>
    <row r="23" spans="2:16" ht="33.75" customHeight="1" x14ac:dyDescent="0.25">
      <c r="B23" s="62"/>
      <c r="C23" s="47" t="s">
        <v>5</v>
      </c>
      <c r="D23" s="42"/>
      <c r="E23" s="46"/>
      <c r="F23" s="46"/>
      <c r="G23" s="46"/>
      <c r="H23" s="46"/>
      <c r="I23" s="66">
        <f>SUM(I6:I21)</f>
        <v>42825551.950000003</v>
      </c>
      <c r="J23" s="53"/>
      <c r="K23" s="53"/>
      <c r="L23" s="53"/>
      <c r="M23" s="53"/>
      <c r="N23" s="53"/>
      <c r="O23" s="53"/>
      <c r="P23" s="53"/>
    </row>
    <row r="24" spans="2:16" ht="33.75" customHeight="1" thickBot="1" x14ac:dyDescent="0.3">
      <c r="B24" s="62"/>
      <c r="C24" s="47" t="s">
        <v>114</v>
      </c>
      <c r="D24" s="42"/>
      <c r="E24" s="46"/>
      <c r="F24" s="46"/>
      <c r="G24" s="46"/>
      <c r="H24" s="46"/>
      <c r="I24" s="65">
        <f>I23*0.15</f>
        <v>6423832.7925000004</v>
      </c>
      <c r="J24" s="53"/>
      <c r="K24" s="53"/>
      <c r="L24" s="53"/>
      <c r="M24" s="53"/>
      <c r="N24" s="53"/>
      <c r="O24" s="53"/>
      <c r="P24" s="53"/>
    </row>
    <row r="25" spans="2:16" ht="33.75" customHeight="1" thickBot="1" x14ac:dyDescent="0.3">
      <c r="B25" s="48"/>
      <c r="C25" s="49" t="s">
        <v>160</v>
      </c>
      <c r="D25" s="50"/>
      <c r="E25" s="50"/>
      <c r="F25" s="50"/>
      <c r="G25" s="50"/>
      <c r="H25" s="50"/>
      <c r="I25" s="51">
        <f>I23+I24</f>
        <v>49249384.742500007</v>
      </c>
      <c r="J25" s="55"/>
      <c r="K25" s="53"/>
      <c r="L25" s="53"/>
      <c r="M25" s="53"/>
      <c r="N25" s="53"/>
      <c r="O25" s="53"/>
      <c r="P25" s="53"/>
    </row>
    <row r="26" spans="2:16" x14ac:dyDescent="0.25">
      <c r="I26" s="52"/>
      <c r="J26" s="54"/>
      <c r="K26" s="53"/>
      <c r="L26" s="53"/>
      <c r="M26" s="53"/>
      <c r="N26" s="53"/>
      <c r="O26" s="53"/>
      <c r="P26" s="53"/>
    </row>
    <row r="27" spans="2:16" x14ac:dyDescent="0.25">
      <c r="I27" s="52"/>
      <c r="J27" s="53"/>
      <c r="K27" s="53"/>
      <c r="L27" s="53"/>
      <c r="M27" s="53"/>
      <c r="N27" s="53"/>
      <c r="O27" s="53"/>
      <c r="P27" s="53"/>
    </row>
    <row r="28" spans="2:16" x14ac:dyDescent="0.25">
      <c r="D28" s="44"/>
      <c r="E28" s="44"/>
      <c r="F28" s="44"/>
      <c r="G28" s="44"/>
      <c r="H28" s="44"/>
      <c r="J28" s="53"/>
      <c r="K28" s="53"/>
      <c r="L28" s="53"/>
      <c r="M28" s="53"/>
      <c r="N28" s="53"/>
      <c r="O28" s="53"/>
      <c r="P28" s="53"/>
    </row>
    <row r="29" spans="2:16" x14ac:dyDescent="0.25">
      <c r="D29" s="44"/>
      <c r="E29" s="44"/>
      <c r="F29" s="44"/>
      <c r="G29" s="44"/>
      <c r="H29" s="44"/>
      <c r="I29" s="56"/>
      <c r="J29" s="53"/>
      <c r="K29" s="53"/>
      <c r="L29" s="53"/>
      <c r="M29" s="53"/>
      <c r="N29" s="53"/>
      <c r="O29" s="53"/>
      <c r="P29" s="53"/>
    </row>
    <row r="30" spans="2:16" x14ac:dyDescent="0.25">
      <c r="D30" s="44"/>
      <c r="E30" s="44"/>
      <c r="F30" s="44"/>
      <c r="G30" s="44"/>
      <c r="H30" s="44"/>
      <c r="J30" s="53"/>
      <c r="K30" s="53"/>
      <c r="L30" s="53"/>
      <c r="M30" s="53"/>
      <c r="N30" s="53"/>
      <c r="O30" s="53"/>
      <c r="P30" s="53"/>
    </row>
    <row r="31" spans="2:16" x14ac:dyDescent="0.25">
      <c r="D31" s="44"/>
      <c r="E31" s="44"/>
      <c r="F31" s="44"/>
      <c r="G31" s="44"/>
      <c r="H31" s="44"/>
      <c r="J31" s="53"/>
      <c r="K31" s="53"/>
      <c r="L31" s="53"/>
      <c r="M31" s="53"/>
      <c r="N31" s="53"/>
      <c r="O31" s="53"/>
      <c r="P31" s="53"/>
    </row>
    <row r="32" spans="2:16" x14ac:dyDescent="0.25">
      <c r="D32" s="44"/>
      <c r="E32" s="44"/>
      <c r="F32" s="44"/>
      <c r="G32" s="44"/>
      <c r="H32" s="44"/>
      <c r="J32" s="53"/>
      <c r="K32" s="53"/>
      <c r="L32" s="53"/>
      <c r="M32" s="53"/>
      <c r="N32" s="53"/>
      <c r="O32" s="53"/>
      <c r="P32" s="53"/>
    </row>
    <row r="33" spans="4:16" x14ac:dyDescent="0.25">
      <c r="D33" s="44"/>
      <c r="E33" s="44"/>
      <c r="F33" s="44"/>
      <c r="G33" s="44"/>
      <c r="H33" s="44"/>
      <c r="J33" s="53"/>
      <c r="K33" s="53"/>
      <c r="L33" s="53"/>
      <c r="M33" s="53"/>
      <c r="N33" s="53"/>
      <c r="O33" s="53"/>
      <c r="P33" s="53"/>
    </row>
    <row r="34" spans="4:16" x14ac:dyDescent="0.25">
      <c r="D34" s="44"/>
      <c r="E34" s="44"/>
      <c r="F34" s="44"/>
      <c r="G34" s="44"/>
      <c r="H34" s="44"/>
      <c r="J34" s="53"/>
      <c r="K34" s="53"/>
      <c r="L34" s="53"/>
      <c r="M34" s="53"/>
      <c r="N34" s="53"/>
      <c r="O34" s="53"/>
      <c r="P34" s="53"/>
    </row>
    <row r="35" spans="4:16" x14ac:dyDescent="0.25">
      <c r="D35" s="44"/>
      <c r="E35" s="44"/>
      <c r="F35" s="44"/>
      <c r="G35" s="44"/>
      <c r="H35" s="44"/>
      <c r="J35" s="53"/>
      <c r="K35" s="53"/>
      <c r="L35" s="53"/>
      <c r="M35" s="53"/>
      <c r="N35" s="53"/>
      <c r="O35" s="53"/>
      <c r="P35" s="53"/>
    </row>
    <row r="36" spans="4:16" x14ac:dyDescent="0.25">
      <c r="D36" s="44"/>
      <c r="E36" s="44"/>
      <c r="F36" s="44"/>
      <c r="G36" s="44"/>
      <c r="H36" s="44"/>
      <c r="J36" s="53"/>
      <c r="K36" s="53"/>
      <c r="L36" s="53"/>
      <c r="M36" s="53"/>
      <c r="N36" s="53"/>
      <c r="O36" s="53"/>
      <c r="P36" s="53"/>
    </row>
    <row r="37" spans="4:16" x14ac:dyDescent="0.25">
      <c r="D37" s="44"/>
      <c r="E37" s="44"/>
      <c r="F37" s="44"/>
      <c r="G37" s="44"/>
      <c r="H37" s="44"/>
      <c r="J37" s="53"/>
      <c r="K37" s="53"/>
      <c r="L37" s="53"/>
      <c r="M37" s="53"/>
      <c r="N37" s="53"/>
      <c r="O37" s="53"/>
      <c r="P37" s="53"/>
    </row>
    <row r="38" spans="4:16" x14ac:dyDescent="0.25">
      <c r="D38" s="44"/>
      <c r="E38" s="44"/>
      <c r="F38" s="44"/>
      <c r="G38" s="44"/>
      <c r="H38" s="44"/>
      <c r="J38" s="53"/>
      <c r="K38" s="53"/>
      <c r="L38" s="53"/>
      <c r="M38" s="53"/>
      <c r="N38" s="53"/>
      <c r="O38" s="53"/>
      <c r="P38" s="53"/>
    </row>
    <row r="39" spans="4:16" x14ac:dyDescent="0.25">
      <c r="D39" s="44"/>
      <c r="E39" s="44"/>
      <c r="F39" s="44"/>
      <c r="G39" s="44"/>
      <c r="H39" s="44"/>
      <c r="J39" s="53"/>
      <c r="K39" s="53"/>
      <c r="L39" s="53"/>
      <c r="M39" s="53"/>
      <c r="N39" s="53"/>
      <c r="O39" s="53"/>
      <c r="P39" s="53"/>
    </row>
    <row r="40" spans="4:16" x14ac:dyDescent="0.25">
      <c r="D40" s="44"/>
      <c r="E40" s="44"/>
      <c r="F40" s="44"/>
      <c r="G40" s="44"/>
      <c r="H40" s="44"/>
      <c r="J40" s="53"/>
      <c r="K40" s="53"/>
      <c r="L40" s="53"/>
      <c r="M40" s="53"/>
      <c r="N40" s="53"/>
      <c r="O40" s="53"/>
      <c r="P40" s="53"/>
    </row>
    <row r="41" spans="4:16" x14ac:dyDescent="0.25">
      <c r="D41" s="44"/>
      <c r="E41" s="44"/>
      <c r="F41" s="44"/>
      <c r="G41" s="44"/>
      <c r="H41" s="44"/>
      <c r="J41" s="53"/>
      <c r="K41" s="53"/>
      <c r="L41" s="53"/>
      <c r="M41" s="53"/>
      <c r="N41" s="53"/>
      <c r="O41" s="53"/>
      <c r="P41" s="53"/>
    </row>
    <row r="42" spans="4:16" x14ac:dyDescent="0.25">
      <c r="D42" s="44"/>
      <c r="E42" s="44"/>
      <c r="F42" s="44"/>
      <c r="G42" s="44"/>
      <c r="H42" s="44"/>
      <c r="J42" s="53"/>
      <c r="K42" s="53"/>
      <c r="L42" s="53"/>
      <c r="M42" s="53"/>
      <c r="N42" s="53"/>
      <c r="O42" s="53"/>
      <c r="P42" s="53"/>
    </row>
    <row r="43" spans="4:16" x14ac:dyDescent="0.25">
      <c r="D43" s="44"/>
      <c r="E43" s="44"/>
      <c r="F43" s="44"/>
      <c r="G43" s="44"/>
      <c r="H43" s="44"/>
      <c r="J43" s="53"/>
      <c r="K43" s="53"/>
      <c r="L43" s="53"/>
      <c r="M43" s="53"/>
      <c r="N43" s="53"/>
      <c r="O43" s="53"/>
      <c r="P43" s="53"/>
    </row>
    <row r="44" spans="4:16" x14ac:dyDescent="0.25">
      <c r="D44" s="44"/>
      <c r="E44" s="44"/>
      <c r="F44" s="44"/>
      <c r="G44" s="44"/>
      <c r="H44" s="44"/>
      <c r="J44" s="53"/>
      <c r="K44" s="53"/>
      <c r="L44" s="53"/>
      <c r="M44" s="53"/>
      <c r="N44" s="53"/>
      <c r="O44" s="53"/>
      <c r="P44" s="53"/>
    </row>
    <row r="45" spans="4:16" x14ac:dyDescent="0.25">
      <c r="J45" s="53"/>
      <c r="K45" s="53"/>
      <c r="L45" s="53"/>
      <c r="M45" s="53"/>
      <c r="N45" s="53"/>
      <c r="O45" s="53"/>
      <c r="P45" s="53"/>
    </row>
    <row r="46" spans="4:16" x14ac:dyDescent="0.25">
      <c r="I46" s="52"/>
      <c r="J46" s="53"/>
      <c r="K46" s="53"/>
      <c r="L46" s="53"/>
      <c r="M46" s="53"/>
      <c r="N46" s="53"/>
      <c r="O46" s="53"/>
      <c r="P46" s="53"/>
    </row>
    <row r="47" spans="4:16" x14ac:dyDescent="0.25">
      <c r="J47" s="53"/>
      <c r="K47" s="53"/>
      <c r="L47" s="53"/>
      <c r="M47" s="53"/>
      <c r="N47" s="53"/>
      <c r="O47" s="53"/>
      <c r="P47" s="53"/>
    </row>
    <row r="48" spans="4:16" x14ac:dyDescent="0.25">
      <c r="I48" s="52"/>
      <c r="J48" s="53"/>
      <c r="K48" s="53"/>
      <c r="L48" s="53"/>
      <c r="M48" s="53"/>
      <c r="N48" s="53"/>
      <c r="O48" s="53"/>
      <c r="P48" s="53"/>
    </row>
    <row r="49" spans="10:16" x14ac:dyDescent="0.25">
      <c r="J49" s="53"/>
      <c r="K49" s="53"/>
      <c r="L49" s="53"/>
      <c r="M49" s="53"/>
      <c r="N49" s="53"/>
      <c r="O49" s="53"/>
      <c r="P49" s="53"/>
    </row>
    <row r="50" spans="10:16" x14ac:dyDescent="0.25">
      <c r="J50" s="53"/>
      <c r="K50" s="53"/>
      <c r="L50" s="53"/>
      <c r="M50" s="53"/>
      <c r="N50" s="53"/>
      <c r="O50" s="53"/>
      <c r="P50" s="53"/>
    </row>
  </sheetData>
  <mergeCells count="2">
    <mergeCell ref="B2:I2"/>
    <mergeCell ref="B3:I3"/>
  </mergeCells>
  <pageMargins left="0.7" right="0.7" top="0.75" bottom="0.75" header="0.3" footer="0.3"/>
  <pageSetup paperSize="9" scale="5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81"/>
  <sheetViews>
    <sheetView view="pageBreakPreview" topLeftCell="A157" zoomScale="60" zoomScaleNormal="100" workbookViewId="0">
      <selection activeCell="N141" sqref="N141"/>
    </sheetView>
  </sheetViews>
  <sheetFormatPr defaultColWidth="9.33203125" defaultRowHeight="13.2" x14ac:dyDescent="0.25"/>
  <cols>
    <col min="1" max="1" width="8.44140625" style="71" customWidth="1"/>
    <col min="2" max="2" width="59.6640625" style="71" customWidth="1"/>
    <col min="3" max="3" width="6.6640625" style="160" customWidth="1"/>
    <col min="4" max="4" width="11.44140625" style="153" customWidth="1"/>
    <col min="5" max="5" width="18.6640625" style="154" customWidth="1"/>
    <col min="6" max="6" width="19.33203125" style="155" customWidth="1"/>
    <col min="7" max="9" width="10.33203125" style="71" bestFit="1" customWidth="1"/>
    <col min="10" max="16384" width="9.33203125" style="71"/>
  </cols>
  <sheetData>
    <row r="1" spans="1:6" ht="13.8" x14ac:dyDescent="0.25">
      <c r="A1" s="67" t="s">
        <v>6</v>
      </c>
      <c r="B1" s="67" t="s">
        <v>1</v>
      </c>
      <c r="C1" s="67" t="s">
        <v>3</v>
      </c>
      <c r="D1" s="68" t="s">
        <v>163</v>
      </c>
      <c r="E1" s="69" t="s">
        <v>2</v>
      </c>
      <c r="F1" s="70" t="s">
        <v>4</v>
      </c>
    </row>
    <row r="2" spans="1:6" ht="13.8" x14ac:dyDescent="0.25">
      <c r="A2" s="72"/>
      <c r="B2" s="73"/>
      <c r="C2" s="74"/>
      <c r="D2" s="75"/>
      <c r="E2" s="76"/>
      <c r="F2" s="77"/>
    </row>
    <row r="3" spans="1:6" ht="13.8" x14ac:dyDescent="0.25">
      <c r="A3" s="72">
        <v>4</v>
      </c>
      <c r="B3" s="78" t="s">
        <v>284</v>
      </c>
      <c r="C3" s="79"/>
      <c r="D3" s="80"/>
      <c r="E3" s="81"/>
      <c r="F3" s="82"/>
    </row>
    <row r="4" spans="1:6" ht="13.8" x14ac:dyDescent="0.25">
      <c r="A4" s="83"/>
      <c r="B4" s="84"/>
      <c r="C4" s="85"/>
      <c r="D4" s="80"/>
      <c r="E4" s="81"/>
      <c r="F4" s="82"/>
    </row>
    <row r="5" spans="1:6" ht="13.8" x14ac:dyDescent="0.25">
      <c r="A5" s="83"/>
      <c r="B5" s="86"/>
      <c r="C5" s="79"/>
      <c r="D5" s="80"/>
      <c r="E5" s="81"/>
      <c r="F5" s="82"/>
    </row>
    <row r="6" spans="1:6" ht="13.8" x14ac:dyDescent="0.25">
      <c r="A6" s="72" t="s">
        <v>165</v>
      </c>
      <c r="B6" s="87" t="s">
        <v>166</v>
      </c>
      <c r="C6" s="79"/>
      <c r="D6" s="80"/>
      <c r="E6" s="81"/>
      <c r="F6" s="82"/>
    </row>
    <row r="7" spans="1:6" ht="13.8" x14ac:dyDescent="0.25">
      <c r="A7" s="83"/>
      <c r="B7" s="84" t="s">
        <v>167</v>
      </c>
      <c r="C7" s="88"/>
      <c r="D7" s="80"/>
      <c r="E7" s="81"/>
      <c r="F7" s="82"/>
    </row>
    <row r="8" spans="1:6" ht="27.6" x14ac:dyDescent="0.25">
      <c r="A8" s="83"/>
      <c r="B8" s="84" t="s">
        <v>168</v>
      </c>
      <c r="C8" s="88"/>
      <c r="D8" s="80"/>
      <c r="E8" s="81"/>
      <c r="F8" s="82"/>
    </row>
    <row r="9" spans="1:6" ht="13.8" x14ac:dyDescent="0.25">
      <c r="A9" s="83"/>
      <c r="B9" s="84"/>
      <c r="C9" s="88"/>
      <c r="D9" s="80"/>
      <c r="E9" s="81"/>
      <c r="F9" s="82"/>
    </row>
    <row r="10" spans="1:6" ht="69" x14ac:dyDescent="0.25">
      <c r="A10" s="83"/>
      <c r="B10" s="84" t="s">
        <v>169</v>
      </c>
      <c r="C10" s="88"/>
      <c r="D10" s="80"/>
      <c r="E10" s="81"/>
      <c r="F10" s="82"/>
    </row>
    <row r="11" spans="1:6" ht="13.8" x14ac:dyDescent="0.25">
      <c r="A11" s="83"/>
      <c r="B11" s="84"/>
      <c r="C11" s="88"/>
      <c r="D11" s="80"/>
      <c r="E11" s="81"/>
      <c r="F11" s="82"/>
    </row>
    <row r="12" spans="1:6" ht="13.8" x14ac:dyDescent="0.25">
      <c r="A12" s="83" t="s">
        <v>170</v>
      </c>
      <c r="B12" s="84" t="s">
        <v>171</v>
      </c>
      <c r="C12" s="88" t="s">
        <v>9</v>
      </c>
      <c r="D12" s="89"/>
      <c r="E12" s="81">
        <v>68.77</v>
      </c>
      <c r="F12" s="82" t="s">
        <v>172</v>
      </c>
    </row>
    <row r="13" spans="1:6" ht="13.8" x14ac:dyDescent="0.25">
      <c r="A13" s="83"/>
      <c r="B13" s="84"/>
      <c r="C13" s="88"/>
      <c r="D13" s="80"/>
      <c r="E13" s="81"/>
      <c r="F13" s="82"/>
    </row>
    <row r="14" spans="1:6" ht="13.8" x14ac:dyDescent="0.25">
      <c r="A14" s="83" t="s">
        <v>173</v>
      </c>
      <c r="B14" s="84" t="s">
        <v>174</v>
      </c>
      <c r="C14" s="88" t="s">
        <v>9</v>
      </c>
      <c r="D14" s="80"/>
      <c r="E14" s="81">
        <v>103</v>
      </c>
      <c r="F14" s="82" t="s">
        <v>172</v>
      </c>
    </row>
    <row r="15" spans="1:6" ht="13.8" x14ac:dyDescent="0.25">
      <c r="A15" s="83"/>
      <c r="B15" s="84"/>
      <c r="C15" s="88"/>
      <c r="D15" s="80"/>
      <c r="E15" s="81"/>
      <c r="F15" s="82"/>
    </row>
    <row r="16" spans="1:6" ht="13.8" x14ac:dyDescent="0.25">
      <c r="A16" s="83" t="s">
        <v>175</v>
      </c>
      <c r="B16" s="84" t="s">
        <v>176</v>
      </c>
      <c r="C16" s="88" t="s">
        <v>9</v>
      </c>
      <c r="D16" s="80"/>
      <c r="E16" s="81">
        <v>203</v>
      </c>
      <c r="F16" s="82" t="s">
        <v>172</v>
      </c>
    </row>
    <row r="17" spans="1:9" ht="13.8" x14ac:dyDescent="0.25">
      <c r="A17" s="83"/>
      <c r="B17" s="84"/>
      <c r="C17" s="88"/>
      <c r="D17" s="80"/>
      <c r="E17" s="81"/>
      <c r="F17" s="82"/>
      <c r="G17" s="90"/>
      <c r="H17" s="90"/>
      <c r="I17" s="90"/>
    </row>
    <row r="18" spans="1:9" ht="13.8" x14ac:dyDescent="0.25">
      <c r="A18" s="72" t="s">
        <v>177</v>
      </c>
      <c r="B18" s="91" t="s">
        <v>178</v>
      </c>
      <c r="C18" s="88"/>
      <c r="D18" s="80"/>
      <c r="E18" s="81"/>
      <c r="F18" s="82"/>
    </row>
    <row r="19" spans="1:9" ht="13.8" x14ac:dyDescent="0.25">
      <c r="A19" s="83"/>
      <c r="B19" s="84"/>
      <c r="C19" s="88"/>
      <c r="D19" s="80"/>
      <c r="E19" s="81"/>
      <c r="F19" s="82"/>
    </row>
    <row r="20" spans="1:9" ht="55.2" x14ac:dyDescent="0.25">
      <c r="A20" s="83"/>
      <c r="B20" s="84" t="s">
        <v>179</v>
      </c>
      <c r="C20" s="88"/>
      <c r="D20" s="80"/>
      <c r="E20" s="81"/>
      <c r="F20" s="82"/>
    </row>
    <row r="21" spans="1:9" ht="13.8" x14ac:dyDescent="0.25">
      <c r="A21" s="83"/>
      <c r="B21" s="84"/>
      <c r="C21" s="88"/>
      <c r="D21" s="80"/>
      <c r="E21" s="81"/>
      <c r="F21" s="82"/>
    </row>
    <row r="22" spans="1:9" ht="13.8" x14ac:dyDescent="0.25">
      <c r="A22" s="83" t="s">
        <v>180</v>
      </c>
      <c r="B22" s="84" t="s">
        <v>181</v>
      </c>
      <c r="C22" s="88" t="s">
        <v>10</v>
      </c>
      <c r="D22" s="80">
        <v>8</v>
      </c>
      <c r="E22" s="81">
        <v>75</v>
      </c>
      <c r="F22" s="82" t="s">
        <v>172</v>
      </c>
    </row>
    <row r="23" spans="1:9" ht="13.8" x14ac:dyDescent="0.25">
      <c r="A23" s="83"/>
      <c r="B23" s="84"/>
      <c r="C23" s="88"/>
      <c r="D23" s="80"/>
      <c r="E23" s="81"/>
      <c r="F23" s="82"/>
    </row>
    <row r="24" spans="1:9" ht="13.8" x14ac:dyDescent="0.25">
      <c r="A24" s="83" t="s">
        <v>182</v>
      </c>
      <c r="B24" s="84" t="s">
        <v>183</v>
      </c>
      <c r="C24" s="88" t="s">
        <v>10</v>
      </c>
      <c r="D24" s="80"/>
      <c r="E24" s="92">
        <v>105</v>
      </c>
      <c r="F24" s="82" t="s">
        <v>172</v>
      </c>
    </row>
    <row r="25" spans="1:9" ht="13.8" x14ac:dyDescent="0.25">
      <c r="A25" s="83"/>
      <c r="B25" s="84"/>
      <c r="C25" s="88"/>
      <c r="D25" s="80"/>
      <c r="E25" s="81"/>
      <c r="F25" s="82"/>
    </row>
    <row r="26" spans="1:9" ht="13.8" x14ac:dyDescent="0.25">
      <c r="A26" s="83"/>
      <c r="B26" s="84" t="s">
        <v>184</v>
      </c>
      <c r="C26" s="88"/>
      <c r="D26" s="80"/>
      <c r="E26" s="81"/>
      <c r="F26" s="82"/>
    </row>
    <row r="27" spans="1:9" ht="13.8" x14ac:dyDescent="0.25">
      <c r="A27" s="83"/>
      <c r="B27" s="84"/>
      <c r="C27" s="88"/>
      <c r="D27" s="80"/>
      <c r="E27" s="81"/>
      <c r="F27" s="82"/>
    </row>
    <row r="28" spans="1:9" ht="13.8" x14ac:dyDescent="0.25">
      <c r="A28" s="83" t="s">
        <v>185</v>
      </c>
      <c r="B28" s="84" t="s">
        <v>186</v>
      </c>
      <c r="C28" s="88" t="s">
        <v>8</v>
      </c>
      <c r="D28" s="80"/>
      <c r="E28" s="81">
        <v>166</v>
      </c>
      <c r="F28" s="82" t="s">
        <v>172</v>
      </c>
    </row>
    <row r="29" spans="1:9" ht="13.8" x14ac:dyDescent="0.25">
      <c r="A29" s="83"/>
      <c r="B29" s="84"/>
      <c r="C29" s="88"/>
      <c r="D29" s="80"/>
      <c r="E29" s="81"/>
      <c r="F29" s="82"/>
    </row>
    <row r="30" spans="1:9" ht="13.8" x14ac:dyDescent="0.25">
      <c r="A30" s="83" t="s">
        <v>187</v>
      </c>
      <c r="B30" s="84" t="s">
        <v>188</v>
      </c>
      <c r="C30" s="88" t="s">
        <v>8</v>
      </c>
      <c r="D30" s="80"/>
      <c r="E30" s="92">
        <v>198</v>
      </c>
      <c r="F30" s="82" t="s">
        <v>172</v>
      </c>
    </row>
    <row r="31" spans="1:9" ht="13.8" x14ac:dyDescent="0.25">
      <c r="A31" s="83"/>
      <c r="B31" s="84"/>
      <c r="C31" s="88"/>
      <c r="D31" s="80"/>
      <c r="E31" s="81"/>
      <c r="F31" s="82"/>
    </row>
    <row r="32" spans="1:9" ht="13.8" x14ac:dyDescent="0.25">
      <c r="A32" s="72" t="s">
        <v>189</v>
      </c>
      <c r="B32" s="91" t="s">
        <v>190</v>
      </c>
      <c r="C32" s="88"/>
      <c r="D32" s="80"/>
      <c r="E32" s="81"/>
      <c r="F32" s="82"/>
    </row>
    <row r="33" spans="1:6" ht="13.8" x14ac:dyDescent="0.25">
      <c r="A33" s="83"/>
      <c r="B33" s="84"/>
      <c r="C33" s="88"/>
      <c r="D33" s="80"/>
      <c r="E33" s="81"/>
      <c r="F33" s="82"/>
    </row>
    <row r="34" spans="1:6" ht="27.6" x14ac:dyDescent="0.25">
      <c r="A34" s="83" t="s">
        <v>191</v>
      </c>
      <c r="B34" s="84" t="s">
        <v>192</v>
      </c>
      <c r="C34" s="88" t="s">
        <v>10</v>
      </c>
      <c r="D34" s="80">
        <v>100</v>
      </c>
      <c r="E34" s="81">
        <v>5.5</v>
      </c>
      <c r="F34" s="82">
        <f>E34*D34</f>
        <v>550</v>
      </c>
    </row>
    <row r="35" spans="1:6" ht="13.8" x14ac:dyDescent="0.25">
      <c r="A35" s="83"/>
      <c r="B35" s="84"/>
      <c r="C35" s="88"/>
      <c r="D35" s="80"/>
      <c r="E35" s="81"/>
      <c r="F35" s="82"/>
    </row>
    <row r="36" spans="1:6" ht="13.8" x14ac:dyDescent="0.25">
      <c r="A36" s="72" t="s">
        <v>193</v>
      </c>
      <c r="B36" s="91" t="s">
        <v>194</v>
      </c>
      <c r="C36" s="88"/>
      <c r="D36" s="80"/>
      <c r="E36" s="81"/>
      <c r="F36" s="82"/>
    </row>
    <row r="37" spans="1:6" ht="13.8" x14ac:dyDescent="0.25">
      <c r="A37" s="83"/>
      <c r="B37" s="84"/>
      <c r="C37" s="88"/>
      <c r="D37" s="80"/>
      <c r="E37" s="81"/>
      <c r="F37" s="82"/>
    </row>
    <row r="38" spans="1:6" ht="69" x14ac:dyDescent="0.25">
      <c r="A38" s="83"/>
      <c r="B38" s="84" t="s">
        <v>195</v>
      </c>
      <c r="C38" s="88"/>
      <c r="D38" s="80"/>
      <c r="E38" s="81"/>
      <c r="F38" s="82"/>
    </row>
    <row r="39" spans="1:6" ht="13.8" x14ac:dyDescent="0.25">
      <c r="A39" s="83"/>
      <c r="B39" s="84"/>
      <c r="C39" s="88"/>
      <c r="D39" s="80"/>
      <c r="E39" s="81"/>
      <c r="F39" s="82"/>
    </row>
    <row r="40" spans="1:6" ht="27.6" x14ac:dyDescent="0.25">
      <c r="A40" s="83" t="s">
        <v>191</v>
      </c>
      <c r="B40" s="84" t="s">
        <v>196</v>
      </c>
      <c r="C40" s="88" t="s">
        <v>25</v>
      </c>
      <c r="D40" s="80">
        <v>1</v>
      </c>
      <c r="E40" s="81">
        <f>3200+5000</f>
        <v>8200</v>
      </c>
      <c r="F40" s="82">
        <f>E40*D40</f>
        <v>8200</v>
      </c>
    </row>
    <row r="41" spans="1:6" ht="13.8" x14ac:dyDescent="0.25">
      <c r="A41" s="83"/>
      <c r="B41" s="93"/>
      <c r="C41" s="88"/>
      <c r="D41" s="80"/>
      <c r="E41" s="81"/>
      <c r="F41" s="82"/>
    </row>
    <row r="42" spans="1:6" ht="13.8" x14ac:dyDescent="0.25">
      <c r="A42" s="94"/>
      <c r="B42" s="95" t="s">
        <v>11</v>
      </c>
      <c r="C42" s="96"/>
      <c r="D42" s="97"/>
      <c r="E42" s="98"/>
      <c r="F42" s="99">
        <f>SUM(F3:F41)</f>
        <v>8750</v>
      </c>
    </row>
    <row r="43" spans="1:6" ht="16.5" customHeight="1" x14ac:dyDescent="0.25">
      <c r="A43" s="557" t="s">
        <v>12</v>
      </c>
      <c r="B43" s="558"/>
      <c r="C43" s="100"/>
      <c r="D43" s="101"/>
      <c r="E43" s="102"/>
      <c r="F43" s="103">
        <f>F42</f>
        <v>8750</v>
      </c>
    </row>
    <row r="44" spans="1:6" ht="13.8" x14ac:dyDescent="0.25">
      <c r="A44" s="104"/>
      <c r="B44" s="105"/>
      <c r="C44" s="106"/>
      <c r="D44" s="107"/>
      <c r="E44" s="108"/>
      <c r="F44" s="109"/>
    </row>
    <row r="45" spans="1:6" ht="13.8" x14ac:dyDescent="0.25">
      <c r="A45" s="110" t="s">
        <v>197</v>
      </c>
      <c r="B45" s="91" t="s">
        <v>198</v>
      </c>
      <c r="C45" s="85"/>
      <c r="D45" s="80"/>
      <c r="E45" s="111"/>
      <c r="F45" s="112"/>
    </row>
    <row r="46" spans="1:6" ht="27.6" x14ac:dyDescent="0.25">
      <c r="A46" s="113"/>
      <c r="B46" s="84" t="s">
        <v>199</v>
      </c>
      <c r="C46" s="85"/>
      <c r="D46" s="80"/>
      <c r="E46" s="111"/>
      <c r="F46" s="112"/>
    </row>
    <row r="47" spans="1:6" ht="13.8" x14ac:dyDescent="0.25">
      <c r="A47" s="113"/>
      <c r="B47" s="84"/>
      <c r="C47" s="85"/>
      <c r="D47" s="80"/>
      <c r="E47" s="111"/>
      <c r="F47" s="112"/>
    </row>
    <row r="48" spans="1:6" ht="13.8" x14ac:dyDescent="0.25">
      <c r="A48" s="113" t="s">
        <v>191</v>
      </c>
      <c r="B48" s="84" t="s">
        <v>200</v>
      </c>
      <c r="C48" s="85" t="s">
        <v>10</v>
      </c>
      <c r="D48" s="80">
        <v>0</v>
      </c>
      <c r="E48" s="111">
        <v>26.25</v>
      </c>
      <c r="F48" s="112"/>
    </row>
    <row r="49" spans="1:8" ht="13.8" x14ac:dyDescent="0.25">
      <c r="A49" s="113"/>
      <c r="B49" s="84"/>
      <c r="C49" s="85"/>
      <c r="D49" s="80"/>
      <c r="E49" s="111"/>
      <c r="F49" s="112"/>
    </row>
    <row r="50" spans="1:8" ht="13.8" x14ac:dyDescent="0.25">
      <c r="A50" s="113" t="s">
        <v>201</v>
      </c>
      <c r="B50" s="84" t="s">
        <v>202</v>
      </c>
      <c r="C50" s="85" t="s">
        <v>10</v>
      </c>
      <c r="D50" s="80">
        <v>0</v>
      </c>
      <c r="E50" s="111">
        <v>4.0999999999999996</v>
      </c>
      <c r="F50" s="112"/>
    </row>
    <row r="51" spans="1:8" ht="13.8" x14ac:dyDescent="0.25">
      <c r="A51" s="113"/>
      <c r="B51" s="84"/>
      <c r="C51" s="85"/>
      <c r="D51" s="80"/>
      <c r="E51" s="111"/>
      <c r="F51" s="112"/>
    </row>
    <row r="52" spans="1:8" ht="13.8" x14ac:dyDescent="0.25">
      <c r="A52" s="113"/>
      <c r="B52" s="84" t="s">
        <v>203</v>
      </c>
      <c r="C52" s="85"/>
      <c r="D52" s="80"/>
      <c r="E52" s="111"/>
      <c r="F52" s="112"/>
    </row>
    <row r="53" spans="1:8" ht="13.8" x14ac:dyDescent="0.25">
      <c r="A53" s="113"/>
      <c r="B53" s="84"/>
      <c r="C53" s="85"/>
      <c r="D53" s="83"/>
      <c r="E53" s="111"/>
      <c r="F53" s="112"/>
    </row>
    <row r="54" spans="1:8" ht="13.8" x14ac:dyDescent="0.25">
      <c r="A54" s="113" t="s">
        <v>204</v>
      </c>
      <c r="B54" s="84" t="s">
        <v>205</v>
      </c>
      <c r="C54" s="85" t="s">
        <v>8</v>
      </c>
      <c r="D54" s="83">
        <v>2</v>
      </c>
      <c r="E54" s="114">
        <v>90</v>
      </c>
      <c r="F54" s="82">
        <f>E54*D54</f>
        <v>180</v>
      </c>
    </row>
    <row r="55" spans="1:8" ht="13.8" x14ac:dyDescent="0.25">
      <c r="A55" s="113"/>
      <c r="B55" s="84"/>
      <c r="C55" s="85"/>
      <c r="D55" s="83"/>
      <c r="E55" s="114"/>
      <c r="F55" s="112"/>
    </row>
    <row r="56" spans="1:8" ht="13.8" x14ac:dyDescent="0.25">
      <c r="A56" s="113" t="s">
        <v>206</v>
      </c>
      <c r="B56" s="84" t="s">
        <v>207</v>
      </c>
      <c r="C56" s="85" t="s">
        <v>8</v>
      </c>
      <c r="D56" s="83">
        <v>2</v>
      </c>
      <c r="E56" s="114">
        <v>40</v>
      </c>
      <c r="F56" s="82">
        <f>E56*D56</f>
        <v>80</v>
      </c>
    </row>
    <row r="57" spans="1:8" ht="13.8" x14ac:dyDescent="0.25">
      <c r="A57" s="113"/>
      <c r="B57" s="84"/>
      <c r="C57" s="85"/>
      <c r="D57" s="83"/>
      <c r="E57" s="111"/>
      <c r="F57" s="112"/>
    </row>
    <row r="58" spans="1:8" ht="13.8" x14ac:dyDescent="0.25">
      <c r="A58" s="110" t="s">
        <v>208</v>
      </c>
      <c r="B58" s="91" t="s">
        <v>209</v>
      </c>
      <c r="C58" s="85"/>
      <c r="D58" s="80"/>
      <c r="E58" s="111"/>
      <c r="F58" s="112"/>
    </row>
    <row r="59" spans="1:8" ht="13.8" x14ac:dyDescent="0.25">
      <c r="A59" s="113"/>
      <c r="B59" s="84"/>
      <c r="C59" s="85"/>
      <c r="D59" s="80"/>
      <c r="E59" s="111"/>
      <c r="F59" s="112"/>
    </row>
    <row r="60" spans="1:8" ht="41.4" x14ac:dyDescent="0.25">
      <c r="A60" s="113"/>
      <c r="B60" s="84" t="s">
        <v>210</v>
      </c>
      <c r="C60" s="85"/>
      <c r="D60" s="80"/>
      <c r="E60" s="111"/>
      <c r="F60" s="112"/>
    </row>
    <row r="61" spans="1:8" ht="13.8" x14ac:dyDescent="0.25">
      <c r="A61" s="113"/>
      <c r="B61" s="84"/>
      <c r="C61" s="85"/>
      <c r="D61" s="80"/>
      <c r="E61" s="111"/>
      <c r="F61" s="112"/>
    </row>
    <row r="62" spans="1:8" ht="13.8" x14ac:dyDescent="0.25">
      <c r="A62" s="113"/>
      <c r="B62" s="84" t="s">
        <v>211</v>
      </c>
      <c r="C62" s="85"/>
      <c r="D62" s="80"/>
      <c r="E62" s="111"/>
      <c r="F62" s="112"/>
    </row>
    <row r="63" spans="1:8" ht="13.8" x14ac:dyDescent="0.25">
      <c r="A63" s="113"/>
      <c r="B63" s="84"/>
      <c r="C63" s="85"/>
      <c r="D63" s="80"/>
      <c r="E63" s="111"/>
      <c r="F63" s="112"/>
    </row>
    <row r="64" spans="1:8" ht="13.8" x14ac:dyDescent="0.25">
      <c r="A64" s="113" t="s">
        <v>212</v>
      </c>
      <c r="B64" s="84" t="s">
        <v>213</v>
      </c>
      <c r="C64" s="85" t="s">
        <v>10</v>
      </c>
      <c r="D64" s="80">
        <v>0</v>
      </c>
      <c r="E64" s="111">
        <v>18</v>
      </c>
      <c r="F64" s="112"/>
      <c r="H64" s="115"/>
    </row>
    <row r="65" spans="1:6" ht="13.8" x14ac:dyDescent="0.25">
      <c r="A65" s="113"/>
      <c r="B65" s="84"/>
      <c r="C65" s="85"/>
      <c r="D65" s="80"/>
      <c r="E65" s="111"/>
      <c r="F65" s="112"/>
    </row>
    <row r="66" spans="1:6" ht="13.8" x14ac:dyDescent="0.25">
      <c r="A66" s="113" t="s">
        <v>214</v>
      </c>
      <c r="B66" s="84" t="s">
        <v>215</v>
      </c>
      <c r="C66" s="85" t="s">
        <v>10</v>
      </c>
      <c r="D66" s="80">
        <v>60</v>
      </c>
      <c r="E66" s="111">
        <v>20</v>
      </c>
      <c r="F66" s="112">
        <f>E66*D66</f>
        <v>1200</v>
      </c>
    </row>
    <row r="67" spans="1:6" ht="13.8" x14ac:dyDescent="0.25">
      <c r="A67" s="113"/>
      <c r="B67" s="84"/>
      <c r="C67" s="85"/>
      <c r="D67" s="80"/>
      <c r="E67" s="111"/>
      <c r="F67" s="112"/>
    </row>
    <row r="68" spans="1:6" ht="13.8" x14ac:dyDescent="0.25">
      <c r="A68" s="113"/>
      <c r="B68" s="84" t="s">
        <v>216</v>
      </c>
      <c r="C68" s="85"/>
      <c r="D68" s="80"/>
      <c r="E68" s="111"/>
      <c r="F68" s="112"/>
    </row>
    <row r="69" spans="1:6" ht="13.8" x14ac:dyDescent="0.25">
      <c r="A69" s="113"/>
      <c r="B69" s="84"/>
      <c r="C69" s="85"/>
      <c r="D69" s="80"/>
      <c r="E69" s="111"/>
      <c r="F69" s="112"/>
    </row>
    <row r="70" spans="1:6" ht="13.8" x14ac:dyDescent="0.25">
      <c r="A70" s="113" t="s">
        <v>217</v>
      </c>
      <c r="B70" s="84" t="s">
        <v>213</v>
      </c>
      <c r="C70" s="85" t="s">
        <v>10</v>
      </c>
      <c r="D70" s="80">
        <v>70</v>
      </c>
      <c r="E70" s="111">
        <v>18</v>
      </c>
      <c r="F70" s="112">
        <f>E70*D70</f>
        <v>1260</v>
      </c>
    </row>
    <row r="71" spans="1:6" ht="13.8" x14ac:dyDescent="0.25">
      <c r="A71" s="113"/>
      <c r="B71" s="84"/>
      <c r="C71" s="85"/>
      <c r="D71" s="83"/>
      <c r="E71" s="111"/>
      <c r="F71" s="112"/>
    </row>
    <row r="72" spans="1:6" ht="13.8" x14ac:dyDescent="0.25">
      <c r="A72" s="113" t="s">
        <v>218</v>
      </c>
      <c r="B72" s="84" t="s">
        <v>215</v>
      </c>
      <c r="C72" s="85" t="s">
        <v>10</v>
      </c>
      <c r="D72" s="80">
        <v>0</v>
      </c>
      <c r="E72" s="111">
        <v>20</v>
      </c>
      <c r="F72" s="112"/>
    </row>
    <row r="73" spans="1:6" ht="13.8" x14ac:dyDescent="0.25">
      <c r="A73" s="113"/>
      <c r="B73" s="84"/>
      <c r="C73" s="85"/>
      <c r="D73" s="80"/>
      <c r="E73" s="111"/>
      <c r="F73" s="112"/>
    </row>
    <row r="74" spans="1:6" ht="16.5" customHeight="1" x14ac:dyDescent="0.25">
      <c r="A74" s="113"/>
      <c r="B74" s="84"/>
      <c r="C74" s="85"/>
      <c r="D74" s="80"/>
      <c r="E74" s="111"/>
      <c r="F74" s="112"/>
    </row>
    <row r="75" spans="1:6" ht="13.8" x14ac:dyDescent="0.25">
      <c r="A75" s="113"/>
      <c r="B75" s="84"/>
      <c r="C75" s="85"/>
      <c r="D75" s="80"/>
      <c r="E75" s="111"/>
      <c r="F75" s="112"/>
    </row>
    <row r="76" spans="1:6" ht="13.8" x14ac:dyDescent="0.25">
      <c r="A76" s="113"/>
      <c r="B76" s="84"/>
      <c r="C76" s="85"/>
      <c r="D76" s="80"/>
      <c r="E76" s="111"/>
      <c r="F76" s="112"/>
    </row>
    <row r="77" spans="1:6" ht="13.8" x14ac:dyDescent="0.25">
      <c r="A77" s="113"/>
      <c r="B77" s="84"/>
      <c r="C77" s="85"/>
      <c r="D77" s="80"/>
      <c r="E77" s="111"/>
      <c r="F77" s="112"/>
    </row>
    <row r="78" spans="1:6" ht="69" x14ac:dyDescent="0.25">
      <c r="A78" s="113"/>
      <c r="B78" s="84" t="s">
        <v>219</v>
      </c>
      <c r="C78" s="85"/>
      <c r="D78" s="80"/>
      <c r="E78" s="111"/>
      <c r="F78" s="112"/>
    </row>
    <row r="79" spans="1:6" ht="13.8" x14ac:dyDescent="0.25">
      <c r="A79" s="113"/>
      <c r="B79" s="84"/>
      <c r="C79" s="85"/>
      <c r="D79" s="80"/>
      <c r="E79" s="111"/>
      <c r="F79" s="112"/>
    </row>
    <row r="80" spans="1:6" ht="13.8" x14ac:dyDescent="0.25">
      <c r="A80" s="113" t="s">
        <v>220</v>
      </c>
      <c r="B80" s="84" t="s">
        <v>221</v>
      </c>
      <c r="C80" s="85" t="s">
        <v>8</v>
      </c>
      <c r="D80" s="80">
        <v>15</v>
      </c>
      <c r="E80" s="114">
        <v>55</v>
      </c>
      <c r="F80" s="112">
        <f>E80*D80</f>
        <v>825</v>
      </c>
    </row>
    <row r="81" spans="1:6" ht="13.8" x14ac:dyDescent="0.25">
      <c r="A81" s="113"/>
      <c r="B81" s="84"/>
      <c r="C81" s="85"/>
      <c r="D81" s="80"/>
      <c r="E81" s="114"/>
      <c r="F81" s="112"/>
    </row>
    <row r="82" spans="1:6" ht="13.8" x14ac:dyDescent="0.25">
      <c r="A82" s="113"/>
      <c r="B82" s="84"/>
      <c r="C82" s="85"/>
      <c r="D82" s="80"/>
      <c r="E82" s="114"/>
      <c r="F82" s="112"/>
    </row>
    <row r="83" spans="1:6" ht="13.8" x14ac:dyDescent="0.25">
      <c r="A83" s="113"/>
      <c r="B83" s="84"/>
      <c r="C83" s="85"/>
      <c r="D83" s="80"/>
      <c r="E83" s="111"/>
      <c r="F83" s="112"/>
    </row>
    <row r="84" spans="1:6" ht="13.8" x14ac:dyDescent="0.25">
      <c r="A84" s="110" t="s">
        <v>222</v>
      </c>
      <c r="B84" s="91" t="s">
        <v>223</v>
      </c>
      <c r="C84" s="85"/>
      <c r="D84" s="80"/>
      <c r="E84" s="111"/>
      <c r="F84" s="112"/>
    </row>
    <row r="85" spans="1:6" ht="13.8" x14ac:dyDescent="0.25">
      <c r="A85" s="113"/>
      <c r="B85" s="84"/>
      <c r="C85" s="85"/>
      <c r="D85" s="80"/>
      <c r="E85" s="111"/>
      <c r="F85" s="112"/>
    </row>
    <row r="86" spans="1:6" ht="41.4" x14ac:dyDescent="0.25">
      <c r="A86" s="113"/>
      <c r="B86" s="84" t="s">
        <v>224</v>
      </c>
      <c r="C86" s="85"/>
      <c r="D86" s="80"/>
      <c r="E86" s="111"/>
      <c r="F86" s="112"/>
    </row>
    <row r="87" spans="1:6" ht="13.8" x14ac:dyDescent="0.25">
      <c r="A87" s="113"/>
      <c r="B87" s="84"/>
      <c r="C87" s="85"/>
      <c r="D87" s="80"/>
      <c r="E87" s="111"/>
      <c r="F87" s="112"/>
    </row>
    <row r="88" spans="1:6" ht="13.8" x14ac:dyDescent="0.25">
      <c r="A88" s="113"/>
      <c r="B88" s="84" t="s">
        <v>225</v>
      </c>
      <c r="C88" s="85"/>
      <c r="D88" s="80"/>
      <c r="E88" s="111"/>
      <c r="F88" s="112"/>
    </row>
    <row r="89" spans="1:6" ht="13.8" x14ac:dyDescent="0.25">
      <c r="A89" s="113"/>
      <c r="B89" s="84"/>
      <c r="C89" s="85"/>
      <c r="D89" s="80"/>
      <c r="E89" s="117"/>
      <c r="F89" s="112"/>
    </row>
    <row r="90" spans="1:6" ht="13.8" x14ac:dyDescent="0.25">
      <c r="A90" s="113" t="s">
        <v>191</v>
      </c>
      <c r="B90" s="84" t="s">
        <v>226</v>
      </c>
      <c r="C90" s="85" t="s">
        <v>8</v>
      </c>
      <c r="D90" s="80">
        <v>4</v>
      </c>
      <c r="E90" s="111">
        <v>55</v>
      </c>
      <c r="F90" s="112">
        <f>E90*D90</f>
        <v>220</v>
      </c>
    </row>
    <row r="91" spans="1:6" ht="13.8" x14ac:dyDescent="0.25">
      <c r="A91" s="113"/>
      <c r="B91" s="84"/>
      <c r="C91" s="85"/>
      <c r="D91" s="80"/>
      <c r="E91" s="111"/>
      <c r="F91" s="112"/>
    </row>
    <row r="92" spans="1:6" ht="13.8" x14ac:dyDescent="0.25">
      <c r="A92" s="113" t="s">
        <v>201</v>
      </c>
      <c r="B92" s="84" t="s">
        <v>227</v>
      </c>
      <c r="C92" s="85" t="s">
        <v>8</v>
      </c>
      <c r="D92" s="80">
        <v>6</v>
      </c>
      <c r="E92" s="111">
        <v>60</v>
      </c>
      <c r="F92" s="112">
        <f>E92*D92</f>
        <v>360</v>
      </c>
    </row>
    <row r="93" spans="1:6" ht="13.8" x14ac:dyDescent="0.25">
      <c r="A93" s="113"/>
      <c r="B93" s="84"/>
      <c r="C93" s="85"/>
      <c r="D93" s="80"/>
      <c r="E93" s="117"/>
      <c r="F93" s="112"/>
    </row>
    <row r="94" spans="1:6" ht="13.8" x14ac:dyDescent="0.25">
      <c r="A94" s="110"/>
      <c r="B94" s="91"/>
      <c r="C94" s="85"/>
      <c r="D94" s="80"/>
      <c r="E94" s="111"/>
      <c r="F94" s="112"/>
    </row>
    <row r="95" spans="1:6" ht="13.8" x14ac:dyDescent="0.25">
      <c r="A95" s="113"/>
      <c r="B95" s="93"/>
      <c r="C95" s="85"/>
      <c r="D95" s="118"/>
      <c r="E95" s="119"/>
      <c r="F95" s="112"/>
    </row>
    <row r="96" spans="1:6" ht="13.8" x14ac:dyDescent="0.25">
      <c r="A96" s="94"/>
      <c r="B96" s="120" t="s">
        <v>11</v>
      </c>
      <c r="C96" s="96"/>
      <c r="D96" s="97"/>
      <c r="E96" s="102"/>
      <c r="F96" s="121">
        <f>SUM(F43:F95)</f>
        <v>12875</v>
      </c>
    </row>
    <row r="97" spans="1:9" ht="16.5" customHeight="1" x14ac:dyDescent="0.25">
      <c r="A97" s="557" t="s">
        <v>12</v>
      </c>
      <c r="B97" s="558"/>
      <c r="C97" s="100"/>
      <c r="D97" s="101"/>
      <c r="E97" s="102"/>
      <c r="F97" s="103">
        <f>F96</f>
        <v>12875</v>
      </c>
    </row>
    <row r="98" spans="1:9" ht="13.8" x14ac:dyDescent="0.25">
      <c r="A98" s="83"/>
      <c r="B98" s="84"/>
      <c r="C98" s="85"/>
      <c r="D98" s="122"/>
      <c r="E98" s="123"/>
      <c r="F98" s="112"/>
    </row>
    <row r="99" spans="1:9" ht="13.8" x14ac:dyDescent="0.25">
      <c r="A99" s="72" t="s">
        <v>228</v>
      </c>
      <c r="B99" s="91" t="s">
        <v>229</v>
      </c>
      <c r="C99" s="85"/>
      <c r="D99" s="116"/>
      <c r="E99" s="111"/>
      <c r="F99" s="112"/>
    </row>
    <row r="100" spans="1:9" ht="13.8" x14ac:dyDescent="0.25">
      <c r="A100" s="83"/>
      <c r="B100" s="84"/>
      <c r="C100" s="85"/>
      <c r="D100" s="83"/>
      <c r="E100" s="111"/>
      <c r="F100" s="112"/>
    </row>
    <row r="101" spans="1:9" ht="13.8" x14ac:dyDescent="0.25">
      <c r="A101" s="83" t="s">
        <v>230</v>
      </c>
      <c r="B101" s="84" t="s">
        <v>275</v>
      </c>
      <c r="C101" s="85" t="s">
        <v>10</v>
      </c>
      <c r="D101" s="161">
        <v>250</v>
      </c>
      <c r="E101" s="111">
        <v>9</v>
      </c>
      <c r="F101" s="112">
        <f>E101*D101</f>
        <v>2250</v>
      </c>
      <c r="I101" s="71">
        <f>80*3</f>
        <v>240</v>
      </c>
    </row>
    <row r="102" spans="1:9" ht="13.8" x14ac:dyDescent="0.25">
      <c r="A102" s="83"/>
      <c r="B102" s="84"/>
      <c r="C102" s="85"/>
      <c r="D102" s="83"/>
      <c r="E102" s="111"/>
      <c r="F102" s="112"/>
    </row>
    <row r="103" spans="1:9" ht="13.8" x14ac:dyDescent="0.25">
      <c r="A103" s="83" t="s">
        <v>231</v>
      </c>
      <c r="B103" s="84" t="s">
        <v>276</v>
      </c>
      <c r="C103" s="85" t="s">
        <v>10</v>
      </c>
      <c r="D103" s="83">
        <v>250</v>
      </c>
      <c r="E103" s="111">
        <v>16</v>
      </c>
      <c r="F103" s="112">
        <f>E103*D103</f>
        <v>4000</v>
      </c>
    </row>
    <row r="104" spans="1:9" ht="13.8" x14ac:dyDescent="0.25">
      <c r="A104" s="83"/>
      <c r="B104" s="84"/>
      <c r="C104" s="85"/>
      <c r="D104" s="83"/>
      <c r="E104" s="111"/>
      <c r="F104" s="112"/>
    </row>
    <row r="105" spans="1:9" ht="13.8" x14ac:dyDescent="0.25">
      <c r="A105" s="83"/>
      <c r="B105" s="84" t="s">
        <v>232</v>
      </c>
      <c r="C105" s="85"/>
      <c r="D105" s="116"/>
      <c r="E105" s="111"/>
      <c r="F105" s="112"/>
    </row>
    <row r="106" spans="1:9" ht="13.8" x14ac:dyDescent="0.25">
      <c r="A106" s="83"/>
      <c r="B106" s="84"/>
      <c r="C106" s="85"/>
      <c r="D106" s="116"/>
      <c r="E106" s="111"/>
      <c r="F106" s="112"/>
    </row>
    <row r="107" spans="1:9" ht="41.4" x14ac:dyDescent="0.25">
      <c r="A107" s="83"/>
      <c r="B107" s="84" t="s">
        <v>233</v>
      </c>
      <c r="C107" s="85"/>
      <c r="D107" s="116"/>
      <c r="E107" s="111"/>
      <c r="F107" s="112"/>
    </row>
    <row r="108" spans="1:9" ht="13.8" x14ac:dyDescent="0.25">
      <c r="A108" s="83"/>
      <c r="B108" s="84"/>
      <c r="C108" s="85"/>
      <c r="D108" s="116"/>
      <c r="E108" s="111"/>
      <c r="F108" s="112"/>
    </row>
    <row r="109" spans="1:9" ht="13.8" x14ac:dyDescent="0.25">
      <c r="A109" s="83" t="s">
        <v>234</v>
      </c>
      <c r="B109" s="84" t="s">
        <v>236</v>
      </c>
      <c r="C109" s="85" t="s">
        <v>10</v>
      </c>
      <c r="D109" s="161">
        <f>D101</f>
        <v>250</v>
      </c>
      <c r="E109" s="111">
        <v>6</v>
      </c>
      <c r="F109" s="112">
        <f>E109*D109</f>
        <v>1500</v>
      </c>
    </row>
    <row r="110" spans="1:9" ht="13.8" x14ac:dyDescent="0.25">
      <c r="A110" s="83"/>
      <c r="B110" s="84"/>
      <c r="C110" s="85"/>
      <c r="D110" s="83"/>
      <c r="E110" s="111"/>
      <c r="F110" s="112"/>
    </row>
    <row r="111" spans="1:9" ht="13.8" x14ac:dyDescent="0.25">
      <c r="A111" s="83" t="s">
        <v>235</v>
      </c>
      <c r="B111" s="84" t="s">
        <v>131</v>
      </c>
      <c r="C111" s="85" t="s">
        <v>10</v>
      </c>
      <c r="D111" s="83">
        <f>D103</f>
        <v>250</v>
      </c>
      <c r="E111" s="111">
        <v>6</v>
      </c>
      <c r="F111" s="112">
        <f>E111*D111</f>
        <v>1500</v>
      </c>
    </row>
    <row r="112" spans="1:9" ht="13.8" x14ac:dyDescent="0.25">
      <c r="A112" s="83"/>
      <c r="B112" s="84"/>
      <c r="C112" s="85"/>
      <c r="D112" s="116"/>
      <c r="E112" s="111"/>
      <c r="F112" s="112"/>
    </row>
    <row r="113" spans="1:6" ht="13.8" x14ac:dyDescent="0.25">
      <c r="A113" s="72" t="s">
        <v>237</v>
      </c>
      <c r="B113" s="91" t="s">
        <v>238</v>
      </c>
      <c r="C113" s="85"/>
      <c r="D113" s="80"/>
      <c r="E113" s="111"/>
      <c r="F113" s="112"/>
    </row>
    <row r="114" spans="1:6" ht="13.8" x14ac:dyDescent="0.25">
      <c r="A114" s="83"/>
      <c r="B114" s="84"/>
      <c r="C114" s="85"/>
      <c r="D114" s="80"/>
      <c r="E114" s="111"/>
      <c r="F114" s="112"/>
    </row>
    <row r="115" spans="1:6" ht="69" x14ac:dyDescent="0.25">
      <c r="A115" s="83"/>
      <c r="B115" s="84" t="s">
        <v>239</v>
      </c>
      <c r="C115" s="85"/>
      <c r="D115" s="80"/>
      <c r="E115" s="111"/>
      <c r="F115" s="112"/>
    </row>
    <row r="116" spans="1:6" ht="13.8" x14ac:dyDescent="0.25">
      <c r="A116" s="83"/>
      <c r="B116" s="84"/>
      <c r="C116" s="85"/>
      <c r="D116" s="80"/>
      <c r="E116" s="111"/>
      <c r="F116" s="112"/>
    </row>
    <row r="117" spans="1:6" ht="13.8" x14ac:dyDescent="0.25">
      <c r="A117" s="83" t="s">
        <v>240</v>
      </c>
      <c r="B117" s="84" t="s">
        <v>241</v>
      </c>
      <c r="C117" s="85" t="s">
        <v>8</v>
      </c>
      <c r="D117" s="80">
        <v>3</v>
      </c>
      <c r="E117" s="111">
        <v>95</v>
      </c>
      <c r="F117" s="112">
        <f>E117*D117</f>
        <v>285</v>
      </c>
    </row>
    <row r="118" spans="1:6" ht="13.8" x14ac:dyDescent="0.25">
      <c r="A118" s="83"/>
      <c r="B118" s="84"/>
      <c r="C118" s="85"/>
      <c r="D118" s="80"/>
      <c r="E118" s="111"/>
      <c r="F118" s="112"/>
    </row>
    <row r="119" spans="1:6" ht="13.8" x14ac:dyDescent="0.25">
      <c r="A119" s="83" t="s">
        <v>242</v>
      </c>
      <c r="B119" s="84" t="s">
        <v>243</v>
      </c>
      <c r="C119" s="85" t="s">
        <v>8</v>
      </c>
      <c r="D119" s="80">
        <v>1</v>
      </c>
      <c r="E119" s="111">
        <v>140</v>
      </c>
      <c r="F119" s="112">
        <f>E119*D119</f>
        <v>140</v>
      </c>
    </row>
    <row r="120" spans="1:6" ht="13.8" x14ac:dyDescent="0.25">
      <c r="A120" s="83"/>
      <c r="B120" s="84"/>
      <c r="C120" s="85"/>
      <c r="D120" s="80"/>
      <c r="E120" s="111"/>
      <c r="F120" s="112"/>
    </row>
    <row r="121" spans="1:6" ht="13.8" x14ac:dyDescent="0.25">
      <c r="A121" s="83" t="s">
        <v>244</v>
      </c>
      <c r="B121" s="84" t="s">
        <v>277</v>
      </c>
      <c r="C121" s="85" t="s">
        <v>8</v>
      </c>
      <c r="D121" s="80">
        <v>0</v>
      </c>
      <c r="E121" s="111">
        <v>160</v>
      </c>
      <c r="F121" s="112">
        <f>E121*D121</f>
        <v>0</v>
      </c>
    </row>
    <row r="122" spans="1:6" ht="13.8" x14ac:dyDescent="0.25">
      <c r="A122" s="83"/>
      <c r="B122" s="124"/>
      <c r="C122" s="85"/>
      <c r="D122" s="80"/>
      <c r="E122" s="111"/>
      <c r="F122" s="112"/>
    </row>
    <row r="123" spans="1:6" ht="13.8" x14ac:dyDescent="0.25">
      <c r="A123" s="83" t="s">
        <v>245</v>
      </c>
      <c r="B123" s="84" t="s">
        <v>278</v>
      </c>
      <c r="C123" s="85" t="s">
        <v>8</v>
      </c>
      <c r="D123" s="80">
        <v>0</v>
      </c>
      <c r="E123" s="111">
        <v>180</v>
      </c>
      <c r="F123" s="112">
        <f>E123*D123</f>
        <v>0</v>
      </c>
    </row>
    <row r="124" spans="1:6" ht="13.8" x14ac:dyDescent="0.25">
      <c r="A124" s="83"/>
      <c r="B124" s="124"/>
      <c r="C124" s="85"/>
      <c r="D124" s="80"/>
      <c r="E124" s="111"/>
      <c r="F124" s="112"/>
    </row>
    <row r="125" spans="1:6" ht="13.8" x14ac:dyDescent="0.25">
      <c r="A125" s="83" t="s">
        <v>245</v>
      </c>
      <c r="B125" s="84" t="s">
        <v>246</v>
      </c>
      <c r="C125" s="85" t="s">
        <v>8</v>
      </c>
      <c r="D125" s="80">
        <v>0</v>
      </c>
      <c r="E125" s="111">
        <v>450</v>
      </c>
      <c r="F125" s="112">
        <f>E125*D125</f>
        <v>0</v>
      </c>
    </row>
    <row r="126" spans="1:6" ht="13.8" x14ac:dyDescent="0.25">
      <c r="A126" s="125"/>
      <c r="B126" s="126"/>
      <c r="C126" s="106"/>
      <c r="D126" s="127"/>
      <c r="E126" s="128"/>
      <c r="F126" s="129"/>
    </row>
    <row r="127" spans="1:6" ht="13.8" x14ac:dyDescent="0.25">
      <c r="A127" s="72" t="s">
        <v>247</v>
      </c>
      <c r="B127" s="91" t="s">
        <v>248</v>
      </c>
      <c r="C127" s="85"/>
      <c r="D127" s="80"/>
      <c r="E127" s="111"/>
      <c r="F127" s="112"/>
    </row>
    <row r="128" spans="1:6" ht="13.8" x14ac:dyDescent="0.25">
      <c r="A128" s="83"/>
      <c r="B128" s="84"/>
      <c r="C128" s="85"/>
      <c r="D128" s="80"/>
      <c r="E128" s="111"/>
      <c r="F128" s="112"/>
    </row>
    <row r="129" spans="1:10" ht="55.2" x14ac:dyDescent="0.25">
      <c r="A129" s="83"/>
      <c r="B129" s="84" t="s">
        <v>249</v>
      </c>
      <c r="C129" s="85"/>
      <c r="D129" s="80"/>
      <c r="E129" s="111"/>
      <c r="F129" s="112"/>
    </row>
    <row r="130" spans="1:10" ht="13.8" x14ac:dyDescent="0.25">
      <c r="A130" s="83"/>
      <c r="B130" s="84"/>
      <c r="C130" s="85"/>
      <c r="D130" s="80"/>
      <c r="E130" s="111"/>
      <c r="F130" s="112"/>
    </row>
    <row r="131" spans="1:10" ht="41.4" x14ac:dyDescent="0.25">
      <c r="A131" s="83"/>
      <c r="B131" s="84" t="s">
        <v>250</v>
      </c>
      <c r="C131" s="85"/>
      <c r="D131" s="80"/>
      <c r="E131" s="111"/>
      <c r="F131" s="112"/>
    </row>
    <row r="132" spans="1:10" ht="13.8" x14ac:dyDescent="0.25">
      <c r="A132" s="83"/>
      <c r="B132" s="84"/>
      <c r="C132" s="85"/>
      <c r="D132" s="80"/>
      <c r="E132" s="111"/>
      <c r="F132" s="112"/>
    </row>
    <row r="133" spans="1:10" ht="27.6" x14ac:dyDescent="0.25">
      <c r="A133" s="83"/>
      <c r="B133" s="84" t="s">
        <v>251</v>
      </c>
      <c r="C133" s="85"/>
      <c r="D133" s="80"/>
      <c r="E133" s="111"/>
      <c r="F133" s="112"/>
    </row>
    <row r="134" spans="1:10" ht="13.8" x14ac:dyDescent="0.25">
      <c r="A134" s="83"/>
      <c r="B134" s="84"/>
      <c r="C134" s="85"/>
      <c r="D134" s="80"/>
      <c r="E134" s="111"/>
      <c r="F134" s="112"/>
    </row>
    <row r="135" spans="1:10" ht="13.8" x14ac:dyDescent="0.25">
      <c r="A135" s="83"/>
      <c r="B135" s="84" t="s">
        <v>252</v>
      </c>
      <c r="C135" s="85"/>
      <c r="D135" s="80"/>
      <c r="E135" s="111"/>
      <c r="F135" s="112"/>
    </row>
    <row r="136" spans="1:10" ht="13.8" x14ac:dyDescent="0.25">
      <c r="A136" s="83"/>
      <c r="B136" s="84"/>
      <c r="C136" s="85"/>
      <c r="D136" s="116"/>
      <c r="E136" s="111"/>
      <c r="F136" s="112"/>
    </row>
    <row r="137" spans="1:10" ht="13.8" x14ac:dyDescent="0.25">
      <c r="A137" s="83" t="s">
        <v>253</v>
      </c>
      <c r="B137" s="84" t="s">
        <v>254</v>
      </c>
      <c r="C137" s="85" t="s">
        <v>8</v>
      </c>
      <c r="D137" s="83">
        <v>1</v>
      </c>
      <c r="E137" s="111">
        <v>150</v>
      </c>
      <c r="F137" s="112">
        <f>E137*D137</f>
        <v>150</v>
      </c>
    </row>
    <row r="138" spans="1:10" ht="13.8" x14ac:dyDescent="0.25">
      <c r="A138" s="83"/>
      <c r="B138" s="84"/>
      <c r="C138" s="85"/>
      <c r="D138" s="83"/>
      <c r="E138" s="111"/>
      <c r="F138" s="112"/>
    </row>
    <row r="139" spans="1:10" ht="13.8" x14ac:dyDescent="0.25">
      <c r="A139" s="83" t="s">
        <v>255</v>
      </c>
      <c r="B139" s="84" t="s">
        <v>279</v>
      </c>
      <c r="C139" s="85" t="s">
        <v>8</v>
      </c>
      <c r="D139" s="83">
        <v>3</v>
      </c>
      <c r="E139" s="111">
        <v>175</v>
      </c>
      <c r="F139" s="112">
        <f>E139*D139</f>
        <v>525</v>
      </c>
    </row>
    <row r="140" spans="1:10" ht="13.8" x14ac:dyDescent="0.25">
      <c r="A140" s="113"/>
      <c r="B140" s="84"/>
      <c r="C140" s="85"/>
      <c r="D140" s="80"/>
      <c r="E140" s="111"/>
      <c r="F140" s="112"/>
    </row>
    <row r="141" spans="1:10" ht="13.8" x14ac:dyDescent="0.25">
      <c r="A141" s="83" t="s">
        <v>256</v>
      </c>
      <c r="B141" s="84" t="s">
        <v>257</v>
      </c>
      <c r="C141" s="85" t="s">
        <v>8</v>
      </c>
      <c r="D141" s="80">
        <v>1</v>
      </c>
      <c r="E141" s="111">
        <v>250</v>
      </c>
      <c r="F141" s="112">
        <f>E141*D141</f>
        <v>250</v>
      </c>
    </row>
    <row r="142" spans="1:10" ht="13.8" x14ac:dyDescent="0.25">
      <c r="A142" s="130"/>
      <c r="B142" s="93"/>
      <c r="C142" s="85"/>
      <c r="D142" s="118"/>
      <c r="E142" s="111"/>
      <c r="F142" s="112"/>
    </row>
    <row r="143" spans="1:10" ht="13.8" x14ac:dyDescent="0.25">
      <c r="A143" s="94"/>
      <c r="B143" s="95" t="s">
        <v>11</v>
      </c>
      <c r="C143" s="96"/>
      <c r="D143" s="97"/>
      <c r="E143" s="131"/>
      <c r="F143" s="121">
        <f>SUM(F97:F142)</f>
        <v>23475</v>
      </c>
    </row>
    <row r="144" spans="1:10" ht="16.5" customHeight="1" x14ac:dyDescent="0.25">
      <c r="A144" s="557" t="s">
        <v>12</v>
      </c>
      <c r="B144" s="558"/>
      <c r="C144" s="100"/>
      <c r="D144" s="101"/>
      <c r="E144" s="131"/>
      <c r="F144" s="103">
        <f>F143</f>
        <v>23475</v>
      </c>
      <c r="J144" s="132"/>
    </row>
    <row r="145" spans="1:15" ht="13.8" x14ac:dyDescent="0.25">
      <c r="A145" s="133"/>
      <c r="B145" s="134"/>
      <c r="C145" s="135"/>
      <c r="D145" s="136"/>
      <c r="E145" s="128"/>
      <c r="F145" s="129"/>
      <c r="J145" s="132"/>
    </row>
    <row r="146" spans="1:15" ht="13.8" x14ac:dyDescent="0.25">
      <c r="A146" s="72" t="s">
        <v>258</v>
      </c>
      <c r="B146" s="137" t="s">
        <v>259</v>
      </c>
      <c r="C146" s="138"/>
      <c r="D146" s="139"/>
      <c r="E146" s="111"/>
      <c r="F146" s="112"/>
    </row>
    <row r="147" spans="1:15" ht="13.8" x14ac:dyDescent="0.25">
      <c r="A147" s="83"/>
      <c r="B147" s="140"/>
      <c r="C147" s="138"/>
      <c r="D147" s="139"/>
      <c r="E147" s="111"/>
      <c r="F147" s="112"/>
    </row>
    <row r="148" spans="1:15" ht="69" x14ac:dyDescent="0.25">
      <c r="A148" s="83"/>
      <c r="B148" s="140" t="s">
        <v>260</v>
      </c>
      <c r="C148" s="138"/>
      <c r="D148" s="139"/>
      <c r="E148" s="111"/>
      <c r="F148" s="112"/>
    </row>
    <row r="149" spans="1:15" ht="13.8" x14ac:dyDescent="0.25">
      <c r="A149" s="83"/>
      <c r="B149" s="140"/>
      <c r="C149" s="138"/>
      <c r="D149" s="139"/>
      <c r="E149" s="111"/>
      <c r="F149" s="112"/>
    </row>
    <row r="150" spans="1:15" ht="27.6" x14ac:dyDescent="0.25">
      <c r="A150" s="83"/>
      <c r="B150" s="140" t="s">
        <v>261</v>
      </c>
      <c r="C150" s="138"/>
      <c r="D150" s="139"/>
      <c r="E150" s="111"/>
      <c r="F150" s="112"/>
    </row>
    <row r="151" spans="1:15" ht="13.8" x14ac:dyDescent="0.25">
      <c r="A151" s="83"/>
      <c r="B151" s="140"/>
      <c r="C151" s="138"/>
      <c r="D151" s="139"/>
      <c r="E151" s="111"/>
      <c r="F151" s="112"/>
    </row>
    <row r="152" spans="1:15" s="142" customFormat="1" ht="13.8" x14ac:dyDescent="0.25">
      <c r="A152" s="141" t="s">
        <v>262</v>
      </c>
      <c r="B152" s="140" t="s">
        <v>280</v>
      </c>
      <c r="C152" s="138" t="s">
        <v>8</v>
      </c>
      <c r="D152" s="139">
        <v>0</v>
      </c>
      <c r="E152" s="111">
        <v>830</v>
      </c>
      <c r="F152" s="112">
        <f>E152*D152</f>
        <v>0</v>
      </c>
    </row>
    <row r="153" spans="1:15" ht="13.8" x14ac:dyDescent="0.25">
      <c r="A153" s="83"/>
      <c r="B153" s="140"/>
      <c r="C153" s="138"/>
      <c r="D153" s="139"/>
      <c r="E153" s="143"/>
      <c r="F153" s="112"/>
      <c r="O153" s="71">
        <f>60*12</f>
        <v>720</v>
      </c>
    </row>
    <row r="154" spans="1:15" s="142" customFormat="1" ht="27.6" x14ac:dyDescent="0.25">
      <c r="A154" s="141" t="s">
        <v>263</v>
      </c>
      <c r="B154" s="140" t="s">
        <v>281</v>
      </c>
      <c r="C154" s="138" t="s">
        <v>8</v>
      </c>
      <c r="D154" s="139">
        <v>1</v>
      </c>
      <c r="E154" s="114">
        <v>650</v>
      </c>
      <c r="F154" s="112">
        <f>E154*D154</f>
        <v>650</v>
      </c>
    </row>
    <row r="155" spans="1:15" ht="13.8" x14ac:dyDescent="0.25">
      <c r="A155" s="83"/>
      <c r="B155" s="140"/>
      <c r="C155" s="138"/>
      <c r="D155" s="139"/>
      <c r="E155" s="114"/>
      <c r="F155" s="112"/>
    </row>
    <row r="156" spans="1:15" ht="13.8" x14ac:dyDescent="0.25">
      <c r="A156" s="83" t="s">
        <v>264</v>
      </c>
      <c r="B156" s="140" t="s">
        <v>265</v>
      </c>
      <c r="C156" s="138" t="s">
        <v>8</v>
      </c>
      <c r="D156" s="139">
        <v>4</v>
      </c>
      <c r="E156" s="114">
        <v>550</v>
      </c>
      <c r="F156" s="112">
        <f>E156*D156</f>
        <v>2200</v>
      </c>
    </row>
    <row r="157" spans="1:15" ht="13.8" x14ac:dyDescent="0.25">
      <c r="A157" s="83"/>
      <c r="B157" s="140"/>
      <c r="C157" s="138"/>
      <c r="D157" s="139"/>
      <c r="E157" s="114"/>
      <c r="F157" s="112"/>
    </row>
    <row r="158" spans="1:15" ht="13.8" x14ac:dyDescent="0.25">
      <c r="A158" s="83"/>
      <c r="B158" s="140"/>
      <c r="C158" s="138"/>
      <c r="D158" s="139"/>
      <c r="E158" s="111"/>
      <c r="F158" s="112"/>
    </row>
    <row r="159" spans="1:15" ht="13.8" x14ac:dyDescent="0.25">
      <c r="A159" s="83"/>
      <c r="B159" s="140"/>
      <c r="C159" s="138"/>
      <c r="D159" s="139"/>
      <c r="E159" s="111"/>
      <c r="F159" s="112"/>
    </row>
    <row r="160" spans="1:15" ht="13.8" x14ac:dyDescent="0.25">
      <c r="A160" s="72" t="s">
        <v>266</v>
      </c>
      <c r="B160" s="137" t="s">
        <v>267</v>
      </c>
      <c r="C160" s="138"/>
      <c r="D160" s="139"/>
      <c r="E160" s="111"/>
      <c r="F160" s="112"/>
      <c r="O160" s="71">
        <f>150*9</f>
        <v>1350</v>
      </c>
    </row>
    <row r="161" spans="1:8" ht="13.8" x14ac:dyDescent="0.25">
      <c r="A161" s="83"/>
      <c r="B161" s="140"/>
      <c r="C161" s="138"/>
      <c r="D161" s="139"/>
      <c r="E161" s="111"/>
      <c r="F161" s="112"/>
    </row>
    <row r="162" spans="1:8" ht="41.4" x14ac:dyDescent="0.25">
      <c r="A162" s="83"/>
      <c r="B162" s="140" t="s">
        <v>268</v>
      </c>
      <c r="C162" s="138"/>
      <c r="D162" s="139"/>
      <c r="E162" s="111"/>
      <c r="F162" s="112"/>
    </row>
    <row r="163" spans="1:8" ht="13.8" x14ac:dyDescent="0.25">
      <c r="A163" s="83"/>
      <c r="B163" s="140"/>
      <c r="C163" s="138"/>
      <c r="D163" s="139"/>
      <c r="E163" s="111"/>
      <c r="F163" s="112"/>
    </row>
    <row r="164" spans="1:8" ht="13.8" x14ac:dyDescent="0.25">
      <c r="A164" s="83" t="s">
        <v>269</v>
      </c>
      <c r="B164" s="140" t="s">
        <v>270</v>
      </c>
      <c r="C164" s="138" t="s">
        <v>111</v>
      </c>
      <c r="D164" s="139">
        <v>1</v>
      </c>
      <c r="E164" s="111">
        <v>1500</v>
      </c>
      <c r="F164" s="112">
        <f>E164*D164</f>
        <v>1500</v>
      </c>
    </row>
    <row r="165" spans="1:8" ht="13.8" x14ac:dyDescent="0.25">
      <c r="A165" s="83"/>
      <c r="B165" s="140"/>
      <c r="C165" s="138"/>
      <c r="D165" s="139"/>
      <c r="E165" s="111"/>
      <c r="F165" s="112"/>
    </row>
    <row r="166" spans="1:8" ht="13.8" x14ac:dyDescent="0.25">
      <c r="A166" s="72" t="s">
        <v>271</v>
      </c>
      <c r="B166" s="137" t="s">
        <v>272</v>
      </c>
      <c r="C166" s="138"/>
      <c r="D166" s="139"/>
      <c r="E166" s="111"/>
      <c r="F166" s="112"/>
    </row>
    <row r="167" spans="1:8" ht="13.8" x14ac:dyDescent="0.25">
      <c r="A167" s="72"/>
      <c r="B167" s="137"/>
      <c r="C167" s="138"/>
      <c r="D167" s="139"/>
      <c r="E167" s="111"/>
      <c r="F167" s="112"/>
    </row>
    <row r="168" spans="1:8" ht="27.6" x14ac:dyDescent="0.25">
      <c r="A168" s="83" t="s">
        <v>282</v>
      </c>
      <c r="B168" s="140" t="s">
        <v>285</v>
      </c>
      <c r="C168" s="138" t="s">
        <v>111</v>
      </c>
      <c r="D168" s="139">
        <v>0</v>
      </c>
      <c r="E168" s="111">
        <v>1500</v>
      </c>
      <c r="F168" s="112">
        <f>E168*D168</f>
        <v>0</v>
      </c>
    </row>
    <row r="169" spans="1:8" ht="13.8" x14ac:dyDescent="0.25">
      <c r="A169" s="83"/>
      <c r="B169" s="140"/>
      <c r="C169" s="138"/>
      <c r="D169" s="139"/>
      <c r="E169" s="111"/>
      <c r="F169" s="112"/>
    </row>
    <row r="170" spans="1:8" ht="27.6" x14ac:dyDescent="0.25">
      <c r="A170" s="83" t="s">
        <v>283</v>
      </c>
      <c r="B170" s="140" t="s">
        <v>274</v>
      </c>
      <c r="C170" s="138" t="s">
        <v>8</v>
      </c>
      <c r="D170" s="139">
        <v>1</v>
      </c>
      <c r="E170" s="111">
        <v>350</v>
      </c>
      <c r="F170" s="112">
        <f>E170*D170</f>
        <v>350</v>
      </c>
    </row>
    <row r="171" spans="1:8" ht="14.4" thickBot="1" x14ac:dyDescent="0.3">
      <c r="A171" s="83"/>
      <c r="B171" s="140"/>
      <c r="C171" s="138"/>
      <c r="D171" s="139"/>
      <c r="E171" s="111"/>
      <c r="F171" s="112"/>
    </row>
    <row r="172" spans="1:8" s="150" customFormat="1" ht="19.5" customHeight="1" thickBot="1" x14ac:dyDescent="0.3">
      <c r="A172" s="144" t="s">
        <v>13</v>
      </c>
      <c r="B172" s="145" t="s">
        <v>14</v>
      </c>
      <c r="C172" s="146"/>
      <c r="D172" s="147"/>
      <c r="E172" s="148"/>
      <c r="F172" s="149">
        <f>SUM(F144:F171)</f>
        <v>28175</v>
      </c>
    </row>
    <row r="173" spans="1:8" x14ac:dyDescent="0.25">
      <c r="B173" s="151"/>
      <c r="C173" s="152"/>
    </row>
    <row r="174" spans="1:8" ht="13.8" x14ac:dyDescent="0.25">
      <c r="B174" s="151"/>
      <c r="C174" s="152"/>
      <c r="F174" s="156"/>
      <c r="G174" s="157"/>
      <c r="H174" s="157"/>
    </row>
    <row r="175" spans="1:8" x14ac:dyDescent="0.25">
      <c r="B175" s="151"/>
      <c r="C175" s="152"/>
    </row>
    <row r="176" spans="1:8" x14ac:dyDescent="0.25">
      <c r="B176" s="151"/>
      <c r="C176" s="152"/>
    </row>
    <row r="177" spans="2:6" x14ac:dyDescent="0.25">
      <c r="B177" s="151"/>
      <c r="C177" s="152"/>
    </row>
    <row r="178" spans="2:6" x14ac:dyDescent="0.25">
      <c r="B178" s="151"/>
      <c r="C178" s="152"/>
    </row>
    <row r="179" spans="2:6" x14ac:dyDescent="0.25">
      <c r="B179" s="151"/>
      <c r="C179" s="152"/>
    </row>
    <row r="180" spans="2:6" x14ac:dyDescent="0.25">
      <c r="B180" s="151"/>
      <c r="C180" s="152"/>
      <c r="D180" s="158"/>
      <c r="E180" s="159"/>
      <c r="F180" s="71"/>
    </row>
    <row r="181" spans="2:6" x14ac:dyDescent="0.25">
      <c r="B181" s="151"/>
      <c r="C181" s="152"/>
      <c r="D181" s="158"/>
      <c r="E181" s="159"/>
      <c r="F181" s="71"/>
    </row>
  </sheetData>
  <mergeCells count="3">
    <mergeCell ref="A43:B43"/>
    <mergeCell ref="A97:B97"/>
    <mergeCell ref="A144:B144"/>
  </mergeCells>
  <pageMargins left="0.7" right="0.7" top="0.75" bottom="0.75" header="0.3" footer="0.3"/>
  <pageSetup paperSize="9" scale="70" orientation="portrait" r:id="rId1"/>
  <rowBreaks count="3" manualBreakCount="3">
    <brk id="42" max="5" man="1"/>
    <brk id="96" max="5" man="1"/>
    <brk id="143"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81"/>
  <sheetViews>
    <sheetView view="pageBreakPreview" topLeftCell="A161" zoomScale="60" zoomScaleNormal="100" workbookViewId="0">
      <selection activeCell="L173" sqref="L173"/>
    </sheetView>
  </sheetViews>
  <sheetFormatPr defaultColWidth="9.33203125" defaultRowHeight="13.2" x14ac:dyDescent="0.25"/>
  <cols>
    <col min="1" max="1" width="8.44140625" style="71" customWidth="1"/>
    <col min="2" max="2" width="59.6640625" style="71" customWidth="1"/>
    <col min="3" max="3" width="6.6640625" style="160" customWidth="1"/>
    <col min="4" max="4" width="11.44140625" style="153" customWidth="1"/>
    <col min="5" max="5" width="18.6640625" style="154" customWidth="1"/>
    <col min="6" max="6" width="19.33203125" style="155" customWidth="1"/>
    <col min="7" max="9" width="10.33203125" style="71" bestFit="1" customWidth="1"/>
    <col min="10" max="16384" width="9.33203125" style="71"/>
  </cols>
  <sheetData>
    <row r="1" spans="1:6" ht="13.8" x14ac:dyDescent="0.25">
      <c r="A1" s="67" t="s">
        <v>6</v>
      </c>
      <c r="B1" s="67" t="s">
        <v>1</v>
      </c>
      <c r="C1" s="67" t="s">
        <v>3</v>
      </c>
      <c r="D1" s="68" t="s">
        <v>163</v>
      </c>
      <c r="E1" s="69" t="s">
        <v>2</v>
      </c>
      <c r="F1" s="70" t="s">
        <v>4</v>
      </c>
    </row>
    <row r="2" spans="1:6" ht="13.8" x14ac:dyDescent="0.25">
      <c r="A2" s="72"/>
      <c r="B2" s="73"/>
      <c r="C2" s="74"/>
      <c r="D2" s="75"/>
      <c r="E2" s="76"/>
      <c r="F2" s="77"/>
    </row>
    <row r="3" spans="1:6" ht="13.8" x14ac:dyDescent="0.25">
      <c r="A3" s="72">
        <v>4</v>
      </c>
      <c r="B3" s="78" t="s">
        <v>164</v>
      </c>
      <c r="C3" s="79"/>
      <c r="D3" s="80"/>
      <c r="E3" s="81"/>
      <c r="F3" s="82"/>
    </row>
    <row r="4" spans="1:6" ht="13.8" x14ac:dyDescent="0.25">
      <c r="A4" s="83"/>
      <c r="B4" s="84"/>
      <c r="C4" s="85"/>
      <c r="D4" s="80"/>
      <c r="E4" s="81"/>
      <c r="F4" s="82"/>
    </row>
    <row r="5" spans="1:6" ht="13.8" x14ac:dyDescent="0.25">
      <c r="A5" s="83"/>
      <c r="B5" s="86"/>
      <c r="C5" s="79"/>
      <c r="D5" s="80"/>
      <c r="E5" s="81"/>
      <c r="F5" s="82"/>
    </row>
    <row r="6" spans="1:6" ht="13.8" x14ac:dyDescent="0.25">
      <c r="A6" s="72" t="s">
        <v>165</v>
      </c>
      <c r="B6" s="87" t="s">
        <v>166</v>
      </c>
      <c r="C6" s="79"/>
      <c r="D6" s="80"/>
      <c r="E6" s="81"/>
      <c r="F6" s="82"/>
    </row>
    <row r="7" spans="1:6" ht="13.8" x14ac:dyDescent="0.25">
      <c r="A7" s="83"/>
      <c r="B7" s="84" t="s">
        <v>167</v>
      </c>
      <c r="C7" s="88"/>
      <c r="D7" s="80"/>
      <c r="E7" s="81"/>
      <c r="F7" s="82"/>
    </row>
    <row r="8" spans="1:6" ht="27.6" x14ac:dyDescent="0.25">
      <c r="A8" s="83"/>
      <c r="B8" s="84" t="s">
        <v>168</v>
      </c>
      <c r="C8" s="88"/>
      <c r="D8" s="80"/>
      <c r="E8" s="81"/>
      <c r="F8" s="82"/>
    </row>
    <row r="9" spans="1:6" ht="13.8" x14ac:dyDescent="0.25">
      <c r="A9" s="83"/>
      <c r="B9" s="84"/>
      <c r="C9" s="88"/>
      <c r="D9" s="80"/>
      <c r="E9" s="81"/>
      <c r="F9" s="82"/>
    </row>
    <row r="10" spans="1:6" ht="69" x14ac:dyDescent="0.25">
      <c r="A10" s="83"/>
      <c r="B10" s="84" t="s">
        <v>169</v>
      </c>
      <c r="C10" s="88"/>
      <c r="D10" s="80"/>
      <c r="E10" s="81"/>
      <c r="F10" s="82"/>
    </row>
    <row r="11" spans="1:6" ht="13.8" x14ac:dyDescent="0.25">
      <c r="A11" s="83"/>
      <c r="B11" s="84"/>
      <c r="C11" s="88"/>
      <c r="D11" s="80"/>
      <c r="E11" s="81"/>
      <c r="F11" s="82"/>
    </row>
    <row r="12" spans="1:6" ht="13.8" x14ac:dyDescent="0.25">
      <c r="A12" s="83" t="s">
        <v>170</v>
      </c>
      <c r="B12" s="84" t="s">
        <v>171</v>
      </c>
      <c r="C12" s="88" t="s">
        <v>9</v>
      </c>
      <c r="D12" s="89"/>
      <c r="E12" s="81">
        <v>68.77</v>
      </c>
      <c r="F12" s="82" t="s">
        <v>172</v>
      </c>
    </row>
    <row r="13" spans="1:6" ht="13.8" x14ac:dyDescent="0.25">
      <c r="A13" s="83"/>
      <c r="B13" s="84"/>
      <c r="C13" s="88"/>
      <c r="D13" s="80"/>
      <c r="E13" s="81"/>
      <c r="F13" s="82"/>
    </row>
    <row r="14" spans="1:6" ht="13.8" x14ac:dyDescent="0.25">
      <c r="A14" s="83" t="s">
        <v>173</v>
      </c>
      <c r="B14" s="84" t="s">
        <v>174</v>
      </c>
      <c r="C14" s="88" t="s">
        <v>9</v>
      </c>
      <c r="D14" s="80"/>
      <c r="E14" s="81">
        <v>103</v>
      </c>
      <c r="F14" s="82" t="s">
        <v>172</v>
      </c>
    </row>
    <row r="15" spans="1:6" ht="13.8" x14ac:dyDescent="0.25">
      <c r="A15" s="83"/>
      <c r="B15" s="84"/>
      <c r="C15" s="88"/>
      <c r="D15" s="80"/>
      <c r="E15" s="81"/>
      <c r="F15" s="82"/>
    </row>
    <row r="16" spans="1:6" ht="13.8" x14ac:dyDescent="0.25">
      <c r="A16" s="83" t="s">
        <v>175</v>
      </c>
      <c r="B16" s="84" t="s">
        <v>176</v>
      </c>
      <c r="C16" s="88" t="s">
        <v>9</v>
      </c>
      <c r="D16" s="80"/>
      <c r="E16" s="81">
        <v>203</v>
      </c>
      <c r="F16" s="82" t="s">
        <v>172</v>
      </c>
    </row>
    <row r="17" spans="1:9" ht="13.8" x14ac:dyDescent="0.25">
      <c r="A17" s="83"/>
      <c r="B17" s="84"/>
      <c r="C17" s="88"/>
      <c r="D17" s="80"/>
      <c r="E17" s="81"/>
      <c r="F17" s="82"/>
      <c r="G17" s="90"/>
      <c r="H17" s="90"/>
      <c r="I17" s="90"/>
    </row>
    <row r="18" spans="1:9" ht="13.8" x14ac:dyDescent="0.25">
      <c r="A18" s="72" t="s">
        <v>177</v>
      </c>
      <c r="B18" s="91" t="s">
        <v>178</v>
      </c>
      <c r="C18" s="88"/>
      <c r="D18" s="80"/>
      <c r="E18" s="81"/>
      <c r="F18" s="82"/>
    </row>
    <row r="19" spans="1:9" ht="13.8" x14ac:dyDescent="0.25">
      <c r="A19" s="83"/>
      <c r="B19" s="84"/>
      <c r="C19" s="88"/>
      <c r="D19" s="80"/>
      <c r="E19" s="81"/>
      <c r="F19" s="82"/>
    </row>
    <row r="20" spans="1:9" ht="55.2" x14ac:dyDescent="0.25">
      <c r="A20" s="83"/>
      <c r="B20" s="84" t="s">
        <v>179</v>
      </c>
      <c r="C20" s="88"/>
      <c r="D20" s="80"/>
      <c r="E20" s="81"/>
      <c r="F20" s="82"/>
    </row>
    <row r="21" spans="1:9" ht="13.8" x14ac:dyDescent="0.25">
      <c r="A21" s="83"/>
      <c r="B21" s="84"/>
      <c r="C21" s="88"/>
      <c r="D21" s="80"/>
      <c r="E21" s="81"/>
      <c r="F21" s="82"/>
    </row>
    <row r="22" spans="1:9" ht="13.8" x14ac:dyDescent="0.25">
      <c r="A22" s="83" t="s">
        <v>180</v>
      </c>
      <c r="B22" s="84" t="s">
        <v>181</v>
      </c>
      <c r="C22" s="88" t="s">
        <v>10</v>
      </c>
      <c r="D22" s="80">
        <v>8</v>
      </c>
      <c r="E22" s="81">
        <v>75</v>
      </c>
      <c r="F22" s="82" t="s">
        <v>172</v>
      </c>
    </row>
    <row r="23" spans="1:9" ht="13.8" x14ac:dyDescent="0.25">
      <c r="A23" s="83"/>
      <c r="B23" s="84"/>
      <c r="C23" s="88"/>
      <c r="D23" s="80"/>
      <c r="E23" s="81"/>
      <c r="F23" s="82"/>
    </row>
    <row r="24" spans="1:9" ht="13.8" x14ac:dyDescent="0.25">
      <c r="A24" s="83" t="s">
        <v>182</v>
      </c>
      <c r="B24" s="84" t="s">
        <v>183</v>
      </c>
      <c r="C24" s="88" t="s">
        <v>10</v>
      </c>
      <c r="D24" s="80"/>
      <c r="E24" s="92">
        <v>105</v>
      </c>
      <c r="F24" s="82" t="s">
        <v>172</v>
      </c>
    </row>
    <row r="25" spans="1:9" ht="13.8" x14ac:dyDescent="0.25">
      <c r="A25" s="83"/>
      <c r="B25" s="84"/>
      <c r="C25" s="88"/>
      <c r="D25" s="80"/>
      <c r="E25" s="81"/>
      <c r="F25" s="82"/>
    </row>
    <row r="26" spans="1:9" ht="13.8" x14ac:dyDescent="0.25">
      <c r="A26" s="83"/>
      <c r="B26" s="84" t="s">
        <v>184</v>
      </c>
      <c r="C26" s="88"/>
      <c r="D26" s="80"/>
      <c r="E26" s="81"/>
      <c r="F26" s="82"/>
    </row>
    <row r="27" spans="1:9" ht="13.8" x14ac:dyDescent="0.25">
      <c r="A27" s="83"/>
      <c r="B27" s="84"/>
      <c r="C27" s="88"/>
      <c r="D27" s="80"/>
      <c r="E27" s="81"/>
      <c r="F27" s="82"/>
    </row>
    <row r="28" spans="1:9" ht="13.8" x14ac:dyDescent="0.25">
      <c r="A28" s="83" t="s">
        <v>185</v>
      </c>
      <c r="B28" s="84" t="s">
        <v>186</v>
      </c>
      <c r="C28" s="88" t="s">
        <v>8</v>
      </c>
      <c r="D28" s="80"/>
      <c r="E28" s="81">
        <v>166</v>
      </c>
      <c r="F28" s="82" t="s">
        <v>172</v>
      </c>
    </row>
    <row r="29" spans="1:9" ht="13.8" x14ac:dyDescent="0.25">
      <c r="A29" s="83"/>
      <c r="B29" s="84"/>
      <c r="C29" s="88"/>
      <c r="D29" s="80"/>
      <c r="E29" s="81"/>
      <c r="F29" s="82"/>
    </row>
    <row r="30" spans="1:9" ht="13.8" x14ac:dyDescent="0.25">
      <c r="A30" s="83" t="s">
        <v>187</v>
      </c>
      <c r="B30" s="84" t="s">
        <v>188</v>
      </c>
      <c r="C30" s="88" t="s">
        <v>8</v>
      </c>
      <c r="D30" s="80"/>
      <c r="E30" s="92">
        <v>198</v>
      </c>
      <c r="F30" s="82" t="s">
        <v>172</v>
      </c>
    </row>
    <row r="31" spans="1:9" ht="13.8" x14ac:dyDescent="0.25">
      <c r="A31" s="83"/>
      <c r="B31" s="84"/>
      <c r="C31" s="88"/>
      <c r="D31" s="80"/>
      <c r="E31" s="81"/>
      <c r="F31" s="82"/>
    </row>
    <row r="32" spans="1:9" ht="13.8" x14ac:dyDescent="0.25">
      <c r="A32" s="72" t="s">
        <v>189</v>
      </c>
      <c r="B32" s="91" t="s">
        <v>190</v>
      </c>
      <c r="C32" s="88"/>
      <c r="D32" s="80"/>
      <c r="E32" s="81"/>
      <c r="F32" s="82"/>
    </row>
    <row r="33" spans="1:6" ht="13.8" x14ac:dyDescent="0.25">
      <c r="A33" s="83"/>
      <c r="B33" s="84"/>
      <c r="C33" s="88"/>
      <c r="D33" s="80"/>
      <c r="E33" s="81"/>
      <c r="F33" s="82"/>
    </row>
    <row r="34" spans="1:6" ht="27.6" x14ac:dyDescent="0.25">
      <c r="A34" s="83" t="s">
        <v>191</v>
      </c>
      <c r="B34" s="84" t="s">
        <v>192</v>
      </c>
      <c r="C34" s="88" t="s">
        <v>10</v>
      </c>
      <c r="D34" s="80">
        <v>150</v>
      </c>
      <c r="E34" s="81">
        <v>5.5</v>
      </c>
      <c r="F34" s="82">
        <f>E34*D34</f>
        <v>825</v>
      </c>
    </row>
    <row r="35" spans="1:6" ht="13.8" x14ac:dyDescent="0.25">
      <c r="A35" s="83"/>
      <c r="B35" s="84"/>
      <c r="C35" s="88"/>
      <c r="D35" s="80"/>
      <c r="E35" s="81"/>
      <c r="F35" s="82"/>
    </row>
    <row r="36" spans="1:6" ht="13.8" x14ac:dyDescent="0.25">
      <c r="A36" s="72" t="s">
        <v>193</v>
      </c>
      <c r="B36" s="91" t="s">
        <v>194</v>
      </c>
      <c r="C36" s="88"/>
      <c r="D36" s="80"/>
      <c r="E36" s="81"/>
      <c r="F36" s="82"/>
    </row>
    <row r="37" spans="1:6" ht="13.8" x14ac:dyDescent="0.25">
      <c r="A37" s="83"/>
      <c r="B37" s="84"/>
      <c r="C37" s="88"/>
      <c r="D37" s="80"/>
      <c r="E37" s="81"/>
      <c r="F37" s="82"/>
    </row>
    <row r="38" spans="1:6" ht="69" x14ac:dyDescent="0.25">
      <c r="A38" s="83"/>
      <c r="B38" s="84" t="s">
        <v>195</v>
      </c>
      <c r="C38" s="88"/>
      <c r="D38" s="80"/>
      <c r="E38" s="81"/>
      <c r="F38" s="82"/>
    </row>
    <row r="39" spans="1:6" ht="13.8" x14ac:dyDescent="0.25">
      <c r="A39" s="83"/>
      <c r="B39" s="84"/>
      <c r="C39" s="88"/>
      <c r="D39" s="80"/>
      <c r="E39" s="81"/>
      <c r="F39" s="82"/>
    </row>
    <row r="40" spans="1:6" ht="27.6" x14ac:dyDescent="0.25">
      <c r="A40" s="83" t="s">
        <v>191</v>
      </c>
      <c r="B40" s="84" t="s">
        <v>196</v>
      </c>
      <c r="C40" s="88" t="s">
        <v>25</v>
      </c>
      <c r="D40" s="80">
        <v>1</v>
      </c>
      <c r="E40" s="81">
        <f>3200+5000</f>
        <v>8200</v>
      </c>
      <c r="F40" s="82">
        <f>E40*D40</f>
        <v>8200</v>
      </c>
    </row>
    <row r="41" spans="1:6" ht="13.8" x14ac:dyDescent="0.25">
      <c r="A41" s="83"/>
      <c r="B41" s="93"/>
      <c r="C41" s="88"/>
      <c r="D41" s="80"/>
      <c r="E41" s="81"/>
      <c r="F41" s="82"/>
    </row>
    <row r="42" spans="1:6" ht="13.8" x14ac:dyDescent="0.25">
      <c r="A42" s="94"/>
      <c r="B42" s="95" t="s">
        <v>11</v>
      </c>
      <c r="C42" s="96"/>
      <c r="D42" s="97"/>
      <c r="E42" s="98"/>
      <c r="F42" s="99">
        <f>SUM(F3:F41)</f>
        <v>9025</v>
      </c>
    </row>
    <row r="43" spans="1:6" ht="16.5" customHeight="1" x14ac:dyDescent="0.25">
      <c r="A43" s="557" t="s">
        <v>12</v>
      </c>
      <c r="B43" s="558"/>
      <c r="C43" s="100"/>
      <c r="D43" s="101"/>
      <c r="E43" s="102"/>
      <c r="F43" s="103">
        <f>F42</f>
        <v>9025</v>
      </c>
    </row>
    <row r="44" spans="1:6" ht="13.8" x14ac:dyDescent="0.25">
      <c r="A44" s="104"/>
      <c r="B44" s="105"/>
      <c r="C44" s="106"/>
      <c r="D44" s="107"/>
      <c r="E44" s="108"/>
      <c r="F44" s="109"/>
    </row>
    <row r="45" spans="1:6" ht="13.8" x14ac:dyDescent="0.25">
      <c r="A45" s="110" t="s">
        <v>197</v>
      </c>
      <c r="B45" s="91" t="s">
        <v>198</v>
      </c>
      <c r="C45" s="85"/>
      <c r="D45" s="80"/>
      <c r="E45" s="111"/>
      <c r="F45" s="112"/>
    </row>
    <row r="46" spans="1:6" ht="27.6" x14ac:dyDescent="0.25">
      <c r="A46" s="113"/>
      <c r="B46" s="84" t="s">
        <v>199</v>
      </c>
      <c r="C46" s="85"/>
      <c r="D46" s="80"/>
      <c r="E46" s="111"/>
      <c r="F46" s="112"/>
    </row>
    <row r="47" spans="1:6" ht="13.8" x14ac:dyDescent="0.25">
      <c r="A47" s="113"/>
      <c r="B47" s="84"/>
      <c r="C47" s="85"/>
      <c r="D47" s="80"/>
      <c r="E47" s="111"/>
      <c r="F47" s="112"/>
    </row>
    <row r="48" spans="1:6" ht="13.8" x14ac:dyDescent="0.25">
      <c r="A48" s="113" t="s">
        <v>191</v>
      </c>
      <c r="B48" s="84" t="s">
        <v>200</v>
      </c>
      <c r="C48" s="85" t="s">
        <v>10</v>
      </c>
      <c r="D48" s="80">
        <v>0</v>
      </c>
      <c r="E48" s="111">
        <v>26.25</v>
      </c>
      <c r="F48" s="112"/>
    </row>
    <row r="49" spans="1:8" ht="13.8" x14ac:dyDescent="0.25">
      <c r="A49" s="113"/>
      <c r="B49" s="84"/>
      <c r="C49" s="85"/>
      <c r="D49" s="80"/>
      <c r="E49" s="111"/>
      <c r="F49" s="112"/>
    </row>
    <row r="50" spans="1:8" ht="13.8" x14ac:dyDescent="0.25">
      <c r="A50" s="113" t="s">
        <v>201</v>
      </c>
      <c r="B50" s="84" t="s">
        <v>202</v>
      </c>
      <c r="C50" s="85" t="s">
        <v>10</v>
      </c>
      <c r="D50" s="80">
        <v>0</v>
      </c>
      <c r="E50" s="111">
        <v>4.0999999999999996</v>
      </c>
      <c r="F50" s="112"/>
    </row>
    <row r="51" spans="1:8" ht="13.8" x14ac:dyDescent="0.25">
      <c r="A51" s="113"/>
      <c r="B51" s="84"/>
      <c r="C51" s="85"/>
      <c r="D51" s="80"/>
      <c r="E51" s="111"/>
      <c r="F51" s="112"/>
    </row>
    <row r="52" spans="1:8" ht="13.8" x14ac:dyDescent="0.25">
      <c r="A52" s="113"/>
      <c r="B52" s="84" t="s">
        <v>203</v>
      </c>
      <c r="C52" s="85"/>
      <c r="D52" s="80"/>
      <c r="E52" s="111"/>
      <c r="F52" s="112"/>
    </row>
    <row r="53" spans="1:8" ht="13.8" x14ac:dyDescent="0.25">
      <c r="A53" s="113"/>
      <c r="B53" s="84"/>
      <c r="C53" s="85"/>
      <c r="D53" s="83"/>
      <c r="E53" s="111"/>
      <c r="F53" s="112"/>
    </row>
    <row r="54" spans="1:8" ht="13.8" x14ac:dyDescent="0.25">
      <c r="A54" s="113" t="s">
        <v>204</v>
      </c>
      <c r="B54" s="84" t="s">
        <v>205</v>
      </c>
      <c r="C54" s="85" t="s">
        <v>8</v>
      </c>
      <c r="D54" s="83">
        <v>2</v>
      </c>
      <c r="E54" s="114">
        <v>90</v>
      </c>
      <c r="F54" s="82">
        <f>E54*D54</f>
        <v>180</v>
      </c>
    </row>
    <row r="55" spans="1:8" ht="13.8" x14ac:dyDescent="0.25">
      <c r="A55" s="113"/>
      <c r="B55" s="84"/>
      <c r="C55" s="85"/>
      <c r="D55" s="83"/>
      <c r="E55" s="114"/>
      <c r="F55" s="112"/>
    </row>
    <row r="56" spans="1:8" ht="13.8" x14ac:dyDescent="0.25">
      <c r="A56" s="113" t="s">
        <v>206</v>
      </c>
      <c r="B56" s="84" t="s">
        <v>207</v>
      </c>
      <c r="C56" s="85" t="s">
        <v>8</v>
      </c>
      <c r="D56" s="83">
        <v>2</v>
      </c>
      <c r="E56" s="114">
        <v>40</v>
      </c>
      <c r="F56" s="82">
        <f>E56*D56</f>
        <v>80</v>
      </c>
    </row>
    <row r="57" spans="1:8" ht="13.8" x14ac:dyDescent="0.25">
      <c r="A57" s="113"/>
      <c r="B57" s="84"/>
      <c r="C57" s="85"/>
      <c r="D57" s="83"/>
      <c r="E57" s="111"/>
      <c r="F57" s="112"/>
    </row>
    <row r="58" spans="1:8" ht="13.8" x14ac:dyDescent="0.25">
      <c r="A58" s="110" t="s">
        <v>208</v>
      </c>
      <c r="B58" s="91" t="s">
        <v>209</v>
      </c>
      <c r="C58" s="85"/>
      <c r="D58" s="80"/>
      <c r="E58" s="111"/>
      <c r="F58" s="112"/>
    </row>
    <row r="59" spans="1:8" ht="13.8" x14ac:dyDescent="0.25">
      <c r="A59" s="113"/>
      <c r="B59" s="84"/>
      <c r="C59" s="85"/>
      <c r="D59" s="80"/>
      <c r="E59" s="111"/>
      <c r="F59" s="112"/>
    </row>
    <row r="60" spans="1:8" ht="41.4" x14ac:dyDescent="0.25">
      <c r="A60" s="113"/>
      <c r="B60" s="84" t="s">
        <v>210</v>
      </c>
      <c r="C60" s="85"/>
      <c r="D60" s="80"/>
      <c r="E60" s="111"/>
      <c r="F60" s="112"/>
    </row>
    <row r="61" spans="1:8" ht="13.8" x14ac:dyDescent="0.25">
      <c r="A61" s="113"/>
      <c r="B61" s="84"/>
      <c r="C61" s="85"/>
      <c r="D61" s="80"/>
      <c r="E61" s="111"/>
      <c r="F61" s="112"/>
    </row>
    <row r="62" spans="1:8" ht="13.8" x14ac:dyDescent="0.25">
      <c r="A62" s="113"/>
      <c r="B62" s="84" t="s">
        <v>211</v>
      </c>
      <c r="C62" s="85"/>
      <c r="D62" s="80"/>
      <c r="E62" s="111"/>
      <c r="F62" s="112"/>
    </row>
    <row r="63" spans="1:8" ht="13.8" x14ac:dyDescent="0.25">
      <c r="A63" s="113"/>
      <c r="B63" s="84"/>
      <c r="C63" s="85"/>
      <c r="D63" s="80"/>
      <c r="E63" s="111"/>
      <c r="F63" s="112"/>
    </row>
    <row r="64" spans="1:8" ht="13.8" x14ac:dyDescent="0.25">
      <c r="A64" s="113" t="s">
        <v>212</v>
      </c>
      <c r="B64" s="84" t="s">
        <v>213</v>
      </c>
      <c r="C64" s="85" t="s">
        <v>10</v>
      </c>
      <c r="D64" s="80">
        <v>0</v>
      </c>
      <c r="E64" s="111">
        <v>18</v>
      </c>
      <c r="F64" s="112"/>
      <c r="H64" s="115"/>
    </row>
    <row r="65" spans="1:6" ht="13.8" x14ac:dyDescent="0.25">
      <c r="A65" s="113"/>
      <c r="B65" s="84"/>
      <c r="C65" s="85"/>
      <c r="D65" s="80"/>
      <c r="E65" s="111"/>
      <c r="F65" s="112"/>
    </row>
    <row r="66" spans="1:6" ht="13.8" x14ac:dyDescent="0.25">
      <c r="A66" s="113" t="s">
        <v>214</v>
      </c>
      <c r="B66" s="84" t="s">
        <v>215</v>
      </c>
      <c r="C66" s="85" t="s">
        <v>10</v>
      </c>
      <c r="D66" s="80">
        <v>75</v>
      </c>
      <c r="E66" s="111">
        <v>20</v>
      </c>
      <c r="F66" s="112">
        <f>E66*D66</f>
        <v>1500</v>
      </c>
    </row>
    <row r="67" spans="1:6" ht="13.8" x14ac:dyDescent="0.25">
      <c r="A67" s="113"/>
      <c r="B67" s="84"/>
      <c r="C67" s="85"/>
      <c r="D67" s="80"/>
      <c r="E67" s="111"/>
      <c r="F67" s="112"/>
    </row>
    <row r="68" spans="1:6" ht="13.8" x14ac:dyDescent="0.25">
      <c r="A68" s="113"/>
      <c r="B68" s="84" t="s">
        <v>216</v>
      </c>
      <c r="C68" s="85"/>
      <c r="D68" s="80"/>
      <c r="E68" s="111"/>
      <c r="F68" s="112"/>
    </row>
    <row r="69" spans="1:6" ht="13.8" x14ac:dyDescent="0.25">
      <c r="A69" s="113"/>
      <c r="B69" s="84"/>
      <c r="C69" s="85"/>
      <c r="D69" s="80"/>
      <c r="E69" s="111"/>
      <c r="F69" s="112"/>
    </row>
    <row r="70" spans="1:6" ht="13.8" x14ac:dyDescent="0.25">
      <c r="A70" s="113" t="s">
        <v>217</v>
      </c>
      <c r="B70" s="84" t="s">
        <v>213</v>
      </c>
      <c r="C70" s="85" t="s">
        <v>10</v>
      </c>
      <c r="D70" s="80">
        <v>80</v>
      </c>
      <c r="E70" s="111">
        <v>18</v>
      </c>
      <c r="F70" s="112">
        <f>E70*D70</f>
        <v>1440</v>
      </c>
    </row>
    <row r="71" spans="1:6" ht="13.8" x14ac:dyDescent="0.25">
      <c r="A71" s="113"/>
      <c r="B71" s="84"/>
      <c r="C71" s="85"/>
      <c r="D71" s="83"/>
      <c r="E71" s="111"/>
      <c r="F71" s="112"/>
    </row>
    <row r="72" spans="1:6" ht="13.8" x14ac:dyDescent="0.25">
      <c r="A72" s="113" t="s">
        <v>218</v>
      </c>
      <c r="B72" s="84" t="s">
        <v>215</v>
      </c>
      <c r="C72" s="85" t="s">
        <v>10</v>
      </c>
      <c r="D72" s="80">
        <v>0</v>
      </c>
      <c r="E72" s="111">
        <v>20</v>
      </c>
      <c r="F72" s="112"/>
    </row>
    <row r="73" spans="1:6" ht="13.8" x14ac:dyDescent="0.25">
      <c r="A73" s="113"/>
      <c r="B73" s="84"/>
      <c r="C73" s="85"/>
      <c r="D73" s="80"/>
      <c r="E73" s="111"/>
      <c r="F73" s="112"/>
    </row>
    <row r="74" spans="1:6" ht="16.5" customHeight="1" x14ac:dyDescent="0.25">
      <c r="A74" s="113"/>
      <c r="B74" s="84"/>
      <c r="C74" s="85"/>
      <c r="D74" s="80"/>
      <c r="E74" s="111"/>
      <c r="F74" s="112"/>
    </row>
    <row r="75" spans="1:6" ht="13.8" x14ac:dyDescent="0.25">
      <c r="A75" s="113"/>
      <c r="B75" s="84"/>
      <c r="C75" s="85"/>
      <c r="D75" s="80"/>
      <c r="E75" s="111"/>
      <c r="F75" s="112"/>
    </row>
    <row r="76" spans="1:6" ht="13.8" x14ac:dyDescent="0.25">
      <c r="A76" s="113"/>
      <c r="B76" s="84"/>
      <c r="C76" s="85"/>
      <c r="D76" s="80"/>
      <c r="E76" s="111"/>
      <c r="F76" s="112"/>
    </row>
    <row r="77" spans="1:6" ht="13.8" x14ac:dyDescent="0.25">
      <c r="A77" s="113"/>
      <c r="B77" s="84"/>
      <c r="C77" s="85"/>
      <c r="D77" s="80"/>
      <c r="E77" s="111"/>
      <c r="F77" s="112"/>
    </row>
    <row r="78" spans="1:6" ht="69" x14ac:dyDescent="0.25">
      <c r="A78" s="113"/>
      <c r="B78" s="84" t="s">
        <v>219</v>
      </c>
      <c r="C78" s="85"/>
      <c r="D78" s="80"/>
      <c r="E78" s="111"/>
      <c r="F78" s="112"/>
    </row>
    <row r="79" spans="1:6" ht="13.8" x14ac:dyDescent="0.25">
      <c r="A79" s="113"/>
      <c r="B79" s="84"/>
      <c r="C79" s="85"/>
      <c r="D79" s="80"/>
      <c r="E79" s="111"/>
      <c r="F79" s="112"/>
    </row>
    <row r="80" spans="1:6" ht="13.8" x14ac:dyDescent="0.25">
      <c r="A80" s="113" t="s">
        <v>220</v>
      </c>
      <c r="B80" s="84" t="s">
        <v>221</v>
      </c>
      <c r="C80" s="85" t="s">
        <v>8</v>
      </c>
      <c r="D80" s="80">
        <v>20</v>
      </c>
      <c r="E80" s="114">
        <v>55</v>
      </c>
      <c r="F80" s="112">
        <f>E80*D80</f>
        <v>1100</v>
      </c>
    </row>
    <row r="81" spans="1:6" ht="13.8" x14ac:dyDescent="0.25">
      <c r="A81" s="113"/>
      <c r="B81" s="84"/>
      <c r="C81" s="85"/>
      <c r="D81" s="80"/>
      <c r="E81" s="114"/>
      <c r="F81" s="112"/>
    </row>
    <row r="82" spans="1:6" ht="13.8" x14ac:dyDescent="0.25">
      <c r="A82" s="113"/>
      <c r="B82" s="84"/>
      <c r="C82" s="85"/>
      <c r="D82" s="80"/>
      <c r="E82" s="114"/>
      <c r="F82" s="112"/>
    </row>
    <row r="83" spans="1:6" ht="13.8" x14ac:dyDescent="0.25">
      <c r="A83" s="113"/>
      <c r="B83" s="84"/>
      <c r="C83" s="85"/>
      <c r="D83" s="80"/>
      <c r="E83" s="111"/>
      <c r="F83" s="112"/>
    </row>
    <row r="84" spans="1:6" ht="13.8" x14ac:dyDescent="0.25">
      <c r="A84" s="110" t="s">
        <v>222</v>
      </c>
      <c r="B84" s="91" t="s">
        <v>223</v>
      </c>
      <c r="C84" s="85"/>
      <c r="D84" s="80"/>
      <c r="E84" s="111"/>
      <c r="F84" s="112"/>
    </row>
    <row r="85" spans="1:6" ht="13.8" x14ac:dyDescent="0.25">
      <c r="A85" s="113"/>
      <c r="B85" s="84"/>
      <c r="C85" s="85"/>
      <c r="D85" s="80"/>
      <c r="E85" s="111"/>
      <c r="F85" s="112"/>
    </row>
    <row r="86" spans="1:6" ht="41.4" x14ac:dyDescent="0.25">
      <c r="A86" s="113"/>
      <c r="B86" s="84" t="s">
        <v>224</v>
      </c>
      <c r="C86" s="85"/>
      <c r="D86" s="80"/>
      <c r="E86" s="111"/>
      <c r="F86" s="112"/>
    </row>
    <row r="87" spans="1:6" ht="13.8" x14ac:dyDescent="0.25">
      <c r="A87" s="113"/>
      <c r="B87" s="84"/>
      <c r="C87" s="85"/>
      <c r="D87" s="80"/>
      <c r="E87" s="111"/>
      <c r="F87" s="112"/>
    </row>
    <row r="88" spans="1:6" ht="13.8" x14ac:dyDescent="0.25">
      <c r="A88" s="113"/>
      <c r="B88" s="84" t="s">
        <v>225</v>
      </c>
      <c r="C88" s="85"/>
      <c r="D88" s="80"/>
      <c r="E88" s="111"/>
      <c r="F88" s="112"/>
    </row>
    <row r="89" spans="1:6" ht="13.8" x14ac:dyDescent="0.25">
      <c r="A89" s="113"/>
      <c r="B89" s="84"/>
      <c r="C89" s="85"/>
      <c r="D89" s="80"/>
      <c r="E89" s="117"/>
      <c r="F89" s="112"/>
    </row>
    <row r="90" spans="1:6" ht="13.8" x14ac:dyDescent="0.25">
      <c r="A90" s="113" t="s">
        <v>191</v>
      </c>
      <c r="B90" s="84" t="s">
        <v>226</v>
      </c>
      <c r="C90" s="85" t="s">
        <v>8</v>
      </c>
      <c r="D90" s="80">
        <v>6</v>
      </c>
      <c r="E90" s="111">
        <v>55</v>
      </c>
      <c r="F90" s="112">
        <f>E90*D90</f>
        <v>330</v>
      </c>
    </row>
    <row r="91" spans="1:6" ht="13.8" x14ac:dyDescent="0.25">
      <c r="A91" s="113"/>
      <c r="B91" s="84"/>
      <c r="C91" s="85"/>
      <c r="D91" s="80"/>
      <c r="E91" s="111"/>
      <c r="F91" s="112"/>
    </row>
    <row r="92" spans="1:6" ht="13.8" x14ac:dyDescent="0.25">
      <c r="A92" s="113" t="s">
        <v>201</v>
      </c>
      <c r="B92" s="84" t="s">
        <v>227</v>
      </c>
      <c r="C92" s="85" t="s">
        <v>8</v>
      </c>
      <c r="D92" s="80">
        <v>10</v>
      </c>
      <c r="E92" s="111">
        <v>60</v>
      </c>
      <c r="F92" s="112">
        <f>E92*D92</f>
        <v>600</v>
      </c>
    </row>
    <row r="93" spans="1:6" ht="13.8" x14ac:dyDescent="0.25">
      <c r="A93" s="113"/>
      <c r="B93" s="84"/>
      <c r="C93" s="85"/>
      <c r="D93" s="80"/>
      <c r="E93" s="117"/>
      <c r="F93" s="112"/>
    </row>
    <row r="94" spans="1:6" ht="13.8" x14ac:dyDescent="0.25">
      <c r="A94" s="110"/>
      <c r="B94" s="91"/>
      <c r="C94" s="85"/>
      <c r="D94" s="80"/>
      <c r="E94" s="111"/>
      <c r="F94" s="112"/>
    </row>
    <row r="95" spans="1:6" ht="13.8" x14ac:dyDescent="0.25">
      <c r="A95" s="113"/>
      <c r="B95" s="93"/>
      <c r="C95" s="85"/>
      <c r="D95" s="118"/>
      <c r="E95" s="119"/>
      <c r="F95" s="112"/>
    </row>
    <row r="96" spans="1:6" ht="13.8" x14ac:dyDescent="0.25">
      <c r="A96" s="94"/>
      <c r="B96" s="120" t="s">
        <v>11</v>
      </c>
      <c r="C96" s="96"/>
      <c r="D96" s="97"/>
      <c r="E96" s="102"/>
      <c r="F96" s="121">
        <f>SUM(F43:F95)</f>
        <v>14255</v>
      </c>
    </row>
    <row r="97" spans="1:9" ht="16.5" customHeight="1" x14ac:dyDescent="0.25">
      <c r="A97" s="557" t="s">
        <v>12</v>
      </c>
      <c r="B97" s="558"/>
      <c r="C97" s="100"/>
      <c r="D97" s="101"/>
      <c r="E97" s="102"/>
      <c r="F97" s="103">
        <f>F96</f>
        <v>14255</v>
      </c>
    </row>
    <row r="98" spans="1:9" ht="13.8" x14ac:dyDescent="0.25">
      <c r="A98" s="83"/>
      <c r="B98" s="84"/>
      <c r="C98" s="85"/>
      <c r="D98" s="122"/>
      <c r="E98" s="123"/>
      <c r="F98" s="112"/>
    </row>
    <row r="99" spans="1:9" ht="13.8" x14ac:dyDescent="0.25">
      <c r="A99" s="72" t="s">
        <v>228</v>
      </c>
      <c r="B99" s="91" t="s">
        <v>229</v>
      </c>
      <c r="C99" s="85"/>
      <c r="D99" s="116"/>
      <c r="E99" s="111"/>
      <c r="F99" s="112"/>
    </row>
    <row r="100" spans="1:9" ht="13.8" x14ac:dyDescent="0.25">
      <c r="A100" s="83"/>
      <c r="B100" s="84"/>
      <c r="C100" s="85"/>
      <c r="D100" s="83"/>
      <c r="E100" s="111"/>
      <c r="F100" s="112"/>
    </row>
    <row r="101" spans="1:9" ht="13.8" x14ac:dyDescent="0.25">
      <c r="A101" s="83" t="s">
        <v>230</v>
      </c>
      <c r="B101" s="84" t="s">
        <v>275</v>
      </c>
      <c r="C101" s="85" t="s">
        <v>10</v>
      </c>
      <c r="D101" s="161">
        <v>300</v>
      </c>
      <c r="E101" s="111">
        <v>9</v>
      </c>
      <c r="F101" s="112">
        <f>E101*D101</f>
        <v>2700</v>
      </c>
      <c r="I101" s="71">
        <f>80*3</f>
        <v>240</v>
      </c>
    </row>
    <row r="102" spans="1:9" ht="13.8" x14ac:dyDescent="0.25">
      <c r="A102" s="83"/>
      <c r="B102" s="84"/>
      <c r="C102" s="85"/>
      <c r="D102" s="83"/>
      <c r="E102" s="111"/>
      <c r="F102" s="112"/>
    </row>
    <row r="103" spans="1:9" ht="13.8" x14ac:dyDescent="0.25">
      <c r="A103" s="83" t="s">
        <v>231</v>
      </c>
      <c r="B103" s="84" t="s">
        <v>276</v>
      </c>
      <c r="C103" s="85" t="s">
        <v>10</v>
      </c>
      <c r="D103" s="83">
        <v>300</v>
      </c>
      <c r="E103" s="111">
        <v>14</v>
      </c>
      <c r="F103" s="112">
        <f>E103*D103</f>
        <v>4200</v>
      </c>
    </row>
    <row r="104" spans="1:9" ht="13.8" x14ac:dyDescent="0.25">
      <c r="A104" s="83"/>
      <c r="B104" s="84"/>
      <c r="C104" s="85"/>
      <c r="D104" s="83"/>
      <c r="E104" s="111"/>
      <c r="F104" s="112"/>
    </row>
    <row r="105" spans="1:9" ht="13.8" x14ac:dyDescent="0.25">
      <c r="A105" s="83"/>
      <c r="B105" s="84" t="s">
        <v>232</v>
      </c>
      <c r="C105" s="85"/>
      <c r="D105" s="116"/>
      <c r="E105" s="111"/>
      <c r="F105" s="112"/>
    </row>
    <row r="106" spans="1:9" ht="13.8" x14ac:dyDescent="0.25">
      <c r="A106" s="83"/>
      <c r="B106" s="84"/>
      <c r="C106" s="85"/>
      <c r="D106" s="116"/>
      <c r="E106" s="111"/>
      <c r="F106" s="112"/>
    </row>
    <row r="107" spans="1:9" ht="41.4" x14ac:dyDescent="0.25">
      <c r="A107" s="83"/>
      <c r="B107" s="84" t="s">
        <v>233</v>
      </c>
      <c r="C107" s="85"/>
      <c r="D107" s="116"/>
      <c r="E107" s="111"/>
      <c r="F107" s="112"/>
    </row>
    <row r="108" spans="1:9" ht="13.8" x14ac:dyDescent="0.25">
      <c r="A108" s="83"/>
      <c r="B108" s="84"/>
      <c r="C108" s="85"/>
      <c r="D108" s="116"/>
      <c r="E108" s="111"/>
      <c r="F108" s="112"/>
    </row>
    <row r="109" spans="1:9" ht="13.8" x14ac:dyDescent="0.25">
      <c r="A109" s="83" t="s">
        <v>234</v>
      </c>
      <c r="B109" s="84" t="s">
        <v>236</v>
      </c>
      <c r="C109" s="85" t="s">
        <v>10</v>
      </c>
      <c r="D109" s="161">
        <f>D101</f>
        <v>300</v>
      </c>
      <c r="E109" s="111">
        <v>6</v>
      </c>
      <c r="F109" s="112">
        <f>E109*D109</f>
        <v>1800</v>
      </c>
    </row>
    <row r="110" spans="1:9" ht="13.8" x14ac:dyDescent="0.25">
      <c r="A110" s="83"/>
      <c r="B110" s="84"/>
      <c r="C110" s="85"/>
      <c r="D110" s="83"/>
      <c r="E110" s="111"/>
      <c r="F110" s="112"/>
    </row>
    <row r="111" spans="1:9" ht="13.8" x14ac:dyDescent="0.25">
      <c r="A111" s="83" t="s">
        <v>235</v>
      </c>
      <c r="B111" s="84" t="s">
        <v>131</v>
      </c>
      <c r="C111" s="85" t="s">
        <v>10</v>
      </c>
      <c r="D111" s="83">
        <f>D103</f>
        <v>300</v>
      </c>
      <c r="E111" s="111">
        <v>6</v>
      </c>
      <c r="F111" s="112">
        <f>E111*D111</f>
        <v>1800</v>
      </c>
    </row>
    <row r="112" spans="1:9" ht="13.8" x14ac:dyDescent="0.25">
      <c r="A112" s="83"/>
      <c r="B112" s="84"/>
      <c r="C112" s="85"/>
      <c r="D112" s="116"/>
      <c r="E112" s="111"/>
      <c r="F112" s="112"/>
    </row>
    <row r="113" spans="1:6" ht="13.8" x14ac:dyDescent="0.25">
      <c r="A113" s="72" t="s">
        <v>237</v>
      </c>
      <c r="B113" s="91" t="s">
        <v>238</v>
      </c>
      <c r="C113" s="85"/>
      <c r="D113" s="80"/>
      <c r="E113" s="111"/>
      <c r="F113" s="112"/>
    </row>
    <row r="114" spans="1:6" ht="13.8" x14ac:dyDescent="0.25">
      <c r="A114" s="83"/>
      <c r="B114" s="84"/>
      <c r="C114" s="85"/>
      <c r="D114" s="80"/>
      <c r="E114" s="111"/>
      <c r="F114" s="112"/>
    </row>
    <row r="115" spans="1:6" ht="69" x14ac:dyDescent="0.25">
      <c r="A115" s="83"/>
      <c r="B115" s="84" t="s">
        <v>239</v>
      </c>
      <c r="C115" s="85"/>
      <c r="D115" s="80"/>
      <c r="E115" s="111"/>
      <c r="F115" s="112"/>
    </row>
    <row r="116" spans="1:6" ht="13.8" x14ac:dyDescent="0.25">
      <c r="A116" s="83"/>
      <c r="B116" s="84"/>
      <c r="C116" s="85"/>
      <c r="D116" s="80"/>
      <c r="E116" s="111"/>
      <c r="F116" s="112"/>
    </row>
    <row r="117" spans="1:6" ht="13.8" x14ac:dyDescent="0.25">
      <c r="A117" s="83" t="s">
        <v>240</v>
      </c>
      <c r="B117" s="84" t="s">
        <v>241</v>
      </c>
      <c r="C117" s="85" t="s">
        <v>8</v>
      </c>
      <c r="D117" s="80">
        <v>2</v>
      </c>
      <c r="E117" s="111">
        <v>95</v>
      </c>
      <c r="F117" s="112">
        <f>E117*D117</f>
        <v>190</v>
      </c>
    </row>
    <row r="118" spans="1:6" ht="13.8" x14ac:dyDescent="0.25">
      <c r="A118" s="83"/>
      <c r="B118" s="84"/>
      <c r="C118" s="85"/>
      <c r="D118" s="80"/>
      <c r="E118" s="111"/>
      <c r="F118" s="112"/>
    </row>
    <row r="119" spans="1:6" ht="13.8" x14ac:dyDescent="0.25">
      <c r="A119" s="83" t="s">
        <v>242</v>
      </c>
      <c r="B119" s="84" t="s">
        <v>243</v>
      </c>
      <c r="C119" s="85" t="s">
        <v>8</v>
      </c>
      <c r="D119" s="80">
        <v>1</v>
      </c>
      <c r="E119" s="111">
        <v>140</v>
      </c>
      <c r="F119" s="112">
        <f>E119*D119</f>
        <v>140</v>
      </c>
    </row>
    <row r="120" spans="1:6" ht="13.8" x14ac:dyDescent="0.25">
      <c r="A120" s="83"/>
      <c r="B120" s="84"/>
      <c r="C120" s="85"/>
      <c r="D120" s="80"/>
      <c r="E120" s="111"/>
      <c r="F120" s="112"/>
    </row>
    <row r="121" spans="1:6" ht="13.8" x14ac:dyDescent="0.25">
      <c r="A121" s="83" t="s">
        <v>244</v>
      </c>
      <c r="B121" s="84" t="s">
        <v>277</v>
      </c>
      <c r="C121" s="85" t="s">
        <v>8</v>
      </c>
      <c r="D121" s="80">
        <v>1</v>
      </c>
      <c r="E121" s="111">
        <v>160</v>
      </c>
      <c r="F121" s="112">
        <f>E121*D121</f>
        <v>160</v>
      </c>
    </row>
    <row r="122" spans="1:6" ht="13.8" x14ac:dyDescent="0.25">
      <c r="A122" s="83"/>
      <c r="B122" s="124"/>
      <c r="C122" s="85"/>
      <c r="D122" s="80"/>
      <c r="E122" s="111"/>
      <c r="F122" s="112"/>
    </row>
    <row r="123" spans="1:6" ht="13.8" x14ac:dyDescent="0.25">
      <c r="A123" s="83" t="s">
        <v>245</v>
      </c>
      <c r="B123" s="84" t="s">
        <v>278</v>
      </c>
      <c r="C123" s="85" t="s">
        <v>8</v>
      </c>
      <c r="D123" s="80">
        <v>1</v>
      </c>
      <c r="E123" s="111">
        <v>180</v>
      </c>
      <c r="F123" s="112">
        <f>E123*D123</f>
        <v>180</v>
      </c>
    </row>
    <row r="124" spans="1:6" ht="13.8" x14ac:dyDescent="0.25">
      <c r="A124" s="83"/>
      <c r="B124" s="124"/>
      <c r="C124" s="85"/>
      <c r="D124" s="80"/>
      <c r="E124" s="111"/>
      <c r="F124" s="112"/>
    </row>
    <row r="125" spans="1:6" ht="13.8" x14ac:dyDescent="0.25">
      <c r="A125" s="83" t="s">
        <v>245</v>
      </c>
      <c r="B125" s="84" t="s">
        <v>246</v>
      </c>
      <c r="C125" s="85" t="s">
        <v>8</v>
      </c>
      <c r="D125" s="80">
        <v>0</v>
      </c>
      <c r="E125" s="111">
        <v>450</v>
      </c>
      <c r="F125" s="112">
        <f>E125*D125</f>
        <v>0</v>
      </c>
    </row>
    <row r="126" spans="1:6" ht="13.8" x14ac:dyDescent="0.25">
      <c r="A126" s="125"/>
      <c r="B126" s="126"/>
      <c r="C126" s="106"/>
      <c r="D126" s="127"/>
      <c r="E126" s="128"/>
      <c r="F126" s="129"/>
    </row>
    <row r="127" spans="1:6" ht="13.8" x14ac:dyDescent="0.25">
      <c r="A127" s="72" t="s">
        <v>247</v>
      </c>
      <c r="B127" s="91" t="s">
        <v>248</v>
      </c>
      <c r="C127" s="85"/>
      <c r="D127" s="80"/>
      <c r="E127" s="111"/>
      <c r="F127" s="112"/>
    </row>
    <row r="128" spans="1:6" ht="13.8" x14ac:dyDescent="0.25">
      <c r="A128" s="83"/>
      <c r="B128" s="84"/>
      <c r="C128" s="85"/>
      <c r="D128" s="80"/>
      <c r="E128" s="111"/>
      <c r="F128" s="112"/>
    </row>
    <row r="129" spans="1:10" ht="55.2" x14ac:dyDescent="0.25">
      <c r="A129" s="83"/>
      <c r="B129" s="84" t="s">
        <v>249</v>
      </c>
      <c r="C129" s="85"/>
      <c r="D129" s="80"/>
      <c r="E129" s="111"/>
      <c r="F129" s="112"/>
    </row>
    <row r="130" spans="1:10" ht="13.8" x14ac:dyDescent="0.25">
      <c r="A130" s="83"/>
      <c r="B130" s="84"/>
      <c r="C130" s="85"/>
      <c r="D130" s="80"/>
      <c r="E130" s="111"/>
      <c r="F130" s="112"/>
    </row>
    <row r="131" spans="1:10" ht="41.4" x14ac:dyDescent="0.25">
      <c r="A131" s="83"/>
      <c r="B131" s="84" t="s">
        <v>250</v>
      </c>
      <c r="C131" s="85"/>
      <c r="D131" s="80"/>
      <c r="E131" s="111"/>
      <c r="F131" s="112"/>
    </row>
    <row r="132" spans="1:10" ht="13.8" x14ac:dyDescent="0.25">
      <c r="A132" s="83"/>
      <c r="B132" s="84"/>
      <c r="C132" s="85"/>
      <c r="D132" s="80"/>
      <c r="E132" s="111"/>
      <c r="F132" s="112"/>
    </row>
    <row r="133" spans="1:10" ht="27.6" x14ac:dyDescent="0.25">
      <c r="A133" s="83"/>
      <c r="B133" s="84" t="s">
        <v>251</v>
      </c>
      <c r="C133" s="85"/>
      <c r="D133" s="80"/>
      <c r="E133" s="111"/>
      <c r="F133" s="112"/>
    </row>
    <row r="134" spans="1:10" ht="13.8" x14ac:dyDescent="0.25">
      <c r="A134" s="83"/>
      <c r="B134" s="84"/>
      <c r="C134" s="85"/>
      <c r="D134" s="80"/>
      <c r="E134" s="111"/>
      <c r="F134" s="112"/>
    </row>
    <row r="135" spans="1:10" ht="13.8" x14ac:dyDescent="0.25">
      <c r="A135" s="83"/>
      <c r="B135" s="84" t="s">
        <v>252</v>
      </c>
      <c r="C135" s="85"/>
      <c r="D135" s="80"/>
      <c r="E135" s="111"/>
      <c r="F135" s="112"/>
    </row>
    <row r="136" spans="1:10" ht="13.8" x14ac:dyDescent="0.25">
      <c r="A136" s="83"/>
      <c r="B136" s="84"/>
      <c r="C136" s="85"/>
      <c r="D136" s="116"/>
      <c r="E136" s="111"/>
      <c r="F136" s="112"/>
    </row>
    <row r="137" spans="1:10" ht="13.8" x14ac:dyDescent="0.25">
      <c r="A137" s="83" t="s">
        <v>253</v>
      </c>
      <c r="B137" s="84" t="s">
        <v>254</v>
      </c>
      <c r="C137" s="85" t="s">
        <v>8</v>
      </c>
      <c r="D137" s="83">
        <v>2</v>
      </c>
      <c r="E137" s="111">
        <v>150</v>
      </c>
      <c r="F137" s="112">
        <f>E137*D137</f>
        <v>300</v>
      </c>
    </row>
    <row r="138" spans="1:10" ht="13.8" x14ac:dyDescent="0.25">
      <c r="A138" s="83"/>
      <c r="B138" s="84"/>
      <c r="C138" s="85"/>
      <c r="D138" s="83"/>
      <c r="E138" s="111"/>
      <c r="F138" s="112"/>
    </row>
    <row r="139" spans="1:10" ht="13.8" x14ac:dyDescent="0.25">
      <c r="A139" s="83" t="s">
        <v>255</v>
      </c>
      <c r="B139" s="84" t="s">
        <v>279</v>
      </c>
      <c r="C139" s="85" t="s">
        <v>8</v>
      </c>
      <c r="D139" s="83">
        <v>4</v>
      </c>
      <c r="E139" s="111">
        <v>175</v>
      </c>
      <c r="F139" s="112">
        <f>E139*D139</f>
        <v>700</v>
      </c>
    </row>
    <row r="140" spans="1:10" ht="13.8" x14ac:dyDescent="0.25">
      <c r="A140" s="113"/>
      <c r="B140" s="84"/>
      <c r="C140" s="85"/>
      <c r="D140" s="80"/>
      <c r="E140" s="111"/>
      <c r="F140" s="112"/>
    </row>
    <row r="141" spans="1:10" ht="13.8" x14ac:dyDescent="0.25">
      <c r="A141" s="83" t="s">
        <v>256</v>
      </c>
      <c r="B141" s="84" t="s">
        <v>257</v>
      </c>
      <c r="C141" s="85" t="s">
        <v>8</v>
      </c>
      <c r="D141" s="80">
        <v>1</v>
      </c>
      <c r="E141" s="111">
        <v>250</v>
      </c>
      <c r="F141" s="112">
        <f>E141*D141</f>
        <v>250</v>
      </c>
    </row>
    <row r="142" spans="1:10" ht="13.8" x14ac:dyDescent="0.25">
      <c r="A142" s="130"/>
      <c r="B142" s="93"/>
      <c r="C142" s="85"/>
      <c r="D142" s="118"/>
      <c r="E142" s="111"/>
      <c r="F142" s="112"/>
    </row>
    <row r="143" spans="1:10" ht="13.8" x14ac:dyDescent="0.25">
      <c r="A143" s="94"/>
      <c r="B143" s="95" t="s">
        <v>11</v>
      </c>
      <c r="C143" s="96"/>
      <c r="D143" s="97"/>
      <c r="E143" s="131"/>
      <c r="F143" s="121">
        <f>SUM(F97:F142)</f>
        <v>26675</v>
      </c>
    </row>
    <row r="144" spans="1:10" ht="16.5" customHeight="1" x14ac:dyDescent="0.25">
      <c r="A144" s="557" t="s">
        <v>12</v>
      </c>
      <c r="B144" s="558"/>
      <c r="C144" s="100"/>
      <c r="D144" s="101"/>
      <c r="E144" s="131"/>
      <c r="F144" s="103">
        <f>F143</f>
        <v>26675</v>
      </c>
      <c r="J144" s="132"/>
    </row>
    <row r="145" spans="1:15" ht="13.8" x14ac:dyDescent="0.25">
      <c r="A145" s="133"/>
      <c r="B145" s="134"/>
      <c r="C145" s="135"/>
      <c r="D145" s="136"/>
      <c r="E145" s="128"/>
      <c r="F145" s="129"/>
      <c r="J145" s="132"/>
    </row>
    <row r="146" spans="1:15" ht="13.8" x14ac:dyDescent="0.25">
      <c r="A146" s="72" t="s">
        <v>258</v>
      </c>
      <c r="B146" s="137" t="s">
        <v>259</v>
      </c>
      <c r="C146" s="138"/>
      <c r="D146" s="139"/>
      <c r="E146" s="111"/>
      <c r="F146" s="112"/>
    </row>
    <row r="147" spans="1:15" ht="13.8" x14ac:dyDescent="0.25">
      <c r="A147" s="83"/>
      <c r="B147" s="140"/>
      <c r="C147" s="138"/>
      <c r="D147" s="139"/>
      <c r="E147" s="111"/>
      <c r="F147" s="112"/>
    </row>
    <row r="148" spans="1:15" ht="69" x14ac:dyDescent="0.25">
      <c r="A148" s="83"/>
      <c r="B148" s="140" t="s">
        <v>260</v>
      </c>
      <c r="C148" s="138"/>
      <c r="D148" s="139"/>
      <c r="E148" s="111"/>
      <c r="F148" s="112"/>
    </row>
    <row r="149" spans="1:15" ht="13.8" x14ac:dyDescent="0.25">
      <c r="A149" s="83"/>
      <c r="B149" s="140"/>
      <c r="C149" s="138"/>
      <c r="D149" s="139"/>
      <c r="E149" s="111"/>
      <c r="F149" s="112"/>
    </row>
    <row r="150" spans="1:15" ht="27.6" x14ac:dyDescent="0.25">
      <c r="A150" s="83"/>
      <c r="B150" s="140" t="s">
        <v>261</v>
      </c>
      <c r="C150" s="138"/>
      <c r="D150" s="139"/>
      <c r="E150" s="111"/>
      <c r="F150" s="112"/>
    </row>
    <row r="151" spans="1:15" ht="13.8" x14ac:dyDescent="0.25">
      <c r="A151" s="83"/>
      <c r="B151" s="140"/>
      <c r="C151" s="138"/>
      <c r="D151" s="139"/>
      <c r="E151" s="111"/>
      <c r="F151" s="112"/>
    </row>
    <row r="152" spans="1:15" s="142" customFormat="1" ht="13.8" x14ac:dyDescent="0.25">
      <c r="A152" s="141" t="s">
        <v>262</v>
      </c>
      <c r="B152" s="140" t="s">
        <v>280</v>
      </c>
      <c r="C152" s="138" t="s">
        <v>8</v>
      </c>
      <c r="D152" s="139">
        <v>0</v>
      </c>
      <c r="E152" s="111">
        <v>830</v>
      </c>
      <c r="F152" s="112">
        <f>E152*D152</f>
        <v>0</v>
      </c>
    </row>
    <row r="153" spans="1:15" ht="13.8" x14ac:dyDescent="0.25">
      <c r="A153" s="83"/>
      <c r="B153" s="140"/>
      <c r="C153" s="138"/>
      <c r="D153" s="139"/>
      <c r="E153" s="143"/>
      <c r="F153" s="112"/>
      <c r="O153" s="71">
        <f>60*12</f>
        <v>720</v>
      </c>
    </row>
    <row r="154" spans="1:15" s="142" customFormat="1" ht="27.6" x14ac:dyDescent="0.25">
      <c r="A154" s="141" t="s">
        <v>263</v>
      </c>
      <c r="B154" s="140" t="s">
        <v>281</v>
      </c>
      <c r="C154" s="138" t="s">
        <v>8</v>
      </c>
      <c r="D154" s="139">
        <v>1</v>
      </c>
      <c r="E154" s="114">
        <v>650</v>
      </c>
      <c r="F154" s="112">
        <f>E154*D154</f>
        <v>650</v>
      </c>
    </row>
    <row r="155" spans="1:15" ht="13.8" x14ac:dyDescent="0.25">
      <c r="A155" s="83"/>
      <c r="B155" s="140"/>
      <c r="C155" s="138"/>
      <c r="D155" s="139"/>
      <c r="E155" s="114"/>
      <c r="F155" s="112"/>
    </row>
    <row r="156" spans="1:15" ht="13.8" x14ac:dyDescent="0.25">
      <c r="A156" s="83" t="s">
        <v>264</v>
      </c>
      <c r="B156" s="140" t="s">
        <v>265</v>
      </c>
      <c r="C156" s="138" t="s">
        <v>8</v>
      </c>
      <c r="D156" s="139">
        <v>7</v>
      </c>
      <c r="E156" s="114">
        <v>550</v>
      </c>
      <c r="F156" s="112">
        <f>E156*D156</f>
        <v>3850</v>
      </c>
    </row>
    <row r="157" spans="1:15" ht="13.8" x14ac:dyDescent="0.25">
      <c r="A157" s="83"/>
      <c r="B157" s="140"/>
      <c r="C157" s="138"/>
      <c r="D157" s="139"/>
      <c r="E157" s="114"/>
      <c r="F157" s="112"/>
    </row>
    <row r="158" spans="1:15" ht="13.8" x14ac:dyDescent="0.25">
      <c r="A158" s="83"/>
      <c r="B158" s="140"/>
      <c r="C158" s="138"/>
      <c r="D158" s="139"/>
      <c r="E158" s="111"/>
      <c r="F158" s="112"/>
    </row>
    <row r="159" spans="1:15" ht="13.8" x14ac:dyDescent="0.25">
      <c r="A159" s="83"/>
      <c r="B159" s="140"/>
      <c r="C159" s="138"/>
      <c r="D159" s="139"/>
      <c r="E159" s="111"/>
      <c r="F159" s="112"/>
    </row>
    <row r="160" spans="1:15" ht="13.8" x14ac:dyDescent="0.25">
      <c r="A160" s="72" t="s">
        <v>266</v>
      </c>
      <c r="B160" s="137" t="s">
        <v>267</v>
      </c>
      <c r="C160" s="138"/>
      <c r="D160" s="139"/>
      <c r="E160" s="111"/>
      <c r="F160" s="112"/>
      <c r="O160" s="71">
        <f>150*9</f>
        <v>1350</v>
      </c>
    </row>
    <row r="161" spans="1:8" ht="13.8" x14ac:dyDescent="0.25">
      <c r="A161" s="83"/>
      <c r="B161" s="140"/>
      <c r="C161" s="138"/>
      <c r="D161" s="139"/>
      <c r="E161" s="111"/>
      <c r="F161" s="112"/>
    </row>
    <row r="162" spans="1:8" ht="41.4" x14ac:dyDescent="0.25">
      <c r="A162" s="83"/>
      <c r="B162" s="140" t="s">
        <v>268</v>
      </c>
      <c r="C162" s="138"/>
      <c r="D162" s="139"/>
      <c r="E162" s="111"/>
      <c r="F162" s="112"/>
    </row>
    <row r="163" spans="1:8" ht="13.8" x14ac:dyDescent="0.25">
      <c r="A163" s="83"/>
      <c r="B163" s="140"/>
      <c r="C163" s="138"/>
      <c r="D163" s="139"/>
      <c r="E163" s="111"/>
      <c r="F163" s="112"/>
    </row>
    <row r="164" spans="1:8" ht="13.8" x14ac:dyDescent="0.25">
      <c r="A164" s="83" t="s">
        <v>269</v>
      </c>
      <c r="B164" s="140" t="s">
        <v>270</v>
      </c>
      <c r="C164" s="138" t="s">
        <v>111</v>
      </c>
      <c r="D164" s="139">
        <v>1</v>
      </c>
      <c r="E164" s="111">
        <v>1500</v>
      </c>
      <c r="F164" s="112">
        <f>E164*D164</f>
        <v>1500</v>
      </c>
    </row>
    <row r="165" spans="1:8" ht="13.8" x14ac:dyDescent="0.25">
      <c r="A165" s="83"/>
      <c r="B165" s="140"/>
      <c r="C165" s="138"/>
      <c r="D165" s="139"/>
      <c r="E165" s="111"/>
      <c r="F165" s="112"/>
    </row>
    <row r="166" spans="1:8" ht="13.8" x14ac:dyDescent="0.25">
      <c r="A166" s="72" t="s">
        <v>271</v>
      </c>
      <c r="B166" s="137" t="s">
        <v>272</v>
      </c>
      <c r="C166" s="138"/>
      <c r="D166" s="139"/>
      <c r="E166" s="111"/>
      <c r="F166" s="112"/>
    </row>
    <row r="167" spans="1:8" ht="13.8" x14ac:dyDescent="0.25">
      <c r="A167" s="72"/>
      <c r="B167" s="137"/>
      <c r="C167" s="138"/>
      <c r="D167" s="139"/>
      <c r="E167" s="111"/>
      <c r="F167" s="112"/>
    </row>
    <row r="168" spans="1:8" ht="27.6" x14ac:dyDescent="0.25">
      <c r="A168" s="83" t="s">
        <v>282</v>
      </c>
      <c r="B168" s="140" t="s">
        <v>273</v>
      </c>
      <c r="C168" s="138" t="s">
        <v>111</v>
      </c>
      <c r="D168" s="139">
        <v>0</v>
      </c>
      <c r="E168" s="111">
        <v>1500</v>
      </c>
      <c r="F168" s="112">
        <f>E168*D168</f>
        <v>0</v>
      </c>
    </row>
    <row r="169" spans="1:8" ht="13.8" x14ac:dyDescent="0.25">
      <c r="A169" s="83"/>
      <c r="B169" s="140"/>
      <c r="C169" s="138"/>
      <c r="D169" s="139"/>
      <c r="E169" s="111"/>
      <c r="F169" s="112"/>
    </row>
    <row r="170" spans="1:8" ht="27.6" x14ac:dyDescent="0.25">
      <c r="A170" s="83" t="s">
        <v>283</v>
      </c>
      <c r="B170" s="140" t="s">
        <v>274</v>
      </c>
      <c r="C170" s="138" t="s">
        <v>8</v>
      </c>
      <c r="D170" s="139">
        <v>1</v>
      </c>
      <c r="E170" s="111">
        <v>350</v>
      </c>
      <c r="F170" s="112">
        <f>E170*D170</f>
        <v>350</v>
      </c>
    </row>
    <row r="171" spans="1:8" ht="14.4" thickBot="1" x14ac:dyDescent="0.3">
      <c r="A171" s="83"/>
      <c r="B171" s="140"/>
      <c r="C171" s="138"/>
      <c r="D171" s="139"/>
      <c r="E171" s="111"/>
      <c r="F171" s="112"/>
    </row>
    <row r="172" spans="1:8" s="150" customFormat="1" ht="19.5" customHeight="1" thickBot="1" x14ac:dyDescent="0.3">
      <c r="A172" s="144" t="s">
        <v>13</v>
      </c>
      <c r="B172" s="145" t="s">
        <v>14</v>
      </c>
      <c r="C172" s="146"/>
      <c r="D172" s="147"/>
      <c r="E172" s="148"/>
      <c r="F172" s="149">
        <f>SUM(F144:F171)</f>
        <v>33025</v>
      </c>
    </row>
    <row r="173" spans="1:8" x14ac:dyDescent="0.25">
      <c r="B173" s="151"/>
      <c r="C173" s="152"/>
    </row>
    <row r="174" spans="1:8" ht="13.8" x14ac:dyDescent="0.25">
      <c r="B174" s="151"/>
      <c r="C174" s="152"/>
      <c r="F174" s="156"/>
      <c r="G174" s="157"/>
      <c r="H174" s="157"/>
    </row>
    <row r="175" spans="1:8" x14ac:dyDescent="0.25">
      <c r="B175" s="151"/>
      <c r="C175" s="152"/>
    </row>
    <row r="176" spans="1:8" x14ac:dyDescent="0.25">
      <c r="B176" s="151"/>
      <c r="C176" s="152"/>
    </row>
    <row r="177" spans="2:6" x14ac:dyDescent="0.25">
      <c r="B177" s="151"/>
      <c r="C177" s="152"/>
    </row>
    <row r="178" spans="2:6" x14ac:dyDescent="0.25">
      <c r="B178" s="151"/>
      <c r="C178" s="152"/>
    </row>
    <row r="179" spans="2:6" x14ac:dyDescent="0.25">
      <c r="B179" s="151"/>
      <c r="C179" s="152"/>
    </row>
    <row r="180" spans="2:6" x14ac:dyDescent="0.25">
      <c r="B180" s="151"/>
      <c r="C180" s="152"/>
      <c r="D180" s="158"/>
      <c r="E180" s="159"/>
      <c r="F180" s="71"/>
    </row>
    <row r="181" spans="2:6" x14ac:dyDescent="0.25">
      <c r="B181" s="151"/>
      <c r="C181" s="152"/>
      <c r="D181" s="158"/>
      <c r="E181" s="159"/>
      <c r="F181" s="71"/>
    </row>
  </sheetData>
  <mergeCells count="3">
    <mergeCell ref="A43:B43"/>
    <mergeCell ref="A97:B97"/>
    <mergeCell ref="A144:B144"/>
  </mergeCells>
  <pageMargins left="0.7" right="0.7" top="0.75" bottom="0.75" header="0.3" footer="0.3"/>
  <pageSetup paperSize="9" scale="70" orientation="portrait" r:id="rId1"/>
  <rowBreaks count="3" manualBreakCount="3">
    <brk id="42" max="5" man="1"/>
    <brk id="96" max="5" man="1"/>
    <brk id="143" max="5" man="1"/>
  </rowBreaks>
  <colBreaks count="1" manualBreakCount="1">
    <brk id="6" max="17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F980A-A80E-4257-98B0-26447526D4FD}">
  <sheetPr>
    <tabColor theme="1" tint="0.249977111117893"/>
    <pageSetUpPr fitToPage="1"/>
  </sheetPr>
  <dimension ref="B2:P182"/>
  <sheetViews>
    <sheetView view="pageBreakPreview" zoomScale="60" zoomScaleNormal="100" workbookViewId="0">
      <selection activeCell="B8" sqref="B8"/>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2</v>
      </c>
      <c r="C4" s="202" t="s">
        <v>529</v>
      </c>
      <c r="E4" s="186"/>
      <c r="F4" s="290"/>
      <c r="G4" s="311"/>
    </row>
    <row r="5" spans="2:7" x14ac:dyDescent="0.25">
      <c r="B5" s="203"/>
      <c r="C5" s="204"/>
      <c r="D5" s="152"/>
      <c r="E5" s="186"/>
      <c r="F5" s="290"/>
      <c r="G5" s="311"/>
    </row>
    <row r="6" spans="2:7" hidden="1" x14ac:dyDescent="0.25">
      <c r="B6" s="198">
        <v>2.1</v>
      </c>
      <c r="C6" s="205" t="s">
        <v>729</v>
      </c>
      <c r="E6" s="186"/>
      <c r="F6" s="290"/>
      <c r="G6" s="311"/>
    </row>
    <row r="7" spans="2:7" x14ac:dyDescent="0.25">
      <c r="B7" s="203"/>
      <c r="C7" s="204" t="s">
        <v>167</v>
      </c>
      <c r="D7" s="206"/>
      <c r="E7" s="186"/>
      <c r="F7" s="290"/>
      <c r="G7" s="311"/>
    </row>
    <row r="8" spans="2:7" ht="26.4" x14ac:dyDescent="0.25">
      <c r="B8" s="198">
        <v>3.1</v>
      </c>
      <c r="C8" s="204" t="s">
        <v>308</v>
      </c>
      <c r="D8" s="206"/>
      <c r="E8" s="186"/>
      <c r="F8" s="290"/>
      <c r="G8" s="311"/>
    </row>
    <row r="9" spans="2:7" x14ac:dyDescent="0.25">
      <c r="B9" s="203"/>
      <c r="C9" s="204"/>
      <c r="D9" s="206"/>
      <c r="E9" s="186"/>
      <c r="F9" s="290"/>
      <c r="G9" s="311"/>
    </row>
    <row r="10" spans="2:7" ht="52.8" x14ac:dyDescent="0.25">
      <c r="B10" s="198">
        <v>4.0999999999999996</v>
      </c>
      <c r="C10" s="204" t="s">
        <v>169</v>
      </c>
      <c r="D10" s="206"/>
      <c r="E10" s="186"/>
      <c r="F10" s="290"/>
      <c r="G10" s="311"/>
    </row>
    <row r="11" spans="2:7" x14ac:dyDescent="0.25">
      <c r="B11" s="203"/>
      <c r="C11" s="204"/>
      <c r="D11" s="206"/>
      <c r="E11" s="186"/>
      <c r="F11" s="290"/>
      <c r="G11" s="311"/>
    </row>
    <row r="12" spans="2:7" x14ac:dyDescent="0.25">
      <c r="B12" s="198">
        <v>5.0999999999999996</v>
      </c>
      <c r="C12" s="204" t="s">
        <v>171</v>
      </c>
      <c r="D12" s="206" t="s">
        <v>9</v>
      </c>
      <c r="E12" s="186"/>
      <c r="F12" s="291"/>
      <c r="G12" s="311" t="s">
        <v>172</v>
      </c>
    </row>
    <row r="13" spans="2:7" x14ac:dyDescent="0.25">
      <c r="B13" s="203"/>
      <c r="C13" s="204"/>
      <c r="D13" s="206"/>
      <c r="E13" s="186"/>
      <c r="F13" s="290"/>
      <c r="G13" s="311"/>
    </row>
    <row r="14" spans="2:7" x14ac:dyDescent="0.25">
      <c r="B14" s="198">
        <v>6.1</v>
      </c>
      <c r="C14" s="204"/>
      <c r="D14" s="206"/>
      <c r="E14" s="186"/>
      <c r="F14" s="290"/>
      <c r="G14" s="311"/>
    </row>
    <row r="15" spans="2:7" x14ac:dyDescent="0.25">
      <c r="B15" s="203"/>
      <c r="C15" s="204" t="s">
        <v>176</v>
      </c>
      <c r="D15" s="206" t="s">
        <v>9</v>
      </c>
      <c r="E15" s="186"/>
      <c r="F15" s="291"/>
      <c r="G15" s="311" t="s">
        <v>172</v>
      </c>
    </row>
    <row r="16" spans="2:7" x14ac:dyDescent="0.25">
      <c r="B16" s="198">
        <v>7.1</v>
      </c>
      <c r="C16" s="207" t="s">
        <v>178</v>
      </c>
      <c r="D16" s="206"/>
      <c r="E16" s="186"/>
      <c r="F16" s="290"/>
      <c r="G16" s="311"/>
    </row>
    <row r="17" spans="2:9" x14ac:dyDescent="0.25">
      <c r="B17" s="203"/>
      <c r="C17" s="204"/>
      <c r="D17" s="206"/>
      <c r="E17" s="186"/>
      <c r="F17" s="290"/>
      <c r="G17" s="311"/>
    </row>
    <row r="18" spans="2:9" ht="39.6" x14ac:dyDescent="0.25">
      <c r="B18" s="198">
        <v>8.1</v>
      </c>
      <c r="C18" s="204" t="s">
        <v>179</v>
      </c>
      <c r="D18" s="206"/>
      <c r="E18" s="186"/>
      <c r="F18" s="290"/>
      <c r="G18" s="311"/>
    </row>
    <row r="19" spans="2:9" x14ac:dyDescent="0.25">
      <c r="B19" s="203"/>
      <c r="C19" s="204"/>
      <c r="D19" s="206"/>
      <c r="E19" s="186"/>
      <c r="F19" s="290"/>
      <c r="G19" s="311"/>
    </row>
    <row r="20" spans="2:9" x14ac:dyDescent="0.25">
      <c r="B20" s="198">
        <v>9.1</v>
      </c>
      <c r="C20" s="204" t="s">
        <v>369</v>
      </c>
      <c r="D20" s="206" t="s">
        <v>10</v>
      </c>
      <c r="E20" s="203">
        <v>60</v>
      </c>
      <c r="F20" s="290">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295</v>
      </c>
      <c r="C25" s="204" t="s">
        <v>186</v>
      </c>
      <c r="D25" s="206" t="s">
        <v>8</v>
      </c>
      <c r="E25" s="186"/>
      <c r="F25" s="291"/>
      <c r="G25" s="311" t="s">
        <v>172</v>
      </c>
    </row>
    <row r="26" spans="2:9" x14ac:dyDescent="0.25">
      <c r="B26" s="203"/>
      <c r="C26" s="204"/>
      <c r="D26" s="206"/>
      <c r="E26" s="186"/>
      <c r="F26" s="290"/>
      <c r="G26" s="311"/>
    </row>
    <row r="27" spans="2:9" x14ac:dyDescent="0.25">
      <c r="B27" s="203" t="s">
        <v>295</v>
      </c>
      <c r="C27" s="204" t="s">
        <v>188</v>
      </c>
      <c r="D27" s="206" t="s">
        <v>8</v>
      </c>
      <c r="E27" s="186"/>
      <c r="F27" s="291"/>
      <c r="G27" s="311" t="s">
        <v>172</v>
      </c>
    </row>
    <row r="28" spans="2:9" x14ac:dyDescent="0.25">
      <c r="B28" s="203"/>
      <c r="C28" s="204"/>
      <c r="D28" s="206"/>
      <c r="E28" s="186"/>
      <c r="F28" s="290"/>
      <c r="G28" s="311"/>
    </row>
    <row r="29" spans="2:9" x14ac:dyDescent="0.25">
      <c r="B29" s="198">
        <v>2.2000000000000002</v>
      </c>
      <c r="C29" s="207" t="s">
        <v>190</v>
      </c>
      <c r="D29" s="206"/>
      <c r="E29" s="186"/>
      <c r="F29" s="290"/>
      <c r="G29" s="311"/>
    </row>
    <row r="30" spans="2:9" x14ac:dyDescent="0.25">
      <c r="B30" s="203"/>
      <c r="C30" s="204"/>
      <c r="D30" s="206"/>
      <c r="E30" s="186"/>
      <c r="F30" s="290"/>
      <c r="G30" s="311"/>
    </row>
    <row r="31" spans="2:9" ht="26.4" x14ac:dyDescent="0.25">
      <c r="B31" s="203" t="s">
        <v>294</v>
      </c>
      <c r="C31" s="204" t="s">
        <v>192</v>
      </c>
      <c r="D31" s="206" t="s">
        <v>10</v>
      </c>
      <c r="E31" s="186">
        <f>E63+E67</f>
        <v>1100</v>
      </c>
      <c r="F31" s="290">
        <v>0</v>
      </c>
      <c r="G31" s="311">
        <f>E31*F31</f>
        <v>0</v>
      </c>
    </row>
    <row r="32" spans="2:9" x14ac:dyDescent="0.25">
      <c r="B32" s="203"/>
      <c r="C32" s="204"/>
      <c r="D32" s="206"/>
      <c r="E32" s="186"/>
      <c r="F32" s="290"/>
      <c r="G32" s="311"/>
    </row>
    <row r="33" spans="2:7" x14ac:dyDescent="0.25">
      <c r="B33" s="198">
        <v>2.2000000000000002</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294</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2.5</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512</v>
      </c>
      <c r="C45" s="204" t="s">
        <v>553</v>
      </c>
      <c r="D45" s="152" t="s">
        <v>10</v>
      </c>
      <c r="E45" s="186"/>
      <c r="F45" s="291"/>
      <c r="G45" s="311" t="s">
        <v>172</v>
      </c>
    </row>
    <row r="46" spans="2:7" x14ac:dyDescent="0.25">
      <c r="B46" s="217"/>
      <c r="C46" s="204"/>
      <c r="D46" s="152"/>
      <c r="E46" s="186"/>
      <c r="F46" s="295"/>
      <c r="G46" s="315"/>
    </row>
    <row r="47" spans="2:7" x14ac:dyDescent="0.25">
      <c r="B47" s="217" t="s">
        <v>513</v>
      </c>
      <c r="C47" s="204" t="s">
        <v>202</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513</v>
      </c>
      <c r="C51" s="204" t="s">
        <v>360</v>
      </c>
      <c r="D51" s="152" t="s">
        <v>8</v>
      </c>
      <c r="E51" s="186"/>
      <c r="F51" s="291"/>
      <c r="G51" s="311" t="s">
        <v>172</v>
      </c>
    </row>
    <row r="52" spans="2:9" x14ac:dyDescent="0.25">
      <c r="B52" s="217"/>
      <c r="C52" s="204"/>
      <c r="D52" s="152"/>
      <c r="E52" s="203"/>
      <c r="F52" s="296"/>
      <c r="G52" s="315"/>
    </row>
    <row r="53" spans="2:9" x14ac:dyDescent="0.25">
      <c r="B53" s="217" t="s">
        <v>513</v>
      </c>
      <c r="C53" s="204" t="s">
        <v>554</v>
      </c>
      <c r="D53" s="152" t="s">
        <v>8</v>
      </c>
      <c r="E53" s="186"/>
      <c r="F53" s="291"/>
      <c r="G53" s="311" t="s">
        <v>172</v>
      </c>
    </row>
    <row r="54" spans="2:9" x14ac:dyDescent="0.25">
      <c r="B54" s="217"/>
      <c r="C54" s="204"/>
      <c r="D54" s="152"/>
      <c r="E54" s="203"/>
      <c r="F54" s="295"/>
      <c r="G54" s="315"/>
    </row>
    <row r="55" spans="2:9" x14ac:dyDescent="0.25">
      <c r="B55" s="216">
        <v>2.6</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514</v>
      </c>
      <c r="C61" s="204" t="s">
        <v>306</v>
      </c>
      <c r="D61" s="152" t="s">
        <v>10</v>
      </c>
      <c r="E61" s="186"/>
      <c r="F61" s="295"/>
      <c r="G61" s="311" t="s">
        <v>172</v>
      </c>
      <c r="I61" s="115"/>
    </row>
    <row r="62" spans="2:9" x14ac:dyDescent="0.25">
      <c r="B62" s="217"/>
      <c r="C62" s="204"/>
      <c r="D62" s="152"/>
      <c r="E62" s="186"/>
      <c r="F62" s="295"/>
      <c r="G62" s="315"/>
    </row>
    <row r="63" spans="2:9" ht="13.8" x14ac:dyDescent="0.25">
      <c r="B63" s="217" t="s">
        <v>515</v>
      </c>
      <c r="C63" s="204" t="s">
        <v>307</v>
      </c>
      <c r="D63" s="152" t="s">
        <v>10</v>
      </c>
      <c r="E63" s="186">
        <v>650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515</v>
      </c>
      <c r="C67" s="204" t="s">
        <v>306</v>
      </c>
      <c r="D67" s="152" t="s">
        <v>10</v>
      </c>
      <c r="E67" s="186">
        <v>450</v>
      </c>
      <c r="F67" s="303">
        <v>0</v>
      </c>
      <c r="G67" s="315">
        <f>F67*E67</f>
        <v>0</v>
      </c>
      <c r="I67" s="115"/>
    </row>
    <row r="68" spans="2:9" x14ac:dyDescent="0.25">
      <c r="B68" s="217"/>
      <c r="C68" s="204"/>
      <c r="D68" s="152"/>
      <c r="E68" s="203"/>
      <c r="F68" s="295"/>
      <c r="G68" s="315"/>
      <c r="I68" s="171"/>
    </row>
    <row r="69" spans="2:9" x14ac:dyDescent="0.25">
      <c r="B69" s="217" t="s">
        <v>515</v>
      </c>
      <c r="C69" s="204" t="s">
        <v>307</v>
      </c>
      <c r="D69" s="152" t="s">
        <v>10</v>
      </c>
      <c r="E69" s="186"/>
      <c r="F69" s="291"/>
      <c r="G69" s="311" t="s">
        <v>172</v>
      </c>
    </row>
    <row r="70" spans="2:9" x14ac:dyDescent="0.25">
      <c r="B70" s="217"/>
      <c r="C70" s="204"/>
      <c r="D70" s="152"/>
      <c r="E70" s="186"/>
      <c r="F70" s="295"/>
      <c r="G70" s="315"/>
    </row>
    <row r="71" spans="2:9" ht="54" customHeight="1" x14ac:dyDescent="0.25">
      <c r="B71" s="216">
        <v>2.7</v>
      </c>
      <c r="C71" s="204" t="s">
        <v>219</v>
      </c>
      <c r="D71" s="152"/>
      <c r="E71" s="186"/>
      <c r="F71" s="295"/>
      <c r="G71" s="315"/>
    </row>
    <row r="72" spans="2:9" x14ac:dyDescent="0.25">
      <c r="B72" s="217"/>
      <c r="C72" s="204"/>
      <c r="D72" s="152"/>
      <c r="E72" s="186"/>
      <c r="F72" s="295"/>
      <c r="G72" s="315"/>
    </row>
    <row r="73" spans="2:9" x14ac:dyDescent="0.25">
      <c r="B73" s="217" t="s">
        <v>296</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2.7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296</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297</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SUM(G39:G84)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2.8</v>
      </c>
      <c r="C88" s="207" t="s">
        <v>229</v>
      </c>
      <c r="D88" s="152"/>
      <c r="E88" s="221"/>
      <c r="F88" s="295"/>
      <c r="G88" s="315"/>
    </row>
    <row r="89" spans="2:10" x14ac:dyDescent="0.25">
      <c r="B89" s="203"/>
      <c r="C89" s="204"/>
      <c r="D89" s="152"/>
      <c r="E89" s="203"/>
      <c r="F89" s="295"/>
      <c r="G89" s="315"/>
      <c r="J89" s="171"/>
    </row>
    <row r="90" spans="2:10" ht="13.8" x14ac:dyDescent="0.25">
      <c r="B90" s="203" t="s">
        <v>358</v>
      </c>
      <c r="C90" s="204" t="s">
        <v>275</v>
      </c>
      <c r="D90" s="152" t="s">
        <v>10</v>
      </c>
      <c r="E90" s="222">
        <v>2500</v>
      </c>
      <c r="F90" s="303">
        <v>0</v>
      </c>
      <c r="G90" s="315">
        <f>F89*E89</f>
        <v>0</v>
      </c>
      <c r="I90" s="115"/>
      <c r="J90" s="171"/>
    </row>
    <row r="91" spans="2:10" ht="13.8" x14ac:dyDescent="0.25">
      <c r="B91" s="203"/>
      <c r="C91" s="204"/>
      <c r="D91" s="152"/>
      <c r="E91" s="203"/>
      <c r="F91" s="303"/>
      <c r="G91" s="315"/>
      <c r="J91" s="171"/>
    </row>
    <row r="92" spans="2:10" ht="13.8" x14ac:dyDescent="0.25">
      <c r="B92" s="203" t="s">
        <v>359</v>
      </c>
      <c r="C92" s="204" t="s">
        <v>276</v>
      </c>
      <c r="D92" s="152" t="s">
        <v>10</v>
      </c>
      <c r="E92" s="203">
        <v>1500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359</v>
      </c>
      <c r="C98" s="204" t="s">
        <v>236</v>
      </c>
      <c r="D98" s="152" t="s">
        <v>10</v>
      </c>
      <c r="E98" s="222">
        <f>E90</f>
        <v>2500</v>
      </c>
      <c r="F98" s="295">
        <v>0</v>
      </c>
      <c r="G98" s="315">
        <f>F98*E98</f>
        <v>0</v>
      </c>
    </row>
    <row r="99" spans="2:7" x14ac:dyDescent="0.25">
      <c r="B99" s="203"/>
      <c r="C99" s="204"/>
      <c r="D99" s="152"/>
      <c r="E99" s="203"/>
      <c r="F99" s="295"/>
      <c r="G99" s="315"/>
    </row>
    <row r="100" spans="2:7" x14ac:dyDescent="0.25">
      <c r="B100" s="203" t="s">
        <v>359</v>
      </c>
      <c r="C100" s="204" t="s">
        <v>131</v>
      </c>
      <c r="D100" s="152" t="s">
        <v>10</v>
      </c>
      <c r="E100" s="203"/>
      <c r="F100" s="295"/>
      <c r="G100" s="315" t="s">
        <v>172</v>
      </c>
    </row>
    <row r="101" spans="2:7" x14ac:dyDescent="0.25">
      <c r="B101" s="203"/>
      <c r="C101" s="204"/>
      <c r="D101" s="152"/>
      <c r="E101" s="221"/>
      <c r="F101" s="295"/>
      <c r="G101" s="315"/>
    </row>
    <row r="102" spans="2:7" x14ac:dyDescent="0.25">
      <c r="B102" s="198">
        <v>2.9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298</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299</v>
      </c>
      <c r="C108" s="204" t="s">
        <v>243</v>
      </c>
      <c r="D108" s="152" t="s">
        <v>8</v>
      </c>
      <c r="E108" s="186">
        <v>2</v>
      </c>
      <c r="F108" s="295">
        <v>0</v>
      </c>
      <c r="G108" s="315">
        <f>E108*F108</f>
        <v>0</v>
      </c>
    </row>
    <row r="109" spans="2:7" x14ac:dyDescent="0.25">
      <c r="B109" s="203"/>
      <c r="C109" s="204"/>
      <c r="D109" s="152"/>
      <c r="E109" s="186"/>
      <c r="F109" s="295"/>
      <c r="G109" s="315"/>
    </row>
    <row r="110" spans="2:7" x14ac:dyDescent="0.25">
      <c r="B110" s="203" t="s">
        <v>299</v>
      </c>
      <c r="C110" s="204" t="s">
        <v>287</v>
      </c>
      <c r="D110" s="152" t="s">
        <v>8</v>
      </c>
      <c r="E110" s="186"/>
      <c r="F110" s="295"/>
      <c r="G110" s="315" t="s">
        <v>172</v>
      </c>
    </row>
    <row r="111" spans="2:7" x14ac:dyDescent="0.25">
      <c r="B111" s="203"/>
      <c r="C111" s="223"/>
      <c r="D111" s="152"/>
      <c r="E111" s="186"/>
      <c r="F111" s="295"/>
      <c r="G111" s="315"/>
    </row>
    <row r="112" spans="2:7" x14ac:dyDescent="0.25">
      <c r="B112" s="203" t="s">
        <v>299</v>
      </c>
      <c r="C112" s="204" t="s">
        <v>516</v>
      </c>
      <c r="D112" s="152" t="s">
        <v>8</v>
      </c>
      <c r="E112" s="186"/>
      <c r="F112" s="295"/>
      <c r="G112" s="315" t="s">
        <v>172</v>
      </c>
    </row>
    <row r="113" spans="2:7" x14ac:dyDescent="0.25">
      <c r="B113" s="203"/>
      <c r="C113" s="223"/>
      <c r="D113" s="152"/>
      <c r="E113" s="186"/>
      <c r="F113" s="295"/>
      <c r="G113" s="315"/>
    </row>
    <row r="114" spans="2:7" x14ac:dyDescent="0.25">
      <c r="B114" s="203" t="s">
        <v>300</v>
      </c>
      <c r="C114" s="204" t="s">
        <v>246</v>
      </c>
      <c r="D114" s="152" t="s">
        <v>8</v>
      </c>
      <c r="E114" s="186">
        <v>1</v>
      </c>
      <c r="F114" s="295">
        <v>0</v>
      </c>
      <c r="G114" s="315">
        <f>E114*F114</f>
        <v>0</v>
      </c>
    </row>
    <row r="115" spans="2:7" x14ac:dyDescent="0.25">
      <c r="B115" s="203"/>
      <c r="C115" s="223"/>
      <c r="D115" s="152"/>
      <c r="E115" s="186"/>
      <c r="F115" s="295"/>
      <c r="G115" s="315"/>
    </row>
    <row r="116" spans="2:7" x14ac:dyDescent="0.25">
      <c r="B116" s="203" t="s">
        <v>301</v>
      </c>
      <c r="C116" s="223" t="s">
        <v>315</v>
      </c>
      <c r="D116" s="152" t="s">
        <v>8</v>
      </c>
      <c r="E116" s="186">
        <v>3</v>
      </c>
      <c r="F116" s="295">
        <v>0</v>
      </c>
      <c r="G116" s="315">
        <f>E116*F116</f>
        <v>0</v>
      </c>
    </row>
    <row r="117" spans="2:7" x14ac:dyDescent="0.25">
      <c r="B117" s="224"/>
      <c r="C117" s="225"/>
      <c r="D117" s="214"/>
      <c r="E117" s="226"/>
      <c r="F117" s="299"/>
      <c r="G117" s="317"/>
    </row>
    <row r="118" spans="2:7" x14ac:dyDescent="0.25">
      <c r="B118" s="198">
        <v>2.1</v>
      </c>
      <c r="C118" s="207" t="s">
        <v>248</v>
      </c>
      <c r="D118" s="152"/>
      <c r="E118" s="186"/>
      <c r="F118" s="295"/>
      <c r="G118" s="315"/>
    </row>
    <row r="119" spans="2:7" x14ac:dyDescent="0.25">
      <c r="B119" s="203"/>
      <c r="C119" s="204"/>
      <c r="D119" s="152"/>
      <c r="E119" s="186"/>
      <c r="F119" s="295"/>
      <c r="G119" s="315"/>
    </row>
    <row r="120" spans="2:7" ht="52.8" x14ac:dyDescent="0.25">
      <c r="B120" s="203"/>
      <c r="C120" s="204" t="s">
        <v>249</v>
      </c>
      <c r="D120" s="152"/>
      <c r="E120" s="186"/>
      <c r="F120" s="295"/>
      <c r="G120" s="315"/>
    </row>
    <row r="121" spans="2:7" x14ac:dyDescent="0.25">
      <c r="B121" s="203"/>
      <c r="C121" s="204"/>
      <c r="D121" s="152"/>
      <c r="E121" s="186"/>
      <c r="F121" s="295"/>
      <c r="G121" s="315"/>
    </row>
    <row r="122" spans="2:7" ht="39.6" x14ac:dyDescent="0.25">
      <c r="B122" s="203"/>
      <c r="C122" s="204" t="s">
        <v>250</v>
      </c>
      <c r="D122" s="152"/>
      <c r="E122" s="186"/>
      <c r="F122" s="295"/>
      <c r="G122" s="315"/>
    </row>
    <row r="123" spans="2:7" x14ac:dyDescent="0.25">
      <c r="B123" s="203"/>
      <c r="C123" s="204"/>
      <c r="D123" s="152"/>
      <c r="E123" s="186"/>
      <c r="F123" s="295"/>
      <c r="G123" s="315"/>
    </row>
    <row r="124" spans="2:7" ht="15.6" customHeight="1" x14ac:dyDescent="0.25">
      <c r="B124" s="203"/>
      <c r="C124" s="204" t="s">
        <v>251</v>
      </c>
      <c r="D124" s="152"/>
      <c r="E124" s="186"/>
      <c r="F124" s="295"/>
      <c r="G124" s="315"/>
    </row>
    <row r="125" spans="2:7" x14ac:dyDescent="0.25">
      <c r="B125" s="203"/>
      <c r="C125" s="204"/>
      <c r="D125" s="152"/>
      <c r="E125" s="186"/>
      <c r="F125" s="295"/>
      <c r="G125" s="315"/>
    </row>
    <row r="126" spans="2:7" x14ac:dyDescent="0.25">
      <c r="B126" s="203"/>
      <c r="C126" s="204" t="s">
        <v>252</v>
      </c>
      <c r="D126" s="152"/>
      <c r="E126" s="186"/>
      <c r="F126" s="295"/>
      <c r="G126" s="315"/>
    </row>
    <row r="127" spans="2:7" x14ac:dyDescent="0.25">
      <c r="B127" s="203"/>
      <c r="C127" s="204"/>
      <c r="D127" s="152"/>
      <c r="E127" s="221"/>
      <c r="F127" s="295"/>
      <c r="G127" s="315"/>
    </row>
    <row r="128" spans="2:7" x14ac:dyDescent="0.25">
      <c r="B128" s="203" t="s">
        <v>517</v>
      </c>
      <c r="C128" s="204" t="s">
        <v>293</v>
      </c>
      <c r="D128" s="152" t="s">
        <v>8</v>
      </c>
      <c r="E128" s="203">
        <v>18</v>
      </c>
      <c r="F128" s="295">
        <v>0</v>
      </c>
      <c r="G128" s="315">
        <f>E128*F128</f>
        <v>0</v>
      </c>
    </row>
    <row r="129" spans="2:11" x14ac:dyDescent="0.25">
      <c r="B129" s="203"/>
      <c r="C129" s="204"/>
      <c r="D129" s="152"/>
      <c r="E129" s="203"/>
      <c r="F129" s="295"/>
      <c r="G129" s="315"/>
    </row>
    <row r="130" spans="2:11" x14ac:dyDescent="0.25">
      <c r="B130" s="203" t="s">
        <v>518</v>
      </c>
      <c r="C130" s="204" t="s">
        <v>730</v>
      </c>
      <c r="D130" s="152" t="s">
        <v>8</v>
      </c>
      <c r="E130" s="203">
        <v>1</v>
      </c>
      <c r="F130" s="295">
        <v>0</v>
      </c>
      <c r="G130" s="315">
        <f>E130*F130</f>
        <v>0</v>
      </c>
    </row>
    <row r="131" spans="2:11" x14ac:dyDescent="0.25">
      <c r="B131" s="217"/>
      <c r="C131" s="204"/>
      <c r="D131" s="152"/>
      <c r="E131" s="186"/>
      <c r="F131" s="295"/>
      <c r="G131" s="315"/>
    </row>
    <row r="132" spans="2:11" x14ac:dyDescent="0.25">
      <c r="B132" s="203" t="s">
        <v>518</v>
      </c>
      <c r="C132" s="204" t="s">
        <v>317</v>
      </c>
      <c r="D132" s="152" t="s">
        <v>8</v>
      </c>
      <c r="E132" s="186"/>
      <c r="F132" s="295"/>
      <c r="G132" s="315" t="s">
        <v>172</v>
      </c>
    </row>
    <row r="133" spans="2:11" x14ac:dyDescent="0.25">
      <c r="B133" s="217"/>
      <c r="C133" s="204"/>
      <c r="D133" s="152"/>
      <c r="E133" s="186"/>
      <c r="F133" s="295"/>
      <c r="G133" s="315"/>
    </row>
    <row r="134" spans="2:11" x14ac:dyDescent="0.25">
      <c r="B134" s="217" t="s">
        <v>518</v>
      </c>
      <c r="C134" s="204" t="s">
        <v>314</v>
      </c>
      <c r="D134" s="152" t="s">
        <v>8</v>
      </c>
      <c r="E134" s="186"/>
      <c r="F134" s="295"/>
      <c r="G134" s="315" t="s">
        <v>172</v>
      </c>
    </row>
    <row r="135" spans="2:11" x14ac:dyDescent="0.25">
      <c r="B135" s="227"/>
      <c r="C135" s="208"/>
      <c r="D135" s="152"/>
      <c r="E135" s="218"/>
      <c r="F135" s="295"/>
      <c r="G135" s="315"/>
    </row>
    <row r="136" spans="2:11" x14ac:dyDescent="0.25">
      <c r="B136" s="182"/>
      <c r="C136" s="183" t="s">
        <v>11</v>
      </c>
      <c r="D136" s="184"/>
      <c r="E136" s="209"/>
      <c r="F136" s="300"/>
      <c r="G136" s="316">
        <f>SUM(G86:G125)</f>
        <v>0</v>
      </c>
    </row>
    <row r="137" spans="2:11" ht="16.5" customHeight="1" x14ac:dyDescent="0.25">
      <c r="B137" s="559" t="s">
        <v>12</v>
      </c>
      <c r="C137" s="560"/>
      <c r="D137" s="210"/>
      <c r="E137" s="211"/>
      <c r="F137" s="300"/>
      <c r="G137" s="313">
        <f>G136</f>
        <v>0</v>
      </c>
      <c r="K137" s="228"/>
    </row>
    <row r="138" spans="2:11" x14ac:dyDescent="0.25">
      <c r="B138" s="229"/>
      <c r="C138" s="230"/>
      <c r="D138" s="231"/>
      <c r="E138" s="232"/>
      <c r="F138" s="299"/>
      <c r="G138" s="317"/>
      <c r="K138" s="228"/>
    </row>
    <row r="139" spans="2:11" x14ac:dyDescent="0.25">
      <c r="B139" s="198">
        <v>2.11</v>
      </c>
      <c r="C139" s="233" t="s">
        <v>259</v>
      </c>
      <c r="D139" s="234"/>
      <c r="F139" s="295"/>
      <c r="G139" s="315"/>
    </row>
    <row r="140" spans="2:11" x14ac:dyDescent="0.25">
      <c r="B140" s="203"/>
      <c r="C140" s="151"/>
      <c r="D140" s="234"/>
      <c r="F140" s="295"/>
      <c r="G140" s="315"/>
    </row>
    <row r="141" spans="2:11" ht="52.8" x14ac:dyDescent="0.25">
      <c r="B141" s="203"/>
      <c r="C141" s="151" t="s">
        <v>311</v>
      </c>
      <c r="D141" s="234"/>
      <c r="F141" s="295"/>
      <c r="G141" s="315"/>
    </row>
    <row r="142" spans="2:11" x14ac:dyDescent="0.25">
      <c r="B142" s="203"/>
      <c r="C142" s="151"/>
      <c r="D142" s="234"/>
      <c r="F142" s="295"/>
      <c r="G142" s="315"/>
    </row>
    <row r="143" spans="2:11" ht="26.4" x14ac:dyDescent="0.25">
      <c r="B143" s="203"/>
      <c r="C143" s="151" t="s">
        <v>261</v>
      </c>
      <c r="D143" s="234"/>
      <c r="F143" s="295"/>
      <c r="G143" s="315"/>
    </row>
    <row r="144" spans="2:11" x14ac:dyDescent="0.25">
      <c r="B144" s="203"/>
      <c r="C144" s="151"/>
      <c r="D144" s="234"/>
      <c r="F144" s="295"/>
      <c r="G144" s="315"/>
    </row>
    <row r="145" spans="2:16" s="142" customFormat="1" ht="13.8" x14ac:dyDescent="0.25">
      <c r="B145" s="235" t="s">
        <v>519</v>
      </c>
      <c r="C145" s="140" t="s">
        <v>507</v>
      </c>
      <c r="D145" s="138" t="s">
        <v>8</v>
      </c>
      <c r="E145" s="79">
        <v>29</v>
      </c>
      <c r="F145" s="427">
        <v>0</v>
      </c>
      <c r="G145" s="303">
        <f>E145*F145</f>
        <v>0</v>
      </c>
    </row>
    <row r="146" spans="2:16" x14ac:dyDescent="0.25">
      <c r="B146" s="203"/>
      <c r="C146" s="151"/>
      <c r="D146" s="234"/>
      <c r="F146" s="301"/>
      <c r="G146" s="315"/>
      <c r="P146" s="71">
        <f>60*12</f>
        <v>720</v>
      </c>
    </row>
    <row r="147" spans="2:16" s="142" customFormat="1" ht="13.8" x14ac:dyDescent="0.25">
      <c r="B147" s="235" t="s">
        <v>520</v>
      </c>
      <c r="C147" s="254" t="s">
        <v>421</v>
      </c>
      <c r="D147" s="255" t="s">
        <v>8</v>
      </c>
      <c r="E147" s="256">
        <v>15</v>
      </c>
      <c r="F147" s="305">
        <v>0</v>
      </c>
      <c r="G147" s="319">
        <f>F147*E147</f>
        <v>0</v>
      </c>
    </row>
    <row r="148" spans="2:16" s="142" customFormat="1" x14ac:dyDescent="0.25">
      <c r="B148" s="235"/>
      <c r="C148" s="151"/>
      <c r="D148" s="234"/>
      <c r="E148" s="153"/>
      <c r="F148" s="525"/>
      <c r="G148" s="315"/>
    </row>
    <row r="149" spans="2:16" ht="13.8" x14ac:dyDescent="0.25">
      <c r="B149" s="203" t="s">
        <v>520</v>
      </c>
      <c r="C149" s="140" t="s">
        <v>555</v>
      </c>
      <c r="D149" s="138" t="s">
        <v>8</v>
      </c>
      <c r="E149" s="79">
        <v>8</v>
      </c>
      <c r="F149" s="427">
        <v>0</v>
      </c>
      <c r="G149" s="303">
        <f>E149*F149</f>
        <v>0</v>
      </c>
    </row>
    <row r="150" spans="2:16" ht="13.8" x14ac:dyDescent="0.25">
      <c r="B150" s="203"/>
      <c r="C150" s="140"/>
      <c r="D150" s="138"/>
      <c r="E150" s="79"/>
      <c r="F150" s="303"/>
      <c r="G150" s="318"/>
    </row>
    <row r="151" spans="2:16" ht="13.8" x14ac:dyDescent="0.25">
      <c r="B151" s="198">
        <v>2.12</v>
      </c>
      <c r="C151" s="257" t="s">
        <v>267</v>
      </c>
      <c r="D151" s="255"/>
      <c r="E151" s="258"/>
      <c r="F151" s="305"/>
      <c r="G151" s="319"/>
    </row>
    <row r="152" spans="2:16" ht="13.8" x14ac:dyDescent="0.25">
      <c r="B152" s="203"/>
      <c r="C152" s="254"/>
      <c r="D152" s="255"/>
      <c r="E152" s="258"/>
      <c r="F152" s="305"/>
      <c r="G152" s="319"/>
    </row>
    <row r="153" spans="2:16" ht="41.4" x14ac:dyDescent="0.25">
      <c r="B153" s="203"/>
      <c r="C153" s="254" t="s">
        <v>268</v>
      </c>
      <c r="D153" s="255"/>
      <c r="E153" s="258"/>
      <c r="F153" s="305"/>
      <c r="G153" s="319"/>
    </row>
    <row r="154" spans="2:16" ht="13.8" x14ac:dyDescent="0.25">
      <c r="B154" s="203"/>
      <c r="C154" s="254"/>
      <c r="D154" s="255"/>
      <c r="E154" s="258"/>
      <c r="F154" s="305"/>
      <c r="G154" s="319"/>
    </row>
    <row r="155" spans="2:16" ht="13.8" x14ac:dyDescent="0.25">
      <c r="B155" s="203" t="s">
        <v>521</v>
      </c>
      <c r="C155" s="254" t="s">
        <v>270</v>
      </c>
      <c r="D155" s="255" t="s">
        <v>111</v>
      </c>
      <c r="E155" s="258">
        <v>1</v>
      </c>
      <c r="F155" s="305">
        <v>14500</v>
      </c>
      <c r="G155" s="319">
        <f>F155*E155</f>
        <v>14500</v>
      </c>
    </row>
    <row r="156" spans="2:16" ht="13.8" x14ac:dyDescent="0.25">
      <c r="B156" s="203"/>
      <c r="C156" s="254"/>
      <c r="D156" s="255"/>
      <c r="E156" s="258"/>
      <c r="F156" s="305"/>
      <c r="G156" s="319"/>
    </row>
    <row r="157" spans="2:16" ht="13.8" x14ac:dyDescent="0.25">
      <c r="B157" s="203">
        <v>2.12</v>
      </c>
      <c r="C157" s="257" t="s">
        <v>272</v>
      </c>
      <c r="D157" s="255"/>
      <c r="E157" s="258"/>
      <c r="F157" s="305"/>
      <c r="G157" s="319"/>
    </row>
    <row r="158" spans="2:16" ht="13.8" x14ac:dyDescent="0.25">
      <c r="B158" s="203"/>
      <c r="C158" s="257"/>
      <c r="D158" s="255"/>
      <c r="E158" s="258"/>
      <c r="F158" s="305"/>
      <c r="G158" s="319"/>
    </row>
    <row r="159" spans="2:16" ht="13.8" x14ac:dyDescent="0.25">
      <c r="B159" s="203" t="s">
        <v>521</v>
      </c>
      <c r="C159" s="254" t="s">
        <v>522</v>
      </c>
      <c r="D159" s="255" t="s">
        <v>8</v>
      </c>
      <c r="E159" s="258">
        <v>1</v>
      </c>
      <c r="F159" s="305">
        <v>0</v>
      </c>
      <c r="G159" s="320">
        <f>E159*F159</f>
        <v>0</v>
      </c>
    </row>
    <row r="160" spans="2:16" ht="13.8" x14ac:dyDescent="0.25">
      <c r="B160" s="203"/>
      <c r="C160" s="254"/>
      <c r="D160" s="255"/>
      <c r="E160" s="258"/>
      <c r="F160" s="305"/>
      <c r="G160" s="319"/>
    </row>
    <row r="161" spans="2:9" ht="27.6" x14ac:dyDescent="0.25">
      <c r="B161" s="203" t="s">
        <v>523</v>
      </c>
      <c r="C161" s="254" t="s">
        <v>316</v>
      </c>
      <c r="D161" s="255" t="s">
        <v>8</v>
      </c>
      <c r="E161" s="259">
        <v>4</v>
      </c>
      <c r="F161" s="305">
        <v>0</v>
      </c>
      <c r="G161" s="320">
        <f>E161*F161</f>
        <v>0</v>
      </c>
    </row>
    <row r="162" spans="2:9" ht="13.8" x14ac:dyDescent="0.25">
      <c r="B162" s="203"/>
      <c r="C162" s="254"/>
      <c r="D162" s="255"/>
      <c r="E162" s="258"/>
      <c r="F162" s="305"/>
      <c r="G162" s="319"/>
    </row>
    <row r="163" spans="2:9" ht="27.6" x14ac:dyDescent="0.25">
      <c r="B163" s="203" t="s">
        <v>523</v>
      </c>
      <c r="C163" s="254" t="s">
        <v>425</v>
      </c>
      <c r="D163" s="255" t="s">
        <v>10</v>
      </c>
      <c r="E163" s="259">
        <v>150</v>
      </c>
      <c r="F163" s="305">
        <v>0</v>
      </c>
      <c r="G163" s="320">
        <f>E163*F163</f>
        <v>0</v>
      </c>
    </row>
    <row r="164" spans="2:9" ht="13.8" x14ac:dyDescent="0.25">
      <c r="B164" s="203"/>
      <c r="C164" s="254"/>
      <c r="D164" s="255"/>
      <c r="E164" s="258"/>
      <c r="F164" s="305"/>
      <c r="G164" s="319"/>
    </row>
    <row r="165" spans="2:9" ht="27.6" x14ac:dyDescent="0.25">
      <c r="B165" s="203" t="s">
        <v>557</v>
      </c>
      <c r="C165" s="254" t="s">
        <v>556</v>
      </c>
      <c r="D165" s="255" t="s">
        <v>111</v>
      </c>
      <c r="E165" s="258">
        <v>1</v>
      </c>
      <c r="F165" s="305">
        <v>42500</v>
      </c>
      <c r="G165" s="320">
        <f>E165*F165</f>
        <v>42500</v>
      </c>
    </row>
    <row r="166" spans="2:9" ht="13.8" x14ac:dyDescent="0.25">
      <c r="B166" s="203"/>
      <c r="C166" s="260"/>
      <c r="D166" s="259"/>
      <c r="E166" s="258"/>
      <c r="F166" s="305"/>
      <c r="G166" s="320"/>
    </row>
    <row r="167" spans="2:9" ht="13.8" x14ac:dyDescent="0.25">
      <c r="B167" s="203" t="s">
        <v>524</v>
      </c>
      <c r="C167" s="254" t="s">
        <v>426</v>
      </c>
      <c r="D167" s="259" t="s">
        <v>8</v>
      </c>
      <c r="E167" s="259">
        <v>17</v>
      </c>
      <c r="F167" s="305">
        <v>0</v>
      </c>
      <c r="G167" s="320">
        <f>E167*F167</f>
        <v>0</v>
      </c>
    </row>
    <row r="168" spans="2:9" ht="13.8" x14ac:dyDescent="0.25">
      <c r="B168" s="203"/>
      <c r="C168" s="254"/>
      <c r="D168" s="255"/>
      <c r="E168" s="258"/>
      <c r="F168" s="305"/>
      <c r="G168" s="319"/>
    </row>
    <row r="169" spans="2:9" ht="26.4" x14ac:dyDescent="0.25">
      <c r="B169" s="203" t="s">
        <v>525</v>
      </c>
      <c r="C169" s="151" t="s">
        <v>312</v>
      </c>
      <c r="D169" s="234" t="s">
        <v>8</v>
      </c>
      <c r="E169" s="153">
        <v>1</v>
      </c>
      <c r="F169" s="295">
        <v>0</v>
      </c>
      <c r="G169" s="320">
        <f>E169*F169</f>
        <v>0</v>
      </c>
    </row>
    <row r="170" spans="2:9" ht="13.8" x14ac:dyDescent="0.25">
      <c r="B170" s="203"/>
      <c r="C170" s="151"/>
      <c r="D170" s="234"/>
      <c r="F170" s="295"/>
      <c r="G170" s="319"/>
    </row>
    <row r="171" spans="2:9" ht="27.6" x14ac:dyDescent="0.25">
      <c r="B171" s="203" t="s">
        <v>733</v>
      </c>
      <c r="C171" s="254" t="s">
        <v>735</v>
      </c>
      <c r="D171" s="259" t="s">
        <v>8</v>
      </c>
      <c r="E171" s="259" t="s">
        <v>111</v>
      </c>
      <c r="F171" s="305">
        <v>55000</v>
      </c>
      <c r="G171" s="320">
        <f>F171</f>
        <v>55000</v>
      </c>
    </row>
    <row r="172" spans="2:9" ht="13.8" thickBot="1" x14ac:dyDescent="0.3">
      <c r="B172" s="203"/>
      <c r="C172" s="151"/>
      <c r="D172" s="234"/>
      <c r="F172" s="295"/>
      <c r="G172" s="315"/>
    </row>
    <row r="173" spans="2:9" s="150" customFormat="1" ht="19.5" customHeight="1" thickBot="1" x14ac:dyDescent="0.3">
      <c r="B173" s="236" t="s">
        <v>13</v>
      </c>
      <c r="C173" s="237" t="s">
        <v>526</v>
      </c>
      <c r="D173" s="238"/>
      <c r="E173" s="239"/>
      <c r="F173" s="306"/>
      <c r="G173" s="321">
        <v>0</v>
      </c>
    </row>
    <row r="174" spans="2:9" x14ac:dyDescent="0.25">
      <c r="C174" s="151"/>
      <c r="D174" s="152"/>
    </row>
    <row r="175" spans="2:9" x14ac:dyDescent="0.25">
      <c r="C175" s="151"/>
      <c r="D175" s="152"/>
      <c r="E175" s="153">
        <v>6</v>
      </c>
      <c r="G175" s="322"/>
      <c r="H175" s="157"/>
      <c r="I175" s="157"/>
    </row>
    <row r="176" spans="2:9" x14ac:dyDescent="0.25">
      <c r="C176" s="151"/>
      <c r="D176" s="152"/>
      <c r="G176" s="322"/>
    </row>
    <row r="177" spans="3:7" x14ac:dyDescent="0.25">
      <c r="C177" s="151"/>
      <c r="D177" s="152"/>
      <c r="G177" s="322"/>
    </row>
    <row r="178" spans="3:7" x14ac:dyDescent="0.25">
      <c r="C178" s="151"/>
      <c r="D178" s="152"/>
      <c r="G178" s="322"/>
    </row>
    <row r="179" spans="3:7" x14ac:dyDescent="0.25">
      <c r="C179" s="151"/>
      <c r="D179" s="152"/>
      <c r="G179" s="322"/>
    </row>
    <row r="180" spans="3:7" x14ac:dyDescent="0.25">
      <c r="C180" s="151"/>
      <c r="D180" s="152"/>
    </row>
    <row r="181" spans="3:7" x14ac:dyDescent="0.25">
      <c r="C181" s="151"/>
      <c r="D181" s="152"/>
      <c r="E181" s="158"/>
      <c r="F181" s="308"/>
      <c r="G181" s="323"/>
    </row>
    <row r="182" spans="3:7" x14ac:dyDescent="0.25">
      <c r="C182" s="151"/>
      <c r="D182" s="152"/>
      <c r="E182" s="158"/>
      <c r="F182" s="308"/>
      <c r="G182" s="323"/>
    </row>
  </sheetData>
  <mergeCells count="3">
    <mergeCell ref="B40:C40"/>
    <mergeCell ref="B86:C86"/>
    <mergeCell ref="B137:C137"/>
  </mergeCells>
  <pageMargins left="0.7" right="0.7" top="0.75" bottom="0.75" header="0.3" footer="0.3"/>
  <pageSetup fitToHeight="0" orientation="portrait" r:id="rId1"/>
  <rowBreaks count="3" manualBreakCount="3">
    <brk id="39" max="7" man="1"/>
    <brk id="85" max="7" man="1"/>
    <brk id="136" max="7" man="1"/>
  </rowBreaks>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419C0-D458-4A3C-82F4-9FE22F668835}">
  <sheetPr>
    <tabColor theme="1" tint="0.249977111117893"/>
    <pageSetUpPr fitToPage="1"/>
  </sheetPr>
  <dimension ref="B2:P184"/>
  <sheetViews>
    <sheetView view="pageBreakPreview" zoomScale="60" zoomScaleNormal="100"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3</v>
      </c>
      <c r="C4" s="202" t="s">
        <v>530</v>
      </c>
      <c r="E4" s="186"/>
      <c r="F4" s="290"/>
      <c r="G4" s="311"/>
    </row>
    <row r="5" spans="2:7" x14ac:dyDescent="0.25">
      <c r="B5" s="203"/>
      <c r="C5" s="204"/>
      <c r="D5" s="152"/>
      <c r="E5" s="186"/>
      <c r="F5" s="290"/>
      <c r="G5" s="311"/>
    </row>
    <row r="6" spans="2:7" hidden="1" x14ac:dyDescent="0.25">
      <c r="B6" s="198">
        <v>3.1</v>
      </c>
      <c r="C6" s="205" t="s">
        <v>729</v>
      </c>
      <c r="E6" s="186"/>
      <c r="F6" s="290"/>
      <c r="G6" s="311"/>
    </row>
    <row r="7" spans="2:7" x14ac:dyDescent="0.25">
      <c r="B7" s="203"/>
      <c r="C7" s="204"/>
      <c r="D7" s="206"/>
      <c r="E7" s="186"/>
      <c r="F7" s="290"/>
      <c r="G7" s="311"/>
    </row>
    <row r="8" spans="2:7" ht="26.4" x14ac:dyDescent="0.25">
      <c r="B8" s="198">
        <v>4.0999999999999996</v>
      </c>
      <c r="C8" s="204" t="s">
        <v>308</v>
      </c>
      <c r="D8" s="206"/>
      <c r="E8" s="186"/>
      <c r="F8" s="290"/>
      <c r="G8" s="311"/>
    </row>
    <row r="9" spans="2:7" x14ac:dyDescent="0.25">
      <c r="B9" s="203"/>
      <c r="C9" s="204"/>
      <c r="D9" s="206"/>
      <c r="E9" s="186"/>
      <c r="F9" s="290"/>
      <c r="G9" s="311"/>
    </row>
    <row r="10" spans="2:7" ht="52.8" x14ac:dyDescent="0.25">
      <c r="B10" s="198">
        <v>5.0999999999999996</v>
      </c>
      <c r="C10" s="204" t="s">
        <v>169</v>
      </c>
      <c r="D10" s="206"/>
      <c r="E10" s="186"/>
      <c r="F10" s="290"/>
      <c r="G10" s="311"/>
    </row>
    <row r="11" spans="2:7" x14ac:dyDescent="0.25">
      <c r="B11" s="203"/>
      <c r="C11" s="204"/>
      <c r="D11" s="206"/>
      <c r="E11" s="186"/>
      <c r="F11" s="290"/>
      <c r="G11" s="311"/>
    </row>
    <row r="12" spans="2:7" x14ac:dyDescent="0.25">
      <c r="B12" s="198">
        <v>6.1</v>
      </c>
      <c r="C12" s="526" t="s">
        <v>171</v>
      </c>
      <c r="D12" s="234" t="s">
        <v>9</v>
      </c>
      <c r="E12" s="186"/>
      <c r="F12" s="291"/>
      <c r="G12" s="311" t="s">
        <v>172</v>
      </c>
    </row>
    <row r="13" spans="2:7" x14ac:dyDescent="0.25">
      <c r="B13" s="203"/>
      <c r="C13" s="526"/>
      <c r="D13" s="234"/>
      <c r="E13" s="186"/>
      <c r="F13" s="290"/>
      <c r="G13" s="311"/>
    </row>
    <row r="14" spans="2:7" x14ac:dyDescent="0.25">
      <c r="B14" s="198">
        <v>7.1</v>
      </c>
      <c r="C14" s="526" t="s">
        <v>174</v>
      </c>
      <c r="D14" s="234"/>
      <c r="E14" s="186"/>
      <c r="F14" s="290"/>
      <c r="G14" s="311"/>
    </row>
    <row r="15" spans="2:7" x14ac:dyDescent="0.25">
      <c r="B15" s="203"/>
      <c r="C15" s="526"/>
      <c r="D15" s="234" t="s">
        <v>9</v>
      </c>
      <c r="E15" s="186"/>
      <c r="F15" s="291"/>
      <c r="G15" s="311" t="s">
        <v>172</v>
      </c>
    </row>
    <row r="16" spans="2:7" x14ac:dyDescent="0.25">
      <c r="B16" s="198">
        <v>8.1</v>
      </c>
      <c r="C16" s="207" t="s">
        <v>178</v>
      </c>
      <c r="D16" s="206"/>
      <c r="E16" s="186"/>
      <c r="F16" s="290"/>
      <c r="G16" s="311"/>
    </row>
    <row r="17" spans="2:9" x14ac:dyDescent="0.25">
      <c r="B17" s="203"/>
      <c r="C17" s="204"/>
      <c r="D17" s="206"/>
      <c r="E17" s="186"/>
      <c r="F17" s="290"/>
      <c r="G17" s="311"/>
    </row>
    <row r="18" spans="2:9" ht="39.6" x14ac:dyDescent="0.25">
      <c r="B18" s="198">
        <v>9.1</v>
      </c>
      <c r="C18" s="204" t="s">
        <v>179</v>
      </c>
      <c r="D18" s="206"/>
      <c r="E18" s="261"/>
      <c r="F18" s="295"/>
      <c r="G18" s="311"/>
    </row>
    <row r="19" spans="2:9" x14ac:dyDescent="0.25">
      <c r="B19" s="203"/>
      <c r="C19" s="204"/>
      <c r="D19" s="206"/>
      <c r="E19" s="442"/>
      <c r="F19" s="295"/>
      <c r="G19" s="311"/>
    </row>
    <row r="20" spans="2:9" x14ac:dyDescent="0.25">
      <c r="B20" s="198">
        <v>10.1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427</v>
      </c>
      <c r="C25" s="204" t="s">
        <v>186</v>
      </c>
      <c r="D25" s="206" t="s">
        <v>8</v>
      </c>
      <c r="E25" s="186"/>
      <c r="F25" s="291"/>
      <c r="G25" s="311" t="s">
        <v>172</v>
      </c>
    </row>
    <row r="26" spans="2:9" x14ac:dyDescent="0.25">
      <c r="B26" s="203"/>
      <c r="C26" s="204"/>
      <c r="D26" s="206"/>
      <c r="E26" s="186"/>
      <c r="F26" s="290"/>
      <c r="G26" s="311"/>
    </row>
    <row r="27" spans="2:9" x14ac:dyDescent="0.25">
      <c r="B27" s="203" t="s">
        <v>427</v>
      </c>
      <c r="C27" s="204" t="s">
        <v>188</v>
      </c>
      <c r="D27" s="206" t="s">
        <v>8</v>
      </c>
      <c r="E27" s="186"/>
      <c r="F27" s="291"/>
      <c r="G27" s="311" t="s">
        <v>172</v>
      </c>
    </row>
    <row r="28" spans="2:9" x14ac:dyDescent="0.25">
      <c r="B28" s="203"/>
      <c r="C28" s="204"/>
      <c r="D28" s="206"/>
      <c r="E28" s="186"/>
      <c r="F28" s="290"/>
      <c r="G28" s="311"/>
    </row>
    <row r="29" spans="2:9" x14ac:dyDescent="0.25">
      <c r="B29" s="198">
        <v>3.3</v>
      </c>
      <c r="C29" s="207" t="s">
        <v>190</v>
      </c>
      <c r="D29" s="206"/>
      <c r="E29" s="186"/>
      <c r="F29" s="290"/>
      <c r="G29" s="311"/>
    </row>
    <row r="30" spans="2:9" x14ac:dyDescent="0.25">
      <c r="B30" s="203"/>
      <c r="C30" s="204"/>
      <c r="D30" s="206"/>
      <c r="E30" s="186"/>
      <c r="F30" s="290"/>
      <c r="G30" s="311"/>
    </row>
    <row r="31" spans="2:9" ht="26.4" x14ac:dyDescent="0.25">
      <c r="B31" s="203" t="s">
        <v>428</v>
      </c>
      <c r="C31" s="204" t="s">
        <v>192</v>
      </c>
      <c r="D31" s="206" t="s">
        <v>10</v>
      </c>
      <c r="E31" s="186">
        <f>E63+E67</f>
        <v>800</v>
      </c>
      <c r="F31" s="290">
        <v>0</v>
      </c>
      <c r="G31" s="311">
        <f>F31*E31</f>
        <v>0</v>
      </c>
    </row>
    <row r="32" spans="2:9" x14ac:dyDescent="0.25">
      <c r="B32" s="203"/>
      <c r="C32" s="204"/>
      <c r="D32" s="206"/>
      <c r="E32" s="186"/>
      <c r="F32" s="290"/>
      <c r="G32" s="311"/>
    </row>
    <row r="33" spans="2:7" x14ac:dyDescent="0.25">
      <c r="B33" s="198">
        <v>3.3</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428</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3.3</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428</v>
      </c>
      <c r="C45" s="204" t="s">
        <v>477</v>
      </c>
      <c r="D45" s="152" t="s">
        <v>10</v>
      </c>
      <c r="E45" s="186"/>
      <c r="F45" s="291"/>
      <c r="G45" s="311" t="s">
        <v>172</v>
      </c>
    </row>
    <row r="46" spans="2:7" x14ac:dyDescent="0.25">
      <c r="B46" s="217"/>
      <c r="C46" s="204"/>
      <c r="D46" s="152"/>
      <c r="E46" s="186"/>
      <c r="F46" s="295"/>
      <c r="G46" s="315"/>
    </row>
    <row r="47" spans="2:7" x14ac:dyDescent="0.25">
      <c r="B47" s="217" t="s">
        <v>564</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565</v>
      </c>
      <c r="C51" s="204" t="s">
        <v>558</v>
      </c>
      <c r="D51" s="152" t="s">
        <v>8</v>
      </c>
      <c r="E51" s="186">
        <v>2</v>
      </c>
      <c r="F51" s="291">
        <v>0</v>
      </c>
      <c r="G51" s="311">
        <f>E51*F51</f>
        <v>0</v>
      </c>
    </row>
    <row r="52" spans="2:9" x14ac:dyDescent="0.25">
      <c r="B52" s="217"/>
      <c r="C52" s="204"/>
      <c r="D52" s="152"/>
      <c r="E52" s="203"/>
      <c r="F52" s="296"/>
      <c r="G52" s="315"/>
    </row>
    <row r="53" spans="2:9" x14ac:dyDescent="0.25">
      <c r="B53" s="217" t="s">
        <v>565</v>
      </c>
      <c r="C53" s="204" t="s">
        <v>559</v>
      </c>
      <c r="D53" s="152" t="s">
        <v>8</v>
      </c>
      <c r="E53" s="186">
        <v>1</v>
      </c>
      <c r="F53" s="291">
        <v>0</v>
      </c>
      <c r="G53" s="311">
        <f>E53*F53</f>
        <v>0</v>
      </c>
    </row>
    <row r="54" spans="2:9" x14ac:dyDescent="0.25">
      <c r="B54" s="217"/>
      <c r="C54" s="204"/>
      <c r="D54" s="152"/>
      <c r="E54" s="203"/>
      <c r="F54" s="295"/>
      <c r="G54" s="315"/>
    </row>
    <row r="55" spans="2:9" x14ac:dyDescent="0.25">
      <c r="B55" s="216">
        <v>3.3</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428</v>
      </c>
      <c r="C61" s="204" t="s">
        <v>306</v>
      </c>
      <c r="D61" s="152" t="s">
        <v>10</v>
      </c>
      <c r="E61" s="186"/>
      <c r="F61" s="295"/>
      <c r="G61" s="311" t="s">
        <v>172</v>
      </c>
      <c r="I61" s="115"/>
    </row>
    <row r="62" spans="2:9" x14ac:dyDescent="0.25">
      <c r="B62" s="217"/>
      <c r="C62" s="204"/>
      <c r="D62" s="152"/>
      <c r="E62" s="186"/>
      <c r="F62" s="295"/>
      <c r="G62" s="315"/>
    </row>
    <row r="63" spans="2:9" ht="13.8" x14ac:dyDescent="0.25">
      <c r="B63" s="217" t="s">
        <v>564</v>
      </c>
      <c r="C63" s="204" t="s">
        <v>307</v>
      </c>
      <c r="D63" s="152" t="s">
        <v>10</v>
      </c>
      <c r="E63" s="186">
        <v>350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565</v>
      </c>
      <c r="C67" s="204" t="s">
        <v>306</v>
      </c>
      <c r="D67" s="152" t="s">
        <v>10</v>
      </c>
      <c r="E67" s="186">
        <v>450</v>
      </c>
      <c r="F67" s="303">
        <v>0</v>
      </c>
      <c r="G67" s="315">
        <f>F67*E67</f>
        <v>0</v>
      </c>
      <c r="I67" s="115"/>
    </row>
    <row r="68" spans="2:9" x14ac:dyDescent="0.25">
      <c r="B68" s="217"/>
      <c r="C68" s="204"/>
      <c r="D68" s="152"/>
      <c r="E68" s="203"/>
      <c r="F68" s="295"/>
      <c r="G68" s="315"/>
      <c r="I68" s="171"/>
    </row>
    <row r="69" spans="2:9" x14ac:dyDescent="0.25">
      <c r="B69" s="217" t="s">
        <v>565</v>
      </c>
      <c r="C69" s="204" t="s">
        <v>307</v>
      </c>
      <c r="D69" s="152" t="s">
        <v>10</v>
      </c>
      <c r="E69" s="186"/>
      <c r="F69" s="291"/>
      <c r="G69" s="311" t="s">
        <v>172</v>
      </c>
    </row>
    <row r="70" spans="2:9" x14ac:dyDescent="0.25">
      <c r="B70" s="217"/>
      <c r="C70" s="204"/>
      <c r="D70" s="152"/>
      <c r="E70" s="186"/>
      <c r="F70" s="295"/>
      <c r="G70" s="315"/>
    </row>
    <row r="71" spans="2:9" ht="54" customHeight="1" x14ac:dyDescent="0.25">
      <c r="B71" s="216">
        <v>3.3</v>
      </c>
      <c r="C71" s="204" t="s">
        <v>219</v>
      </c>
      <c r="D71" s="152"/>
      <c r="E71" s="186"/>
      <c r="F71" s="295"/>
      <c r="G71" s="315"/>
    </row>
    <row r="72" spans="2:9" x14ac:dyDescent="0.25">
      <c r="B72" s="217"/>
      <c r="C72" s="204"/>
      <c r="D72" s="152"/>
      <c r="E72" s="186"/>
      <c r="F72" s="295"/>
      <c r="G72" s="315"/>
    </row>
    <row r="73" spans="2:9" x14ac:dyDescent="0.25">
      <c r="B73" s="217" t="s">
        <v>428</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3.3</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428</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564</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3.8</v>
      </c>
      <c r="C88" s="207" t="s">
        <v>229</v>
      </c>
      <c r="D88" s="152"/>
      <c r="E88" s="221"/>
      <c r="F88" s="295"/>
      <c r="G88" s="315"/>
    </row>
    <row r="89" spans="2:10" x14ac:dyDescent="0.25">
      <c r="B89" s="203"/>
      <c r="C89" s="204"/>
      <c r="D89" s="152"/>
      <c r="E89" s="203"/>
      <c r="F89" s="295"/>
      <c r="G89" s="315"/>
      <c r="J89" s="171"/>
    </row>
    <row r="90" spans="2:10" ht="13.8" x14ac:dyDescent="0.25">
      <c r="B90" s="203" t="s">
        <v>429</v>
      </c>
      <c r="C90" s="204" t="s">
        <v>479</v>
      </c>
      <c r="D90" s="152" t="s">
        <v>10</v>
      </c>
      <c r="E90" s="222">
        <v>400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430</v>
      </c>
      <c r="C92" s="204" t="s">
        <v>560</v>
      </c>
      <c r="D92" s="152" t="s">
        <v>10</v>
      </c>
      <c r="E92" s="203">
        <v>450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431</v>
      </c>
      <c r="C98" s="204" t="s">
        <v>546</v>
      </c>
      <c r="D98" s="152" t="s">
        <v>10</v>
      </c>
      <c r="E98" s="222">
        <f>E90</f>
        <v>400</v>
      </c>
      <c r="F98" s="295">
        <v>0</v>
      </c>
      <c r="G98" s="315">
        <f>F98*E98</f>
        <v>0</v>
      </c>
    </row>
    <row r="99" spans="2:7" x14ac:dyDescent="0.25">
      <c r="B99" s="203"/>
      <c r="C99" s="204"/>
      <c r="D99" s="152"/>
      <c r="E99" s="203"/>
      <c r="F99" s="295"/>
      <c r="G99" s="315"/>
    </row>
    <row r="100" spans="2:7" x14ac:dyDescent="0.25">
      <c r="B100" s="203" t="s">
        <v>431</v>
      </c>
      <c r="C100" s="204" t="s">
        <v>131</v>
      </c>
      <c r="D100" s="152" t="s">
        <v>10</v>
      </c>
      <c r="E100" s="203"/>
      <c r="F100" s="295"/>
      <c r="G100" s="315" t="s">
        <v>172</v>
      </c>
    </row>
    <row r="101" spans="2:7" x14ac:dyDescent="0.25">
      <c r="B101" s="203"/>
      <c r="C101" s="204"/>
      <c r="D101" s="152"/>
      <c r="E101" s="221"/>
      <c r="F101" s="295"/>
      <c r="G101" s="315"/>
    </row>
    <row r="102" spans="2:7" x14ac:dyDescent="0.25">
      <c r="B102" s="198">
        <v>3.9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432</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433</v>
      </c>
      <c r="C108" s="204" t="s">
        <v>243</v>
      </c>
      <c r="D108" s="152" t="s">
        <v>8</v>
      </c>
      <c r="E108" s="186"/>
      <c r="F108" s="295"/>
      <c r="G108" s="315" t="s">
        <v>172</v>
      </c>
    </row>
    <row r="109" spans="2:7" x14ac:dyDescent="0.25">
      <c r="B109" s="203"/>
      <c r="C109" s="204"/>
      <c r="D109" s="152"/>
      <c r="E109" s="186"/>
      <c r="F109" s="295"/>
      <c r="G109" s="315"/>
    </row>
    <row r="110" spans="2:7" x14ac:dyDescent="0.25">
      <c r="B110" s="203" t="s">
        <v>434</v>
      </c>
      <c r="C110" s="204" t="s">
        <v>277</v>
      </c>
      <c r="D110" s="152" t="s">
        <v>8</v>
      </c>
      <c r="E110" s="186"/>
      <c r="F110" s="295"/>
      <c r="G110" s="315" t="s">
        <v>172</v>
      </c>
    </row>
    <row r="111" spans="2:7" x14ac:dyDescent="0.25">
      <c r="B111" s="203"/>
      <c r="C111" s="223"/>
      <c r="D111" s="152"/>
      <c r="E111" s="186"/>
      <c r="F111" s="295"/>
      <c r="G111" s="315"/>
    </row>
    <row r="112" spans="2:7" ht="15" x14ac:dyDescent="0.25">
      <c r="B112" s="203" t="s">
        <v>434</v>
      </c>
      <c r="C112" s="204" t="s">
        <v>561</v>
      </c>
      <c r="D112" s="152" t="s">
        <v>8</v>
      </c>
      <c r="E112" s="186"/>
      <c r="F112" s="295"/>
      <c r="G112" s="315" t="s">
        <v>172</v>
      </c>
    </row>
    <row r="113" spans="2:7" x14ac:dyDescent="0.25">
      <c r="B113" s="203"/>
      <c r="C113" s="223"/>
      <c r="D113" s="152"/>
      <c r="E113" s="186"/>
      <c r="F113" s="295"/>
      <c r="G113" s="315"/>
    </row>
    <row r="114" spans="2:7" x14ac:dyDescent="0.25">
      <c r="B114" s="203" t="s">
        <v>434</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3.1</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435</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436</v>
      </c>
      <c r="C128" s="204" t="s">
        <v>292</v>
      </c>
      <c r="D128" s="152" t="s">
        <v>8</v>
      </c>
      <c r="E128" s="203"/>
      <c r="F128" s="295"/>
      <c r="G128" s="315" t="s">
        <v>481</v>
      </c>
    </row>
    <row r="129" spans="2:16" x14ac:dyDescent="0.25">
      <c r="B129" s="217"/>
      <c r="C129" s="204"/>
      <c r="D129" s="152"/>
      <c r="E129" s="186"/>
      <c r="F129" s="295"/>
      <c r="G129" s="315"/>
    </row>
    <row r="130" spans="2:16" x14ac:dyDescent="0.25">
      <c r="B130" s="203" t="s">
        <v>437</v>
      </c>
      <c r="C130" s="204" t="s">
        <v>730</v>
      </c>
      <c r="D130" s="152" t="s">
        <v>8</v>
      </c>
      <c r="E130" s="186">
        <v>1</v>
      </c>
      <c r="F130" s="295">
        <v>0</v>
      </c>
      <c r="G130" s="315">
        <f>E130*F130</f>
        <v>0</v>
      </c>
    </row>
    <row r="131" spans="2:16" x14ac:dyDescent="0.25">
      <c r="B131" s="217"/>
      <c r="C131" s="204"/>
      <c r="D131" s="152"/>
      <c r="E131" s="186"/>
      <c r="F131" s="295"/>
      <c r="G131" s="315"/>
    </row>
    <row r="132" spans="2:16" x14ac:dyDescent="0.25">
      <c r="B132" s="217" t="s">
        <v>437</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3.11</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438</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439</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440</v>
      </c>
      <c r="C147" s="140" t="s">
        <v>507</v>
      </c>
      <c r="D147" s="138" t="s">
        <v>8</v>
      </c>
      <c r="E147" s="79">
        <v>15</v>
      </c>
      <c r="F147" s="427">
        <v>0</v>
      </c>
      <c r="G147" s="303">
        <f>E147*F147</f>
        <v>0</v>
      </c>
    </row>
    <row r="148" spans="2:7" ht="13.8" x14ac:dyDescent="0.25">
      <c r="B148" s="203"/>
      <c r="C148" s="140"/>
      <c r="D148" s="138"/>
      <c r="E148" s="79"/>
      <c r="F148" s="303"/>
      <c r="G148" s="318"/>
    </row>
    <row r="149" spans="2:7" ht="13.8" x14ac:dyDescent="0.25">
      <c r="B149" s="203" t="s">
        <v>440</v>
      </c>
      <c r="C149" s="254" t="s">
        <v>421</v>
      </c>
      <c r="D149" s="255" t="s">
        <v>8</v>
      </c>
      <c r="E149" s="256">
        <v>8</v>
      </c>
      <c r="F149" s="305">
        <v>0</v>
      </c>
      <c r="G149" s="319">
        <f>F149*E149</f>
        <v>0</v>
      </c>
    </row>
    <row r="150" spans="2:7" ht="13.8" x14ac:dyDescent="0.25">
      <c r="B150" s="203"/>
      <c r="C150" s="140"/>
      <c r="D150" s="138"/>
      <c r="E150" s="79"/>
      <c r="F150" s="304"/>
      <c r="G150" s="318"/>
    </row>
    <row r="151" spans="2:7" ht="13.8" x14ac:dyDescent="0.25">
      <c r="B151" s="203" t="s">
        <v>440</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3.12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441</v>
      </c>
      <c r="C157" s="254" t="s">
        <v>270</v>
      </c>
      <c r="D157" s="255" t="s">
        <v>111</v>
      </c>
      <c r="E157" s="258">
        <v>1</v>
      </c>
      <c r="F157" s="305">
        <v>6000</v>
      </c>
      <c r="G157" s="319">
        <f>F157*E157</f>
        <v>6000</v>
      </c>
    </row>
    <row r="158" spans="2:7" ht="13.8" x14ac:dyDescent="0.25">
      <c r="B158" s="203"/>
      <c r="C158" s="254"/>
      <c r="D158" s="255"/>
      <c r="E158" s="258"/>
      <c r="F158" s="305"/>
      <c r="G158" s="319"/>
    </row>
    <row r="159" spans="2:7" ht="13.8" x14ac:dyDescent="0.25">
      <c r="B159" s="203">
        <v>3.13</v>
      </c>
      <c r="C159" s="257" t="s">
        <v>272</v>
      </c>
      <c r="D159" s="255"/>
      <c r="E159" s="258"/>
      <c r="F159" s="305"/>
      <c r="G159" s="319"/>
    </row>
    <row r="160" spans="2:7" ht="13.8" x14ac:dyDescent="0.25">
      <c r="B160" s="203"/>
      <c r="C160" s="257"/>
      <c r="D160" s="255"/>
      <c r="E160" s="258"/>
      <c r="F160" s="305"/>
      <c r="G160" s="319"/>
    </row>
    <row r="161" spans="2:7" ht="13.8" x14ac:dyDescent="0.25">
      <c r="B161" s="203" t="s">
        <v>442</v>
      </c>
      <c r="C161" s="254" t="s">
        <v>288</v>
      </c>
      <c r="D161" s="255" t="s">
        <v>8</v>
      </c>
      <c r="E161" s="258"/>
      <c r="F161" s="305"/>
      <c r="G161" s="320" t="s">
        <v>481</v>
      </c>
    </row>
    <row r="162" spans="2:7" ht="13.8" x14ac:dyDescent="0.25">
      <c r="B162" s="203"/>
      <c r="C162" s="254"/>
      <c r="D162" s="255"/>
      <c r="E162" s="258"/>
      <c r="F162" s="305"/>
      <c r="G162" s="319"/>
    </row>
    <row r="163" spans="2:7" ht="27.6" x14ac:dyDescent="0.25">
      <c r="B163" s="203" t="s">
        <v>443</v>
      </c>
      <c r="C163" s="254" t="s">
        <v>316</v>
      </c>
      <c r="D163" s="255" t="s">
        <v>8</v>
      </c>
      <c r="E163" s="259"/>
      <c r="F163" s="305"/>
      <c r="G163" s="320" t="s">
        <v>481</v>
      </c>
    </row>
    <row r="164" spans="2:7" ht="13.8" x14ac:dyDescent="0.25">
      <c r="B164" s="203"/>
      <c r="C164" s="254"/>
      <c r="D164" s="255"/>
      <c r="E164" s="258"/>
      <c r="F164" s="305"/>
      <c r="G164" s="319"/>
    </row>
    <row r="165" spans="2:7" ht="27.6" x14ac:dyDescent="0.25">
      <c r="B165" s="203" t="s">
        <v>444</v>
      </c>
      <c r="C165" s="254" t="s">
        <v>425</v>
      </c>
      <c r="D165" s="255" t="s">
        <v>10</v>
      </c>
      <c r="E165" s="259">
        <f>50</f>
        <v>50</v>
      </c>
      <c r="F165" s="305">
        <v>0</v>
      </c>
      <c r="G165" s="320">
        <f>E165*F165</f>
        <v>0</v>
      </c>
    </row>
    <row r="166" spans="2:7" ht="13.8" x14ac:dyDescent="0.25">
      <c r="B166" s="203"/>
      <c r="C166" s="254"/>
      <c r="D166" s="255"/>
      <c r="E166" s="258"/>
      <c r="F166" s="305"/>
      <c r="G166" s="319"/>
    </row>
    <row r="167" spans="2:7" ht="27.6" x14ac:dyDescent="0.25">
      <c r="B167" s="203" t="s">
        <v>444</v>
      </c>
      <c r="C167" s="254" t="s">
        <v>318</v>
      </c>
      <c r="D167" s="255" t="s">
        <v>8</v>
      </c>
      <c r="E167" s="258"/>
      <c r="F167" s="305"/>
      <c r="G167" s="319" t="s">
        <v>481</v>
      </c>
    </row>
    <row r="168" spans="2:7" ht="13.8" x14ac:dyDescent="0.25">
      <c r="B168" s="203"/>
      <c r="C168" s="254"/>
      <c r="D168" s="255"/>
      <c r="E168" s="258"/>
      <c r="F168" s="305"/>
      <c r="G168" s="319"/>
    </row>
    <row r="169" spans="2:7" ht="27.6" x14ac:dyDescent="0.25">
      <c r="B169" s="203" t="s">
        <v>444</v>
      </c>
      <c r="C169" s="254" t="s">
        <v>562</v>
      </c>
      <c r="D169" s="255" t="s">
        <v>111</v>
      </c>
      <c r="E169" s="258">
        <v>1</v>
      </c>
      <c r="F169" s="305">
        <v>26500</v>
      </c>
      <c r="G169" s="320">
        <f>E169*F169</f>
        <v>26500</v>
      </c>
    </row>
    <row r="170" spans="2:7" ht="13.8" x14ac:dyDescent="0.25">
      <c r="B170" s="203"/>
      <c r="C170" s="260"/>
      <c r="D170" s="259"/>
      <c r="E170" s="258"/>
      <c r="F170" s="305"/>
      <c r="G170" s="320"/>
    </row>
    <row r="171" spans="2:7" ht="27.6" x14ac:dyDescent="0.25">
      <c r="B171" s="203" t="s">
        <v>444</v>
      </c>
      <c r="C171" s="254" t="s">
        <v>566</v>
      </c>
      <c r="D171" s="259" t="s">
        <v>8</v>
      </c>
      <c r="E171" s="259">
        <v>1</v>
      </c>
      <c r="F171" s="305">
        <v>0</v>
      </c>
      <c r="G171" s="320">
        <f>E171*F171</f>
        <v>0</v>
      </c>
    </row>
    <row r="172" spans="2:7" ht="13.8" x14ac:dyDescent="0.25">
      <c r="B172" s="203"/>
      <c r="C172" s="254"/>
      <c r="D172" s="255"/>
      <c r="E172" s="258"/>
      <c r="F172" s="305"/>
      <c r="G172" s="319"/>
    </row>
    <row r="173" spans="2:7" ht="26.4" x14ac:dyDescent="0.25">
      <c r="B173" s="203" t="s">
        <v>444</v>
      </c>
      <c r="C173" s="151" t="s">
        <v>563</v>
      </c>
      <c r="D173" s="234" t="s">
        <v>8</v>
      </c>
      <c r="E173" s="153">
        <v>6</v>
      </c>
      <c r="F173" s="295">
        <v>0</v>
      </c>
      <c r="G173" s="320">
        <f>E173*F173</f>
        <v>0</v>
      </c>
    </row>
    <row r="174" spans="2:7" ht="13.8" thickBot="1" x14ac:dyDescent="0.3">
      <c r="B174" s="203"/>
      <c r="C174" s="151"/>
      <c r="D174" s="234"/>
      <c r="F174" s="295"/>
      <c r="G174" s="315"/>
    </row>
    <row r="175" spans="2:7" s="150" customFormat="1" ht="19.5" customHeight="1" thickBot="1" x14ac:dyDescent="0.3">
      <c r="B175" s="236" t="s">
        <v>13</v>
      </c>
      <c r="C175" s="237" t="s">
        <v>286</v>
      </c>
      <c r="D175" s="238"/>
      <c r="E175" s="239"/>
      <c r="F175" s="306"/>
      <c r="G175" s="321">
        <v>0</v>
      </c>
    </row>
    <row r="176" spans="2:7" x14ac:dyDescent="0.25">
      <c r="C176" s="151"/>
      <c r="D176" s="152"/>
    </row>
    <row r="177" spans="3:9" x14ac:dyDescent="0.25">
      <c r="C177" s="151"/>
      <c r="D177" s="152"/>
      <c r="G177" s="322"/>
      <c r="H177" s="157"/>
      <c r="I177" s="157"/>
    </row>
    <row r="178" spans="3:9" x14ac:dyDescent="0.25">
      <c r="C178" s="151"/>
      <c r="D178" s="152"/>
      <c r="G178" s="322"/>
    </row>
    <row r="179" spans="3:9" x14ac:dyDescent="0.25">
      <c r="C179" s="151"/>
      <c r="D179" s="152"/>
      <c r="G179" s="322"/>
    </row>
    <row r="180" spans="3:9" x14ac:dyDescent="0.25">
      <c r="C180" s="151"/>
      <c r="D180" s="152"/>
      <c r="G180" s="322"/>
    </row>
    <row r="181" spans="3:9" x14ac:dyDescent="0.25">
      <c r="C181" s="151"/>
      <c r="D181" s="152"/>
      <c r="G181" s="322"/>
    </row>
    <row r="182" spans="3:9" x14ac:dyDescent="0.25">
      <c r="C182" s="151"/>
      <c r="D182" s="152"/>
    </row>
    <row r="183" spans="3:9" x14ac:dyDescent="0.25">
      <c r="C183" s="151"/>
      <c r="D183" s="152"/>
      <c r="E183" s="158"/>
      <c r="F183" s="308"/>
      <c r="G183" s="323"/>
    </row>
    <row r="184" spans="3:9" x14ac:dyDescent="0.25">
      <c r="C184" s="151"/>
      <c r="D184" s="152"/>
      <c r="E184" s="158"/>
      <c r="F184" s="308"/>
      <c r="G184" s="323"/>
    </row>
  </sheetData>
  <mergeCells count="3">
    <mergeCell ref="B40:C40"/>
    <mergeCell ref="B86:C86"/>
    <mergeCell ref="B135:C135"/>
  </mergeCells>
  <pageMargins left="0.7" right="0.7" top="0.75" bottom="0.75" header="0.3" footer="0.3"/>
  <pageSetup fitToHeight="0" orientation="portrait" r:id="rId1"/>
  <rowBreaks count="3" manualBreakCount="3">
    <brk id="39" min="1" max="6" man="1"/>
    <brk id="85" min="1" max="6" man="1"/>
    <brk id="134" min="1" max="6" man="1"/>
  </rowBreaks>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7351A-1AE6-4EB4-BB3B-3E691451FD85}">
  <sheetPr>
    <tabColor theme="1" tint="0.249977111117893"/>
    <pageSetUpPr fitToPage="1"/>
  </sheetPr>
  <dimension ref="B2:P184"/>
  <sheetViews>
    <sheetView view="pageBreakPreview" zoomScale="60" zoomScaleNormal="100"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t="s">
        <v>6</v>
      </c>
      <c r="C2" s="196" t="s">
        <v>1</v>
      </c>
      <c r="D2" s="196" t="s">
        <v>3</v>
      </c>
      <c r="E2" s="197" t="s">
        <v>163</v>
      </c>
      <c r="F2" s="288" t="s">
        <v>2</v>
      </c>
      <c r="G2" s="309" t="s">
        <v>4</v>
      </c>
    </row>
    <row r="3" spans="2:7" x14ac:dyDescent="0.25">
      <c r="B3" s="198"/>
      <c r="C3" s="199"/>
      <c r="D3" s="200"/>
      <c r="E3" s="201"/>
      <c r="F3" s="289"/>
      <c r="G3" s="310"/>
    </row>
    <row r="4" spans="2:7" x14ac:dyDescent="0.25">
      <c r="B4" s="198">
        <v>4</v>
      </c>
      <c r="C4" s="202" t="s">
        <v>531</v>
      </c>
      <c r="E4" s="186"/>
      <c r="F4" s="290"/>
      <c r="G4" s="311"/>
    </row>
    <row r="5" spans="2:7" x14ac:dyDescent="0.25">
      <c r="B5" s="203"/>
      <c r="C5" s="204"/>
      <c r="D5" s="152"/>
      <c r="E5" s="186"/>
      <c r="F5" s="290"/>
      <c r="G5" s="311"/>
    </row>
    <row r="6" spans="2:7" hidden="1" x14ac:dyDescent="0.25">
      <c r="B6" s="198">
        <v>4.0999999999999996</v>
      </c>
      <c r="C6" s="205" t="s">
        <v>729</v>
      </c>
      <c r="E6" s="186"/>
      <c r="F6" s="290"/>
      <c r="G6" s="311"/>
    </row>
    <row r="7" spans="2:7" x14ac:dyDescent="0.25">
      <c r="B7" s="203"/>
      <c r="C7" s="204"/>
      <c r="D7" s="206"/>
      <c r="E7" s="186"/>
      <c r="F7" s="290"/>
      <c r="G7" s="311"/>
    </row>
    <row r="8" spans="2:7" ht="26.4" x14ac:dyDescent="0.25">
      <c r="B8" s="198">
        <v>5.0999999999999996</v>
      </c>
      <c r="C8" s="204" t="s">
        <v>308</v>
      </c>
      <c r="D8" s="206"/>
      <c r="E8" s="186"/>
      <c r="F8" s="290"/>
      <c r="G8" s="311"/>
    </row>
    <row r="9" spans="2:7" x14ac:dyDescent="0.25">
      <c r="B9" s="203"/>
      <c r="C9" s="204"/>
      <c r="D9" s="206"/>
      <c r="E9" s="186"/>
      <c r="F9" s="290"/>
      <c r="G9" s="311"/>
    </row>
    <row r="10" spans="2:7" ht="52.8" x14ac:dyDescent="0.25">
      <c r="B10" s="198">
        <v>6.1</v>
      </c>
      <c r="C10" s="204" t="s">
        <v>169</v>
      </c>
      <c r="D10" s="206"/>
      <c r="E10" s="186"/>
      <c r="F10" s="290"/>
      <c r="G10" s="311"/>
    </row>
    <row r="11" spans="2:7" x14ac:dyDescent="0.25">
      <c r="B11" s="203"/>
      <c r="C11" s="204"/>
      <c r="D11" s="206"/>
      <c r="E11" s="186"/>
      <c r="F11" s="290"/>
      <c r="G11" s="311"/>
    </row>
    <row r="12" spans="2:7" x14ac:dyDescent="0.25">
      <c r="B12" s="198">
        <v>7.1</v>
      </c>
      <c r="C12" s="526" t="s">
        <v>171</v>
      </c>
      <c r="D12" s="234" t="s">
        <v>9</v>
      </c>
      <c r="E12" s="186"/>
      <c r="F12" s="291"/>
      <c r="G12" s="311" t="s">
        <v>172</v>
      </c>
    </row>
    <row r="13" spans="2:7" x14ac:dyDescent="0.25">
      <c r="B13" s="203"/>
      <c r="C13" s="526"/>
      <c r="D13" s="234"/>
      <c r="E13" s="186"/>
      <c r="F13" s="290"/>
      <c r="G13" s="311"/>
    </row>
    <row r="14" spans="2:7" x14ac:dyDescent="0.25">
      <c r="B14" s="198">
        <v>8.1</v>
      </c>
      <c r="C14" s="526" t="s">
        <v>174</v>
      </c>
      <c r="D14" s="234"/>
      <c r="E14" s="186"/>
      <c r="F14" s="290"/>
      <c r="G14" s="311"/>
    </row>
    <row r="15" spans="2:7" x14ac:dyDescent="0.25">
      <c r="B15" s="203"/>
      <c r="C15" s="526"/>
      <c r="D15" s="234" t="s">
        <v>9</v>
      </c>
      <c r="E15" s="186"/>
      <c r="F15" s="291"/>
      <c r="G15" s="311" t="s">
        <v>172</v>
      </c>
    </row>
    <row r="16" spans="2:7" x14ac:dyDescent="0.25">
      <c r="B16" s="198">
        <v>9.1</v>
      </c>
      <c r="C16" s="207" t="s">
        <v>178</v>
      </c>
      <c r="D16" s="206"/>
      <c r="E16" s="186"/>
      <c r="F16" s="290"/>
      <c r="G16" s="311"/>
    </row>
    <row r="17" spans="2:9" x14ac:dyDescent="0.25">
      <c r="B17" s="203"/>
      <c r="C17" s="204"/>
      <c r="D17" s="206"/>
      <c r="E17" s="186"/>
      <c r="F17" s="290"/>
      <c r="G17" s="311"/>
    </row>
    <row r="18" spans="2:9" ht="39.6" x14ac:dyDescent="0.25">
      <c r="B18" s="198">
        <v>10.1</v>
      </c>
      <c r="C18" s="204" t="s">
        <v>179</v>
      </c>
      <c r="D18" s="206"/>
      <c r="E18" s="261"/>
      <c r="F18" s="295"/>
      <c r="G18" s="311"/>
    </row>
    <row r="19" spans="2:9" x14ac:dyDescent="0.25">
      <c r="B19" s="203"/>
      <c r="C19" s="204"/>
      <c r="D19" s="206"/>
      <c r="E19" s="442"/>
      <c r="F19" s="295"/>
      <c r="G19" s="311"/>
    </row>
    <row r="20" spans="2:9" x14ac:dyDescent="0.25">
      <c r="B20" s="198">
        <v>11.1</v>
      </c>
      <c r="C20" s="204" t="s">
        <v>369</v>
      </c>
      <c r="D20" s="206" t="s">
        <v>10</v>
      </c>
      <c r="E20" s="217">
        <v>60</v>
      </c>
      <c r="F20" s="295">
        <v>0</v>
      </c>
      <c r="G20" s="311">
        <f>F20*E20</f>
        <v>0</v>
      </c>
      <c r="I20" s="115"/>
    </row>
    <row r="21" spans="2:9" x14ac:dyDescent="0.25">
      <c r="B21" s="203"/>
      <c r="C21" s="204" t="s">
        <v>183</v>
      </c>
      <c r="D21" s="206" t="s">
        <v>10</v>
      </c>
      <c r="E21" s="186"/>
      <c r="F21" s="291"/>
      <c r="G21" s="311" t="s">
        <v>172</v>
      </c>
    </row>
    <row r="22" spans="2:9" x14ac:dyDescent="0.25">
      <c r="B22" s="198"/>
      <c r="C22" s="204"/>
      <c r="D22" s="206"/>
      <c r="E22" s="186"/>
      <c r="F22" s="290"/>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363</v>
      </c>
      <c r="C25" s="204" t="s">
        <v>186</v>
      </c>
      <c r="D25" s="206" t="s">
        <v>8</v>
      </c>
      <c r="E25" s="186"/>
      <c r="F25" s="291"/>
      <c r="G25" s="311" t="s">
        <v>172</v>
      </c>
    </row>
    <row r="26" spans="2:9" x14ac:dyDescent="0.25">
      <c r="B26" s="203"/>
      <c r="C26" s="204"/>
      <c r="D26" s="206"/>
      <c r="E26" s="186"/>
      <c r="F26" s="290"/>
      <c r="G26" s="311"/>
    </row>
    <row r="27" spans="2:9" x14ac:dyDescent="0.25">
      <c r="B27" s="203" t="s">
        <v>363</v>
      </c>
      <c r="C27" s="204" t="s">
        <v>188</v>
      </c>
      <c r="D27" s="206" t="s">
        <v>8</v>
      </c>
      <c r="E27" s="186"/>
      <c r="F27" s="291"/>
      <c r="G27" s="311" t="s">
        <v>172</v>
      </c>
    </row>
    <row r="28" spans="2:9" x14ac:dyDescent="0.25">
      <c r="B28" s="203"/>
      <c r="C28" s="204"/>
      <c r="D28" s="206"/>
      <c r="E28" s="186"/>
      <c r="F28" s="290"/>
      <c r="G28" s="311"/>
    </row>
    <row r="29" spans="2:9" x14ac:dyDescent="0.25">
      <c r="B29" s="198">
        <v>4.4000000000000004</v>
      </c>
      <c r="C29" s="207" t="s">
        <v>190</v>
      </c>
      <c r="D29" s="206"/>
      <c r="E29" s="186"/>
      <c r="F29" s="290"/>
      <c r="G29" s="311"/>
    </row>
    <row r="30" spans="2:9" x14ac:dyDescent="0.25">
      <c r="B30" s="203"/>
      <c r="C30" s="204"/>
      <c r="D30" s="206"/>
      <c r="E30" s="186"/>
      <c r="F30" s="290"/>
      <c r="G30" s="311"/>
    </row>
    <row r="31" spans="2:9" ht="26.4" x14ac:dyDescent="0.25">
      <c r="B31" s="203" t="s">
        <v>191</v>
      </c>
      <c r="C31" s="204" t="s">
        <v>192</v>
      </c>
      <c r="D31" s="206" t="s">
        <v>10</v>
      </c>
      <c r="E31" s="186">
        <f>E63+E67</f>
        <v>800</v>
      </c>
      <c r="F31" s="290">
        <v>0</v>
      </c>
      <c r="G31" s="311">
        <f>F31*E31</f>
        <v>0</v>
      </c>
    </row>
    <row r="32" spans="2:9" x14ac:dyDescent="0.25">
      <c r="B32" s="203"/>
      <c r="C32" s="204"/>
      <c r="D32" s="206"/>
      <c r="E32" s="186"/>
      <c r="F32" s="290"/>
      <c r="G32" s="311"/>
    </row>
    <row r="33" spans="2:7" x14ac:dyDescent="0.25">
      <c r="B33" s="198">
        <v>4.4000000000000004</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191</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4.4000000000000004</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191</v>
      </c>
      <c r="C45" s="204" t="s">
        <v>477</v>
      </c>
      <c r="D45" s="152" t="s">
        <v>10</v>
      </c>
      <c r="E45" s="186"/>
      <c r="F45" s="291"/>
      <c r="G45" s="311" t="s">
        <v>172</v>
      </c>
    </row>
    <row r="46" spans="2:7" x14ac:dyDescent="0.25">
      <c r="B46" s="217"/>
      <c r="C46" s="204"/>
      <c r="D46" s="152"/>
      <c r="E46" s="186"/>
      <c r="F46" s="295"/>
      <c r="G46" s="315"/>
    </row>
    <row r="47" spans="2:7" x14ac:dyDescent="0.25">
      <c r="B47" s="217" t="s">
        <v>201</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206</v>
      </c>
      <c r="C51" s="204" t="s">
        <v>558</v>
      </c>
      <c r="D51" s="152" t="s">
        <v>8</v>
      </c>
      <c r="E51" s="186">
        <v>2</v>
      </c>
      <c r="F51" s="291">
        <v>0</v>
      </c>
      <c r="G51" s="311">
        <f>E51*F51</f>
        <v>0</v>
      </c>
    </row>
    <row r="52" spans="2:9" x14ac:dyDescent="0.25">
      <c r="B52" s="217"/>
      <c r="C52" s="204"/>
      <c r="D52" s="152"/>
      <c r="E52" s="203"/>
      <c r="F52" s="296"/>
      <c r="G52" s="315"/>
    </row>
    <row r="53" spans="2:9" x14ac:dyDescent="0.25">
      <c r="B53" s="217" t="s">
        <v>206</v>
      </c>
      <c r="C53" s="204" t="s">
        <v>559</v>
      </c>
      <c r="D53" s="152" t="s">
        <v>8</v>
      </c>
      <c r="E53" s="186">
        <v>1</v>
      </c>
      <c r="F53" s="291">
        <v>0</v>
      </c>
      <c r="G53" s="311">
        <f>E53*F53</f>
        <v>0</v>
      </c>
    </row>
    <row r="54" spans="2:9" x14ac:dyDescent="0.25">
      <c r="B54" s="217"/>
      <c r="C54" s="204"/>
      <c r="D54" s="152"/>
      <c r="E54" s="203"/>
      <c r="F54" s="295"/>
      <c r="G54" s="315"/>
    </row>
    <row r="55" spans="2:9" x14ac:dyDescent="0.25">
      <c r="B55" s="216">
        <v>4.4000000000000004</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191</v>
      </c>
      <c r="C61" s="204" t="s">
        <v>306</v>
      </c>
      <c r="D61" s="152" t="s">
        <v>10</v>
      </c>
      <c r="E61" s="186"/>
      <c r="F61" s="295"/>
      <c r="G61" s="311" t="s">
        <v>172</v>
      </c>
      <c r="I61" s="115"/>
    </row>
    <row r="62" spans="2:9" x14ac:dyDescent="0.25">
      <c r="B62" s="217"/>
      <c r="C62" s="204"/>
      <c r="D62" s="152"/>
      <c r="E62" s="186"/>
      <c r="F62" s="295"/>
      <c r="G62" s="315"/>
    </row>
    <row r="63" spans="2:9" ht="13.8" x14ac:dyDescent="0.25">
      <c r="B63" s="217" t="s">
        <v>201</v>
      </c>
      <c r="C63" s="204" t="s">
        <v>307</v>
      </c>
      <c r="D63" s="152" t="s">
        <v>10</v>
      </c>
      <c r="E63" s="186">
        <v>350</v>
      </c>
      <c r="F63" s="303">
        <v>0</v>
      </c>
      <c r="G63" s="315">
        <f>F63*E63</f>
        <v>0</v>
      </c>
      <c r="I63" s="171"/>
    </row>
    <row r="64" spans="2:9" ht="13.8" x14ac:dyDescent="0.25">
      <c r="B64" s="217"/>
      <c r="C64" s="204"/>
      <c r="D64" s="152"/>
      <c r="E64" s="186"/>
      <c r="F64" s="303"/>
      <c r="G64" s="315"/>
    </row>
    <row r="65" spans="2:9" ht="13.8" x14ac:dyDescent="0.25">
      <c r="B65" s="217"/>
      <c r="C65" s="204" t="s">
        <v>216</v>
      </c>
      <c r="D65" s="152"/>
      <c r="E65" s="186"/>
      <c r="F65" s="303"/>
      <c r="G65" s="315"/>
    </row>
    <row r="66" spans="2:9" ht="13.8" x14ac:dyDescent="0.25">
      <c r="B66" s="217"/>
      <c r="C66" s="204"/>
      <c r="D66" s="152"/>
      <c r="E66" s="186"/>
      <c r="F66" s="303"/>
      <c r="G66" s="315"/>
    </row>
    <row r="67" spans="2:9" ht="13.8" x14ac:dyDescent="0.25">
      <c r="B67" s="217" t="s">
        <v>206</v>
      </c>
      <c r="C67" s="204" t="s">
        <v>306</v>
      </c>
      <c r="D67" s="152" t="s">
        <v>10</v>
      </c>
      <c r="E67" s="186">
        <v>450</v>
      </c>
      <c r="F67" s="303">
        <v>0</v>
      </c>
      <c r="G67" s="315">
        <f>F67*E67</f>
        <v>0</v>
      </c>
      <c r="I67" s="115"/>
    </row>
    <row r="68" spans="2:9" x14ac:dyDescent="0.25">
      <c r="B68" s="217"/>
      <c r="C68" s="204"/>
      <c r="D68" s="152"/>
      <c r="E68" s="203"/>
      <c r="F68" s="295"/>
      <c r="G68" s="315"/>
      <c r="I68" s="171"/>
    </row>
    <row r="69" spans="2:9" x14ac:dyDescent="0.25">
      <c r="B69" s="217" t="s">
        <v>206</v>
      </c>
      <c r="C69" s="204" t="s">
        <v>307</v>
      </c>
      <c r="D69" s="152" t="s">
        <v>10</v>
      </c>
      <c r="E69" s="186"/>
      <c r="F69" s="291"/>
      <c r="G69" s="311" t="s">
        <v>172</v>
      </c>
    </row>
    <row r="70" spans="2:9" x14ac:dyDescent="0.25">
      <c r="B70" s="217"/>
      <c r="C70" s="204"/>
      <c r="D70" s="152"/>
      <c r="E70" s="186"/>
      <c r="F70" s="295"/>
      <c r="G70" s="315"/>
    </row>
    <row r="71" spans="2:9" ht="54" customHeight="1" x14ac:dyDescent="0.25">
      <c r="B71" s="216">
        <v>4.4000000000000004</v>
      </c>
      <c r="C71" s="204" t="s">
        <v>219</v>
      </c>
      <c r="D71" s="152"/>
      <c r="E71" s="186"/>
      <c r="F71" s="295"/>
      <c r="G71" s="315"/>
    </row>
    <row r="72" spans="2:9" x14ac:dyDescent="0.25">
      <c r="B72" s="217"/>
      <c r="C72" s="204"/>
      <c r="D72" s="152"/>
      <c r="E72" s="186"/>
      <c r="F72" s="295"/>
      <c r="G72" s="315"/>
    </row>
    <row r="73" spans="2:9" x14ac:dyDescent="0.25">
      <c r="B73" s="217" t="s">
        <v>191</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4.4000000000000004</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191</v>
      </c>
      <c r="C81" s="204" t="s">
        <v>226</v>
      </c>
      <c r="D81" s="152" t="s">
        <v>8</v>
      </c>
      <c r="E81" s="186">
        <v>4</v>
      </c>
      <c r="F81" s="303">
        <v>0</v>
      </c>
      <c r="G81" s="315">
        <f>F81*E81</f>
        <v>0</v>
      </c>
    </row>
    <row r="82" spans="2:10" ht="13.8" x14ac:dyDescent="0.25">
      <c r="B82" s="217"/>
      <c r="C82" s="204"/>
      <c r="D82" s="152"/>
      <c r="E82" s="186"/>
      <c r="F82" s="303"/>
      <c r="G82" s="315"/>
    </row>
    <row r="83" spans="2:10" ht="13.8" x14ac:dyDescent="0.25">
      <c r="B83" s="217" t="s">
        <v>201</v>
      </c>
      <c r="C83" s="204" t="s">
        <v>227</v>
      </c>
      <c r="D83" s="152" t="s">
        <v>8</v>
      </c>
      <c r="E83" s="186">
        <v>12</v>
      </c>
      <c r="F83" s="303">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4.8</v>
      </c>
      <c r="C88" s="207" t="s">
        <v>229</v>
      </c>
      <c r="D88" s="152"/>
      <c r="E88" s="221"/>
      <c r="F88" s="295"/>
      <c r="G88" s="315"/>
    </row>
    <row r="89" spans="2:10" x14ac:dyDescent="0.25">
      <c r="B89" s="203"/>
      <c r="C89" s="204"/>
      <c r="D89" s="152"/>
      <c r="E89" s="203"/>
      <c r="F89" s="295"/>
      <c r="G89" s="315"/>
      <c r="J89" s="171"/>
    </row>
    <row r="90" spans="2:10" ht="13.8" x14ac:dyDescent="0.25">
      <c r="B90" s="203" t="s">
        <v>230</v>
      </c>
      <c r="C90" s="204" t="s">
        <v>479</v>
      </c>
      <c r="D90" s="152" t="s">
        <v>10</v>
      </c>
      <c r="E90" s="222">
        <v>400</v>
      </c>
      <c r="F90" s="303">
        <v>0</v>
      </c>
      <c r="G90" s="315">
        <f>F90*E90</f>
        <v>0</v>
      </c>
      <c r="I90" s="115"/>
      <c r="J90" s="171">
        <f>970/100</f>
        <v>9.6999999999999993</v>
      </c>
    </row>
    <row r="91" spans="2:10" ht="13.8" x14ac:dyDescent="0.25">
      <c r="B91" s="203"/>
      <c r="C91" s="204"/>
      <c r="D91" s="152"/>
      <c r="E91" s="203"/>
      <c r="F91" s="303"/>
      <c r="G91" s="315"/>
      <c r="J91" s="171"/>
    </row>
    <row r="92" spans="2:10" ht="13.8" x14ac:dyDescent="0.25">
      <c r="B92" s="203" t="s">
        <v>231</v>
      </c>
      <c r="C92" s="204" t="s">
        <v>560</v>
      </c>
      <c r="D92" s="152" t="s">
        <v>10</v>
      </c>
      <c r="E92" s="203">
        <v>450</v>
      </c>
      <c r="F92" s="303">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235</v>
      </c>
      <c r="C98" s="204" t="s">
        <v>546</v>
      </c>
      <c r="D98" s="152" t="s">
        <v>10</v>
      </c>
      <c r="E98" s="222">
        <f>E90</f>
        <v>400</v>
      </c>
      <c r="F98" s="295">
        <v>0</v>
      </c>
      <c r="G98" s="315">
        <f>F98*E98</f>
        <v>0</v>
      </c>
    </row>
    <row r="99" spans="2:7" x14ac:dyDescent="0.25">
      <c r="B99" s="203"/>
      <c r="C99" s="204"/>
      <c r="D99" s="152"/>
      <c r="E99" s="203"/>
      <c r="F99" s="295"/>
      <c r="G99" s="315"/>
    </row>
    <row r="100" spans="2:7" x14ac:dyDescent="0.25">
      <c r="B100" s="203" t="s">
        <v>235</v>
      </c>
      <c r="C100" s="204" t="s">
        <v>131</v>
      </c>
      <c r="D100" s="152" t="s">
        <v>10</v>
      </c>
      <c r="E100" s="203"/>
      <c r="F100" s="295"/>
      <c r="G100" s="315" t="s">
        <v>172</v>
      </c>
    </row>
    <row r="101" spans="2:7" x14ac:dyDescent="0.25">
      <c r="B101" s="203"/>
      <c r="C101" s="204"/>
      <c r="D101" s="152"/>
      <c r="E101" s="221"/>
      <c r="F101" s="295"/>
      <c r="G101" s="315"/>
    </row>
    <row r="102" spans="2:7" x14ac:dyDescent="0.25">
      <c r="B102" s="198">
        <v>4.9000000000000004</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240</v>
      </c>
      <c r="C106" s="204" t="s">
        <v>241</v>
      </c>
      <c r="D106" s="152" t="s">
        <v>8</v>
      </c>
      <c r="E106" s="186">
        <v>4</v>
      </c>
      <c r="F106" s="295">
        <v>0</v>
      </c>
      <c r="G106" s="315">
        <f>F106*E106</f>
        <v>0</v>
      </c>
    </row>
    <row r="107" spans="2:7" x14ac:dyDescent="0.25">
      <c r="B107" s="203"/>
      <c r="C107" s="204"/>
      <c r="D107" s="152"/>
      <c r="E107" s="186"/>
      <c r="F107" s="295"/>
      <c r="G107" s="315"/>
    </row>
    <row r="108" spans="2:7" x14ac:dyDescent="0.25">
      <c r="B108" s="203" t="s">
        <v>242</v>
      </c>
      <c r="C108" s="204" t="s">
        <v>243</v>
      </c>
      <c r="D108" s="152" t="s">
        <v>8</v>
      </c>
      <c r="E108" s="186"/>
      <c r="F108" s="295"/>
      <c r="G108" s="315" t="s">
        <v>172</v>
      </c>
    </row>
    <row r="109" spans="2:7" x14ac:dyDescent="0.25">
      <c r="B109" s="203"/>
      <c r="C109" s="204"/>
      <c r="D109" s="152"/>
      <c r="E109" s="186"/>
      <c r="F109" s="295"/>
      <c r="G109" s="315"/>
    </row>
    <row r="110" spans="2:7" x14ac:dyDescent="0.25">
      <c r="B110" s="203" t="s">
        <v>245</v>
      </c>
      <c r="C110" s="204" t="s">
        <v>277</v>
      </c>
      <c r="D110" s="152" t="s">
        <v>8</v>
      </c>
      <c r="E110" s="186"/>
      <c r="F110" s="295"/>
      <c r="G110" s="315" t="s">
        <v>172</v>
      </c>
    </row>
    <row r="111" spans="2:7" x14ac:dyDescent="0.25">
      <c r="B111" s="203"/>
      <c r="C111" s="223"/>
      <c r="D111" s="152"/>
      <c r="E111" s="186"/>
      <c r="F111" s="295"/>
      <c r="G111" s="315"/>
    </row>
    <row r="112" spans="2:7" ht="15" x14ac:dyDescent="0.25">
      <c r="B112" s="203" t="s">
        <v>245</v>
      </c>
      <c r="C112" s="204" t="s">
        <v>561</v>
      </c>
      <c r="D112" s="152" t="s">
        <v>8</v>
      </c>
      <c r="E112" s="186"/>
      <c r="F112" s="295"/>
      <c r="G112" s="315" t="s">
        <v>172</v>
      </c>
    </row>
    <row r="113" spans="2:7" x14ac:dyDescent="0.25">
      <c r="B113" s="203"/>
      <c r="C113" s="223"/>
      <c r="D113" s="152"/>
      <c r="E113" s="186"/>
      <c r="F113" s="295"/>
      <c r="G113" s="315"/>
    </row>
    <row r="114" spans="2:7" x14ac:dyDescent="0.25">
      <c r="B114" s="203" t="s">
        <v>245</v>
      </c>
      <c r="C114" s="204" t="s">
        <v>246</v>
      </c>
      <c r="D114" s="152" t="s">
        <v>8</v>
      </c>
      <c r="E114" s="186">
        <v>1</v>
      </c>
      <c r="F114" s="295">
        <v>0</v>
      </c>
      <c r="G114" s="315">
        <f>E114*F114</f>
        <v>0</v>
      </c>
    </row>
    <row r="115" spans="2:7" x14ac:dyDescent="0.25">
      <c r="B115" s="224"/>
      <c r="C115" s="225"/>
      <c r="D115" s="214"/>
      <c r="E115" s="226"/>
      <c r="F115" s="299"/>
      <c r="G115" s="317"/>
    </row>
    <row r="116" spans="2:7" x14ac:dyDescent="0.25">
      <c r="B116" s="198">
        <v>4.0999999999999996</v>
      </c>
      <c r="C116" s="207" t="s">
        <v>248</v>
      </c>
      <c r="D116" s="152"/>
      <c r="E116" s="186"/>
      <c r="F116" s="295"/>
      <c r="G116" s="315"/>
    </row>
    <row r="117" spans="2:7" x14ac:dyDescent="0.25">
      <c r="B117" s="203"/>
      <c r="C117" s="204"/>
      <c r="D117" s="152"/>
      <c r="E117" s="186"/>
      <c r="F117" s="295"/>
      <c r="G117" s="315"/>
    </row>
    <row r="118" spans="2:7" ht="52.8" x14ac:dyDescent="0.25">
      <c r="B118" s="203"/>
      <c r="C118" s="204" t="s">
        <v>249</v>
      </c>
      <c r="D118" s="152"/>
      <c r="E118" s="186"/>
      <c r="F118" s="295"/>
      <c r="G118" s="315"/>
    </row>
    <row r="119" spans="2:7" x14ac:dyDescent="0.25">
      <c r="B119" s="203"/>
      <c r="C119" s="204"/>
      <c r="D119" s="152"/>
      <c r="E119" s="186"/>
      <c r="F119" s="295"/>
      <c r="G119" s="315"/>
    </row>
    <row r="120" spans="2:7" ht="39.6" x14ac:dyDescent="0.25">
      <c r="B120" s="203"/>
      <c r="C120" s="204" t="s">
        <v>250</v>
      </c>
      <c r="D120" s="152"/>
      <c r="E120" s="186"/>
      <c r="F120" s="295"/>
      <c r="G120" s="315"/>
    </row>
    <row r="121" spans="2:7" x14ac:dyDescent="0.25">
      <c r="B121" s="203"/>
      <c r="C121" s="204"/>
      <c r="D121" s="152"/>
      <c r="E121" s="186"/>
      <c r="F121" s="295"/>
      <c r="G121" s="315"/>
    </row>
    <row r="122" spans="2:7" ht="15.6" customHeight="1" x14ac:dyDescent="0.25">
      <c r="B122" s="203"/>
      <c r="C122" s="204" t="s">
        <v>251</v>
      </c>
      <c r="D122" s="152"/>
      <c r="E122" s="186"/>
      <c r="F122" s="295"/>
      <c r="G122" s="315"/>
    </row>
    <row r="123" spans="2:7" x14ac:dyDescent="0.25">
      <c r="B123" s="203"/>
      <c r="C123" s="204"/>
      <c r="D123" s="152"/>
      <c r="E123" s="186"/>
      <c r="F123" s="295"/>
      <c r="G123" s="315"/>
    </row>
    <row r="124" spans="2:7" x14ac:dyDescent="0.25">
      <c r="B124" s="203"/>
      <c r="C124" s="204" t="s">
        <v>252</v>
      </c>
      <c r="D124" s="152"/>
      <c r="E124" s="186"/>
      <c r="F124" s="295"/>
      <c r="G124" s="315"/>
    </row>
    <row r="125" spans="2:7" x14ac:dyDescent="0.25">
      <c r="B125" s="203"/>
      <c r="C125" s="204"/>
      <c r="D125" s="152"/>
      <c r="E125" s="221"/>
      <c r="F125" s="295"/>
      <c r="G125" s="315"/>
    </row>
    <row r="126" spans="2:7" x14ac:dyDescent="0.25">
      <c r="B126" s="203" t="s">
        <v>253</v>
      </c>
      <c r="C126" s="204" t="s">
        <v>293</v>
      </c>
      <c r="D126" s="152" t="s">
        <v>8</v>
      </c>
      <c r="E126" s="203">
        <v>8</v>
      </c>
      <c r="F126" s="295">
        <v>0</v>
      </c>
      <c r="G126" s="315">
        <f>F126*E126</f>
        <v>0</v>
      </c>
    </row>
    <row r="127" spans="2:7" x14ac:dyDescent="0.25">
      <c r="B127" s="203"/>
      <c r="C127" s="204"/>
      <c r="D127" s="152"/>
      <c r="E127" s="203"/>
      <c r="F127" s="295"/>
      <c r="G127" s="315"/>
    </row>
    <row r="128" spans="2:7" x14ac:dyDescent="0.25">
      <c r="B128" s="203" t="s">
        <v>255</v>
      </c>
      <c r="C128" s="204" t="s">
        <v>292</v>
      </c>
      <c r="D128" s="152" t="s">
        <v>8</v>
      </c>
      <c r="E128" s="203"/>
      <c r="F128" s="295"/>
      <c r="G128" s="315" t="s">
        <v>481</v>
      </c>
    </row>
    <row r="129" spans="2:16" x14ac:dyDescent="0.25">
      <c r="B129" s="217"/>
      <c r="C129" s="204"/>
      <c r="D129" s="152"/>
      <c r="E129" s="186"/>
      <c r="F129" s="295"/>
      <c r="G129" s="315"/>
    </row>
    <row r="130" spans="2:16" x14ac:dyDescent="0.25">
      <c r="B130" s="203" t="s">
        <v>364</v>
      </c>
      <c r="C130" s="204" t="s">
        <v>730</v>
      </c>
      <c r="D130" s="152" t="s">
        <v>8</v>
      </c>
      <c r="E130" s="186"/>
      <c r="F130" s="295"/>
      <c r="G130" s="315" t="s">
        <v>172</v>
      </c>
    </row>
    <row r="131" spans="2:16" x14ac:dyDescent="0.25">
      <c r="B131" s="217"/>
      <c r="C131" s="204"/>
      <c r="D131" s="152"/>
      <c r="E131" s="186"/>
      <c r="F131" s="295"/>
      <c r="G131" s="315"/>
    </row>
    <row r="132" spans="2:16" x14ac:dyDescent="0.25">
      <c r="B132" s="217" t="s">
        <v>364</v>
      </c>
      <c r="C132" s="204" t="s">
        <v>314</v>
      </c>
      <c r="D132" s="152" t="s">
        <v>8</v>
      </c>
      <c r="E132" s="186"/>
      <c r="F132" s="295"/>
      <c r="G132" s="315" t="s">
        <v>172</v>
      </c>
    </row>
    <row r="133" spans="2:16" x14ac:dyDescent="0.25">
      <c r="B133" s="227"/>
      <c r="C133" s="208"/>
      <c r="D133" s="152"/>
      <c r="E133" s="218"/>
      <c r="F133" s="295"/>
      <c r="G133" s="315"/>
    </row>
    <row r="134" spans="2:16" x14ac:dyDescent="0.25">
      <c r="B134" s="182"/>
      <c r="C134" s="183" t="s">
        <v>11</v>
      </c>
      <c r="D134" s="184"/>
      <c r="E134" s="209"/>
      <c r="F134" s="300"/>
      <c r="G134" s="316">
        <f>SUM(G86:G133)</f>
        <v>0</v>
      </c>
    </row>
    <row r="135" spans="2:16" ht="16.5" customHeight="1" x14ac:dyDescent="0.25">
      <c r="B135" s="559" t="s">
        <v>12</v>
      </c>
      <c r="C135" s="560"/>
      <c r="D135" s="210"/>
      <c r="E135" s="211"/>
      <c r="F135" s="300"/>
      <c r="G135" s="313">
        <f>G134</f>
        <v>0</v>
      </c>
      <c r="K135" s="228"/>
    </row>
    <row r="136" spans="2:16" x14ac:dyDescent="0.25">
      <c r="B136" s="229"/>
      <c r="C136" s="230"/>
      <c r="D136" s="231"/>
      <c r="E136" s="232"/>
      <c r="F136" s="299"/>
      <c r="G136" s="317"/>
      <c r="K136" s="228"/>
    </row>
    <row r="137" spans="2:16" x14ac:dyDescent="0.25">
      <c r="B137" s="198">
        <v>4.1100000000000003</v>
      </c>
      <c r="C137" s="233" t="s">
        <v>259</v>
      </c>
      <c r="D137" s="234"/>
      <c r="F137" s="295"/>
      <c r="G137" s="315"/>
    </row>
    <row r="138" spans="2:16" x14ac:dyDescent="0.25">
      <c r="B138" s="203"/>
      <c r="C138" s="151"/>
      <c r="D138" s="234"/>
      <c r="F138" s="295"/>
      <c r="G138" s="315"/>
    </row>
    <row r="139" spans="2:16" ht="52.8" x14ac:dyDescent="0.25">
      <c r="B139" s="203"/>
      <c r="C139" s="151" t="s">
        <v>311</v>
      </c>
      <c r="D139" s="234"/>
      <c r="F139" s="295"/>
      <c r="G139" s="315"/>
    </row>
    <row r="140" spans="2:16" x14ac:dyDescent="0.25">
      <c r="B140" s="203"/>
      <c r="C140" s="151"/>
      <c r="D140" s="234"/>
      <c r="F140" s="295"/>
      <c r="G140" s="315"/>
    </row>
    <row r="141" spans="2:16" ht="26.4" x14ac:dyDescent="0.25">
      <c r="B141" s="203"/>
      <c r="C141" s="151" t="s">
        <v>261</v>
      </c>
      <c r="D141" s="234"/>
      <c r="F141" s="295"/>
      <c r="G141" s="315"/>
    </row>
    <row r="142" spans="2:16" x14ac:dyDescent="0.25">
      <c r="B142" s="203"/>
      <c r="C142" s="151"/>
      <c r="D142" s="234"/>
      <c r="F142" s="295"/>
      <c r="G142" s="315"/>
    </row>
    <row r="143" spans="2:16" s="142" customFormat="1" x14ac:dyDescent="0.25">
      <c r="B143" s="235" t="s">
        <v>262</v>
      </c>
      <c r="C143" s="151" t="s">
        <v>304</v>
      </c>
      <c r="D143" s="234" t="s">
        <v>8</v>
      </c>
      <c r="E143" s="186"/>
      <c r="F143" s="291"/>
      <c r="G143" s="311" t="s">
        <v>172</v>
      </c>
    </row>
    <row r="144" spans="2:16" x14ac:dyDescent="0.25">
      <c r="B144" s="203"/>
      <c r="C144" s="151"/>
      <c r="D144" s="234"/>
      <c r="F144" s="301"/>
      <c r="G144" s="315"/>
      <c r="P144" s="71">
        <f>60*12</f>
        <v>720</v>
      </c>
    </row>
    <row r="145" spans="2:7" s="142" customFormat="1" ht="26.4" x14ac:dyDescent="0.25">
      <c r="B145" s="235" t="s">
        <v>263</v>
      </c>
      <c r="C145" s="151" t="s">
        <v>305</v>
      </c>
      <c r="D145" s="234" t="s">
        <v>8</v>
      </c>
      <c r="E145" s="186"/>
      <c r="F145" s="291"/>
      <c r="G145" s="311" t="s">
        <v>172</v>
      </c>
    </row>
    <row r="146" spans="2:7" s="142" customFormat="1" x14ac:dyDescent="0.25">
      <c r="B146" s="235"/>
      <c r="C146" s="151"/>
      <c r="D146" s="234"/>
      <c r="E146" s="153"/>
      <c r="F146" s="525"/>
      <c r="G146" s="315"/>
    </row>
    <row r="147" spans="2:7" ht="13.8" x14ac:dyDescent="0.25">
      <c r="B147" s="203" t="s">
        <v>362</v>
      </c>
      <c r="C147" s="140" t="s">
        <v>507</v>
      </c>
      <c r="D147" s="138" t="s">
        <v>8</v>
      </c>
      <c r="E147" s="79">
        <v>8</v>
      </c>
      <c r="F147" s="427">
        <v>0</v>
      </c>
      <c r="G147" s="303">
        <f>E147*F147</f>
        <v>0</v>
      </c>
    </row>
    <row r="148" spans="2:7" ht="13.8" x14ac:dyDescent="0.25">
      <c r="B148" s="203"/>
      <c r="C148" s="140"/>
      <c r="D148" s="138"/>
      <c r="E148" s="79"/>
      <c r="F148" s="303"/>
      <c r="G148" s="318"/>
    </row>
    <row r="149" spans="2:7" ht="13.8" x14ac:dyDescent="0.25">
      <c r="B149" s="203" t="s">
        <v>362</v>
      </c>
      <c r="C149" s="254" t="s">
        <v>421</v>
      </c>
      <c r="D149" s="255" t="s">
        <v>8</v>
      </c>
      <c r="E149" s="256">
        <v>12</v>
      </c>
      <c r="F149" s="305">
        <v>0</v>
      </c>
      <c r="G149" s="319">
        <f>F149*E149</f>
        <v>0</v>
      </c>
    </row>
    <row r="150" spans="2:7" ht="13.8" x14ac:dyDescent="0.25">
      <c r="B150" s="203"/>
      <c r="C150" s="140"/>
      <c r="D150" s="138"/>
      <c r="E150" s="79"/>
      <c r="F150" s="304"/>
      <c r="G150" s="318"/>
    </row>
    <row r="151" spans="2:7" ht="13.8" x14ac:dyDescent="0.25">
      <c r="B151" s="203" t="s">
        <v>362</v>
      </c>
      <c r="C151" s="140" t="s">
        <v>483</v>
      </c>
      <c r="D151" s="138" t="s">
        <v>8</v>
      </c>
      <c r="E151" s="79"/>
      <c r="F151" s="305"/>
      <c r="G151" s="303" t="s">
        <v>172</v>
      </c>
    </row>
    <row r="152" spans="2:7" ht="13.8" x14ac:dyDescent="0.25">
      <c r="B152" s="203"/>
      <c r="C152" s="140"/>
      <c r="D152" s="138"/>
      <c r="E152" s="79"/>
      <c r="F152" s="304"/>
      <c r="G152" s="318"/>
    </row>
    <row r="153" spans="2:7" ht="13.8" x14ac:dyDescent="0.25">
      <c r="B153" s="198">
        <v>4.12</v>
      </c>
      <c r="C153" s="257" t="s">
        <v>267</v>
      </c>
      <c r="D153" s="255"/>
      <c r="E153" s="258"/>
      <c r="F153" s="305"/>
      <c r="G153" s="319"/>
    </row>
    <row r="154" spans="2:7" ht="13.8" x14ac:dyDescent="0.25">
      <c r="B154" s="203"/>
      <c r="C154" s="254"/>
      <c r="D154" s="255"/>
      <c r="E154" s="258"/>
      <c r="F154" s="305"/>
      <c r="G154" s="319"/>
    </row>
    <row r="155" spans="2:7" ht="41.4" x14ac:dyDescent="0.25">
      <c r="B155" s="203"/>
      <c r="C155" s="254" t="s">
        <v>268</v>
      </c>
      <c r="D155" s="255"/>
      <c r="E155" s="258"/>
      <c r="F155" s="305"/>
      <c r="G155" s="319"/>
    </row>
    <row r="156" spans="2:7" ht="13.8" x14ac:dyDescent="0.25">
      <c r="B156" s="203"/>
      <c r="C156" s="254"/>
      <c r="D156" s="255"/>
      <c r="E156" s="258"/>
      <c r="F156" s="305"/>
      <c r="G156" s="319"/>
    </row>
    <row r="157" spans="2:7" ht="13.8" x14ac:dyDescent="0.25">
      <c r="B157" s="203" t="s">
        <v>269</v>
      </c>
      <c r="C157" s="254" t="s">
        <v>270</v>
      </c>
      <c r="D157" s="255" t="s">
        <v>111</v>
      </c>
      <c r="E157" s="258">
        <v>1</v>
      </c>
      <c r="F157" s="305">
        <v>6000</v>
      </c>
      <c r="G157" s="319">
        <f>F157*E157</f>
        <v>6000</v>
      </c>
    </row>
    <row r="158" spans="2:7" ht="13.8" x14ac:dyDescent="0.25">
      <c r="B158" s="203"/>
      <c r="C158" s="254"/>
      <c r="D158" s="255"/>
      <c r="E158" s="258"/>
      <c r="F158" s="305"/>
      <c r="G158" s="319"/>
    </row>
    <row r="159" spans="2:7" ht="13.8" x14ac:dyDescent="0.25">
      <c r="B159" s="203">
        <v>4.1399999999999997</v>
      </c>
      <c r="C159" s="257" t="s">
        <v>272</v>
      </c>
      <c r="D159" s="255"/>
      <c r="E159" s="258"/>
      <c r="F159" s="305"/>
      <c r="G159" s="319"/>
    </row>
    <row r="160" spans="2:7" ht="13.8" x14ac:dyDescent="0.25">
      <c r="B160" s="203"/>
      <c r="C160" s="257"/>
      <c r="D160" s="255"/>
      <c r="E160" s="258"/>
      <c r="F160" s="305"/>
      <c r="G160" s="319"/>
    </row>
    <row r="161" spans="2:7" ht="13.8" x14ac:dyDescent="0.25">
      <c r="B161" s="203" t="s">
        <v>365</v>
      </c>
      <c r="C161" s="254" t="s">
        <v>288</v>
      </c>
      <c r="D161" s="255" t="s">
        <v>8</v>
      </c>
      <c r="E161" s="258"/>
      <c r="F161" s="305"/>
      <c r="G161" s="320" t="s">
        <v>481</v>
      </c>
    </row>
    <row r="162" spans="2:7" ht="13.8" x14ac:dyDescent="0.25">
      <c r="B162" s="203"/>
      <c r="C162" s="254"/>
      <c r="D162" s="255"/>
      <c r="E162" s="258"/>
      <c r="F162" s="305"/>
      <c r="G162" s="319"/>
    </row>
    <row r="163" spans="2:7" ht="27.6" x14ac:dyDescent="0.25">
      <c r="B163" s="203" t="s">
        <v>366</v>
      </c>
      <c r="C163" s="254" t="s">
        <v>316</v>
      </c>
      <c r="D163" s="255" t="s">
        <v>8</v>
      </c>
      <c r="E163" s="259"/>
      <c r="F163" s="305"/>
      <c r="G163" s="320" t="s">
        <v>481</v>
      </c>
    </row>
    <row r="164" spans="2:7" ht="13.8" x14ac:dyDescent="0.25">
      <c r="B164" s="203"/>
      <c r="C164" s="254"/>
      <c r="D164" s="255"/>
      <c r="E164" s="258"/>
      <c r="F164" s="305"/>
      <c r="G164" s="319"/>
    </row>
    <row r="165" spans="2:7" ht="27.6" x14ac:dyDescent="0.25">
      <c r="B165" s="203" t="s">
        <v>367</v>
      </c>
      <c r="C165" s="254" t="s">
        <v>425</v>
      </c>
      <c r="D165" s="255" t="s">
        <v>10</v>
      </c>
      <c r="E165" s="259"/>
      <c r="F165" s="305"/>
      <c r="G165" s="320" t="s">
        <v>172</v>
      </c>
    </row>
    <row r="166" spans="2:7" ht="13.8" x14ac:dyDescent="0.25">
      <c r="B166" s="203"/>
      <c r="C166" s="254"/>
      <c r="D166" s="255"/>
      <c r="E166" s="258"/>
      <c r="F166" s="305"/>
      <c r="G166" s="319"/>
    </row>
    <row r="167" spans="2:7" ht="27.6" x14ac:dyDescent="0.25">
      <c r="B167" s="203" t="s">
        <v>367</v>
      </c>
      <c r="C167" s="254" t="s">
        <v>318</v>
      </c>
      <c r="D167" s="255" t="s">
        <v>8</v>
      </c>
      <c r="E167" s="258"/>
      <c r="F167" s="305"/>
      <c r="G167" s="319" t="s">
        <v>481</v>
      </c>
    </row>
    <row r="168" spans="2:7" ht="13.8" x14ac:dyDescent="0.25">
      <c r="B168" s="203"/>
      <c r="C168" s="254"/>
      <c r="D168" s="255"/>
      <c r="E168" s="258"/>
      <c r="F168" s="305"/>
      <c r="G168" s="319"/>
    </row>
    <row r="169" spans="2:7" ht="27.6" x14ac:dyDescent="0.25">
      <c r="B169" s="203" t="s">
        <v>367</v>
      </c>
      <c r="C169" s="254" t="s">
        <v>562</v>
      </c>
      <c r="D169" s="255" t="s">
        <v>111</v>
      </c>
      <c r="E169" s="258">
        <v>1</v>
      </c>
      <c r="F169" s="305">
        <v>26500</v>
      </c>
      <c r="G169" s="320">
        <f>E169*F169</f>
        <v>26500</v>
      </c>
    </row>
    <row r="170" spans="2:7" ht="13.8" x14ac:dyDescent="0.25">
      <c r="B170" s="203"/>
      <c r="C170" s="260"/>
      <c r="D170" s="259"/>
      <c r="E170" s="258"/>
      <c r="F170" s="305"/>
      <c r="G170" s="320"/>
    </row>
    <row r="171" spans="2:7" ht="27.6" x14ac:dyDescent="0.25">
      <c r="B171" s="203" t="s">
        <v>367</v>
      </c>
      <c r="C171" s="254" t="s">
        <v>567</v>
      </c>
      <c r="D171" s="259" t="s">
        <v>8</v>
      </c>
      <c r="E171" s="259">
        <v>1</v>
      </c>
      <c r="F171" s="305">
        <v>0</v>
      </c>
      <c r="G171" s="320">
        <f>E171*F171</f>
        <v>0</v>
      </c>
    </row>
    <row r="172" spans="2:7" ht="13.8" x14ac:dyDescent="0.25">
      <c r="B172" s="203"/>
      <c r="C172" s="254"/>
      <c r="D172" s="255"/>
      <c r="E172" s="258"/>
      <c r="F172" s="305"/>
      <c r="G172" s="319"/>
    </row>
    <row r="173" spans="2:7" ht="26.4" x14ac:dyDescent="0.25">
      <c r="B173" s="203" t="s">
        <v>367</v>
      </c>
      <c r="C173" s="151" t="s">
        <v>737</v>
      </c>
      <c r="D173" s="234" t="s">
        <v>8</v>
      </c>
      <c r="E173" s="153">
        <v>4</v>
      </c>
      <c r="F173" s="295">
        <v>0</v>
      </c>
      <c r="G173" s="320">
        <f>E173*F173</f>
        <v>0</v>
      </c>
    </row>
    <row r="174" spans="2:7" ht="13.8" thickBot="1" x14ac:dyDescent="0.3">
      <c r="B174" s="203"/>
      <c r="C174" s="151"/>
      <c r="D174" s="234"/>
      <c r="F174" s="295"/>
      <c r="G174" s="315"/>
    </row>
    <row r="175" spans="2:7" s="150" customFormat="1" ht="19.5" customHeight="1" thickBot="1" x14ac:dyDescent="0.3">
      <c r="B175" s="236" t="s">
        <v>13</v>
      </c>
      <c r="C175" s="237" t="s">
        <v>286</v>
      </c>
      <c r="D175" s="238"/>
      <c r="E175" s="239"/>
      <c r="F175" s="306"/>
      <c r="G175" s="321">
        <v>0</v>
      </c>
    </row>
    <row r="176" spans="2:7" x14ac:dyDescent="0.25">
      <c r="C176" s="151"/>
      <c r="D176" s="152"/>
    </row>
    <row r="177" spans="3:9" x14ac:dyDescent="0.25">
      <c r="C177" s="151"/>
      <c r="D177" s="152"/>
      <c r="G177" s="322"/>
      <c r="H177" s="157"/>
      <c r="I177" s="157"/>
    </row>
    <row r="178" spans="3:9" x14ac:dyDescent="0.25">
      <c r="C178" s="151"/>
      <c r="D178" s="152"/>
      <c r="G178" s="322"/>
    </row>
    <row r="179" spans="3:9" x14ac:dyDescent="0.25">
      <c r="C179" s="151"/>
      <c r="D179" s="152"/>
      <c r="G179" s="322"/>
    </row>
    <row r="180" spans="3:9" x14ac:dyDescent="0.25">
      <c r="C180" s="151"/>
      <c r="D180" s="152"/>
      <c r="G180" s="322"/>
    </row>
    <row r="181" spans="3:9" x14ac:dyDescent="0.25">
      <c r="C181" s="151"/>
      <c r="D181" s="152"/>
      <c r="G181" s="322"/>
    </row>
    <row r="182" spans="3:9" x14ac:dyDescent="0.25">
      <c r="C182" s="151"/>
      <c r="D182" s="152"/>
    </row>
    <row r="183" spans="3:9" x14ac:dyDescent="0.25">
      <c r="C183" s="151"/>
      <c r="D183" s="152"/>
      <c r="E183" s="158"/>
      <c r="F183" s="308"/>
      <c r="G183" s="323"/>
    </row>
    <row r="184" spans="3:9" x14ac:dyDescent="0.25">
      <c r="C184" s="151"/>
      <c r="D184" s="152"/>
      <c r="E184" s="158"/>
      <c r="F184" s="308"/>
      <c r="G184" s="323"/>
    </row>
  </sheetData>
  <mergeCells count="3">
    <mergeCell ref="B40:C40"/>
    <mergeCell ref="B86:C86"/>
    <mergeCell ref="B135:C135"/>
  </mergeCells>
  <pageMargins left="0.7" right="0.7" top="0.75" bottom="0.75" header="0.3" footer="0.3"/>
  <pageSetup fitToHeight="0" orientation="portrait" r:id="rId1"/>
  <rowBreaks count="3" manualBreakCount="3">
    <brk id="39" min="1" max="6" man="1"/>
    <brk id="85" min="1" max="6" man="1"/>
    <brk id="134" min="1" max="6" man="1"/>
  </rowBreaks>
  <colBreaks count="1" manualBreakCount="1">
    <brk id="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3D629-ED9B-4045-80C7-FAC05848226F}">
  <sheetPr>
    <pageSetUpPr fitToPage="1"/>
  </sheetPr>
  <dimension ref="B2:P186"/>
  <sheetViews>
    <sheetView view="pageBreakPreview" zoomScale="94" zoomScaleNormal="100" zoomScaleSheetLayoutView="94" workbookViewId="0">
      <selection activeCell="A6" sqref="A6:XFD6"/>
    </sheetView>
  </sheetViews>
  <sheetFormatPr defaultColWidth="9.33203125" defaultRowHeight="13.2" x14ac:dyDescent="0.25"/>
  <cols>
    <col min="1" max="1" width="9.33203125" style="71"/>
    <col min="2" max="2" width="8.44140625" style="71" customWidth="1"/>
    <col min="3" max="3" width="59.6640625" style="71" customWidth="1"/>
    <col min="4" max="4" width="6.6640625" style="160" customWidth="1"/>
    <col min="5" max="5" width="11.44140625" style="153" customWidth="1"/>
    <col min="6" max="6" width="18.6640625" style="307" customWidth="1"/>
    <col min="7" max="7" width="19.33203125" style="287" customWidth="1"/>
    <col min="8" max="8" width="10.33203125" style="71" bestFit="1" customWidth="1"/>
    <col min="9" max="10" width="14.44140625" style="71" bestFit="1" customWidth="1"/>
    <col min="11" max="16384" width="9.33203125" style="71"/>
  </cols>
  <sheetData>
    <row r="2" spans="2:7" x14ac:dyDescent="0.25">
      <c r="B2" s="196"/>
      <c r="C2" s="196" t="s">
        <v>1</v>
      </c>
      <c r="D2" s="196" t="s">
        <v>3</v>
      </c>
      <c r="E2" s="197" t="s">
        <v>163</v>
      </c>
      <c r="F2" s="288" t="s">
        <v>2</v>
      </c>
      <c r="G2" s="309" t="s">
        <v>4</v>
      </c>
    </row>
    <row r="3" spans="2:7" x14ac:dyDescent="0.25">
      <c r="B3" s="198"/>
      <c r="C3" s="199"/>
      <c r="D3" s="200"/>
      <c r="E3" s="201"/>
      <c r="F3" s="289"/>
      <c r="G3" s="310"/>
    </row>
    <row r="4" spans="2:7" x14ac:dyDescent="0.25">
      <c r="B4" s="198">
        <v>5</v>
      </c>
      <c r="C4" s="202" t="s">
        <v>474</v>
      </c>
      <c r="E4" s="186"/>
      <c r="F4" s="290"/>
      <c r="G4" s="311"/>
    </row>
    <row r="5" spans="2:7" x14ac:dyDescent="0.25">
      <c r="B5" s="203"/>
      <c r="C5" s="204"/>
      <c r="D5" s="152"/>
      <c r="E5" s="186"/>
      <c r="F5" s="290"/>
      <c r="G5" s="311"/>
    </row>
    <row r="6" spans="2:7" hidden="1" x14ac:dyDescent="0.25">
      <c r="B6" s="198">
        <v>5.0999999999999996</v>
      </c>
      <c r="C6" s="205" t="s">
        <v>729</v>
      </c>
      <c r="E6" s="186"/>
      <c r="F6" s="290"/>
      <c r="G6" s="311"/>
    </row>
    <row r="7" spans="2:7" x14ac:dyDescent="0.25">
      <c r="B7" s="203"/>
      <c r="C7" s="204" t="s">
        <v>167</v>
      </c>
      <c r="D7" s="206"/>
      <c r="E7" s="186"/>
      <c r="F7" s="290"/>
      <c r="G7" s="311"/>
    </row>
    <row r="8" spans="2:7" ht="26.4" x14ac:dyDescent="0.25">
      <c r="B8" s="198">
        <v>6.1</v>
      </c>
      <c r="C8" s="204" t="s">
        <v>308</v>
      </c>
      <c r="D8" s="206"/>
      <c r="E8" s="186"/>
      <c r="F8" s="290"/>
      <c r="G8" s="311"/>
    </row>
    <row r="9" spans="2:7" x14ac:dyDescent="0.25">
      <c r="B9" s="203"/>
      <c r="C9" s="204"/>
      <c r="D9" s="206"/>
      <c r="E9" s="186"/>
      <c r="F9" s="290"/>
      <c r="G9" s="311"/>
    </row>
    <row r="10" spans="2:7" ht="52.8" x14ac:dyDescent="0.25">
      <c r="B10" s="198">
        <v>7.1</v>
      </c>
      <c r="C10" s="204" t="s">
        <v>169</v>
      </c>
      <c r="D10" s="206"/>
      <c r="E10" s="186"/>
      <c r="F10" s="290"/>
      <c r="G10" s="311"/>
    </row>
    <row r="11" spans="2:7" x14ac:dyDescent="0.25">
      <c r="B11" s="203"/>
      <c r="C11" s="204"/>
      <c r="D11" s="206"/>
      <c r="E11" s="186"/>
      <c r="F11" s="290"/>
      <c r="G11" s="311"/>
    </row>
    <row r="12" spans="2:7" x14ac:dyDescent="0.25">
      <c r="B12" s="198">
        <v>8.1</v>
      </c>
      <c r="C12" s="204" t="s">
        <v>171</v>
      </c>
      <c r="D12" s="206" t="s">
        <v>9</v>
      </c>
      <c r="E12" s="186"/>
      <c r="F12" s="290">
        <f>SUM(F6:F11)</f>
        <v>0</v>
      </c>
      <c r="G12" s="311" t="s">
        <v>172</v>
      </c>
    </row>
    <row r="13" spans="2:7" ht="52.8" x14ac:dyDescent="0.25">
      <c r="B13" s="203"/>
      <c r="C13" s="204" t="s">
        <v>528</v>
      </c>
      <c r="D13" s="206"/>
      <c r="E13" s="186"/>
      <c r="F13" s="291"/>
      <c r="G13" s="311"/>
    </row>
    <row r="14" spans="2:7" x14ac:dyDescent="0.25">
      <c r="B14" s="198">
        <v>9.1</v>
      </c>
      <c r="C14" s="204"/>
      <c r="D14" s="206"/>
      <c r="E14" s="186"/>
      <c r="F14" s="290"/>
      <c r="G14" s="311"/>
    </row>
    <row r="15" spans="2:7" x14ac:dyDescent="0.25">
      <c r="B15" s="203"/>
      <c r="C15" s="204" t="s">
        <v>176</v>
      </c>
      <c r="D15" s="206" t="s">
        <v>9</v>
      </c>
      <c r="E15" s="186"/>
      <c r="F15" s="290"/>
      <c r="G15" s="311" t="s">
        <v>172</v>
      </c>
    </row>
    <row r="16" spans="2:7" x14ac:dyDescent="0.25">
      <c r="B16" s="198">
        <v>10.1</v>
      </c>
      <c r="C16" s="207" t="s">
        <v>178</v>
      </c>
      <c r="D16" s="206"/>
      <c r="E16" s="186"/>
      <c r="G16" s="311"/>
    </row>
    <row r="17" spans="2:9" x14ac:dyDescent="0.25">
      <c r="B17" s="203"/>
      <c r="C17" s="204"/>
      <c r="D17" s="206"/>
      <c r="E17" s="186"/>
      <c r="G17" s="311"/>
    </row>
    <row r="18" spans="2:9" ht="39.6" x14ac:dyDescent="0.25">
      <c r="B18" s="198">
        <v>11.1</v>
      </c>
      <c r="C18" s="204" t="s">
        <v>179</v>
      </c>
      <c r="D18" s="206"/>
      <c r="E18" s="186"/>
      <c r="F18" s="290"/>
      <c r="G18" s="311"/>
    </row>
    <row r="19" spans="2:9" x14ac:dyDescent="0.25">
      <c r="B19" s="203"/>
      <c r="C19" s="204"/>
      <c r="D19" s="206"/>
      <c r="E19" s="442"/>
      <c r="F19" s="295"/>
      <c r="G19" s="311"/>
    </row>
    <row r="20" spans="2:9" x14ac:dyDescent="0.25">
      <c r="B20" s="198">
        <v>12.1</v>
      </c>
      <c r="C20" s="204" t="s">
        <v>369</v>
      </c>
      <c r="D20" s="206" t="s">
        <v>10</v>
      </c>
      <c r="E20" s="217">
        <v>60</v>
      </c>
      <c r="F20" s="295">
        <v>0</v>
      </c>
      <c r="G20" s="311">
        <f>F20*E20</f>
        <v>0</v>
      </c>
      <c r="I20" s="115"/>
    </row>
    <row r="21" spans="2:9" x14ac:dyDescent="0.25">
      <c r="B21" s="203"/>
      <c r="C21" s="204" t="s">
        <v>183</v>
      </c>
      <c r="D21" s="206" t="s">
        <v>10</v>
      </c>
      <c r="E21" s="261"/>
      <c r="F21" s="525"/>
      <c r="G21" s="311" t="s">
        <v>172</v>
      </c>
    </row>
    <row r="22" spans="2:9" x14ac:dyDescent="0.25">
      <c r="B22" s="198"/>
      <c r="C22" s="204"/>
      <c r="D22" s="206"/>
      <c r="E22" s="261"/>
      <c r="F22" s="295"/>
      <c r="G22" s="311"/>
    </row>
    <row r="23" spans="2:9" x14ac:dyDescent="0.25">
      <c r="B23" s="203"/>
      <c r="C23" s="204" t="s">
        <v>184</v>
      </c>
      <c r="D23" s="206"/>
      <c r="E23" s="186"/>
      <c r="F23" s="290"/>
      <c r="G23" s="311"/>
    </row>
    <row r="24" spans="2:9" x14ac:dyDescent="0.25">
      <c r="B24" s="203"/>
      <c r="C24" s="204"/>
      <c r="D24" s="206"/>
      <c r="E24" s="186"/>
      <c r="F24" s="290"/>
      <c r="G24" s="311"/>
    </row>
    <row r="25" spans="2:9" x14ac:dyDescent="0.25">
      <c r="B25" s="203" t="s">
        <v>485</v>
      </c>
      <c r="C25" s="204" t="s">
        <v>186</v>
      </c>
      <c r="D25" s="206" t="s">
        <v>8</v>
      </c>
      <c r="E25" s="186"/>
      <c r="F25" s="291"/>
      <c r="G25" s="311" t="s">
        <v>172</v>
      </c>
    </row>
    <row r="26" spans="2:9" x14ac:dyDescent="0.25">
      <c r="B26" s="203"/>
      <c r="C26" s="204"/>
      <c r="D26" s="206"/>
      <c r="E26" s="186"/>
      <c r="F26" s="290"/>
      <c r="G26" s="311"/>
    </row>
    <row r="27" spans="2:9" x14ac:dyDescent="0.25">
      <c r="B27" s="203" t="s">
        <v>485</v>
      </c>
      <c r="C27" s="204" t="s">
        <v>188</v>
      </c>
      <c r="D27" s="206" t="s">
        <v>8</v>
      </c>
      <c r="E27" s="186"/>
      <c r="F27" s="291"/>
      <c r="G27" s="311" t="s">
        <v>172</v>
      </c>
    </row>
    <row r="28" spans="2:9" x14ac:dyDescent="0.25">
      <c r="B28" s="203"/>
      <c r="C28" s="204"/>
      <c r="D28" s="206"/>
      <c r="E28" s="186"/>
      <c r="F28" s="290"/>
      <c r="G28" s="311"/>
    </row>
    <row r="29" spans="2:9" x14ac:dyDescent="0.25">
      <c r="B29" s="198">
        <v>5.5</v>
      </c>
      <c r="C29" s="207" t="s">
        <v>190</v>
      </c>
      <c r="D29" s="206"/>
      <c r="E29" s="186"/>
      <c r="F29" s="290"/>
      <c r="G29" s="311"/>
    </row>
    <row r="30" spans="2:9" x14ac:dyDescent="0.25">
      <c r="B30" s="203"/>
      <c r="C30" s="204"/>
      <c r="D30" s="206"/>
      <c r="E30" s="186"/>
      <c r="F30" s="290"/>
      <c r="G30" s="311"/>
    </row>
    <row r="31" spans="2:9" ht="26.4" x14ac:dyDescent="0.25">
      <c r="B31" s="203" t="s">
        <v>349</v>
      </c>
      <c r="C31" s="204" t="s">
        <v>192</v>
      </c>
      <c r="D31" s="206" t="s">
        <v>10</v>
      </c>
      <c r="E31" s="186">
        <f>E63+E67</f>
        <v>950</v>
      </c>
      <c r="F31" s="290">
        <v>0</v>
      </c>
      <c r="G31" s="311">
        <f>F31*E31</f>
        <v>0</v>
      </c>
    </row>
    <row r="32" spans="2:9" x14ac:dyDescent="0.25">
      <c r="B32" s="203"/>
      <c r="C32" s="204"/>
      <c r="D32" s="206"/>
      <c r="E32" s="186"/>
      <c r="F32" s="290"/>
      <c r="G32" s="311"/>
    </row>
    <row r="33" spans="2:7" x14ac:dyDescent="0.25">
      <c r="B33" s="198">
        <v>5.5</v>
      </c>
      <c r="C33" s="207" t="s">
        <v>194</v>
      </c>
      <c r="D33" s="206"/>
      <c r="E33" s="186"/>
      <c r="F33" s="290"/>
      <c r="G33" s="311"/>
    </row>
    <row r="34" spans="2:7" x14ac:dyDescent="0.25">
      <c r="B34" s="203"/>
      <c r="C34" s="204"/>
      <c r="D34" s="206"/>
      <c r="E34" s="186"/>
      <c r="F34" s="290"/>
      <c r="G34" s="311"/>
    </row>
    <row r="35" spans="2:7" ht="66" x14ac:dyDescent="0.25">
      <c r="B35" s="203"/>
      <c r="C35" s="204" t="s">
        <v>309</v>
      </c>
      <c r="D35" s="206"/>
      <c r="E35" s="186"/>
      <c r="F35" s="290"/>
      <c r="G35" s="311"/>
    </row>
    <row r="36" spans="2:7" x14ac:dyDescent="0.25">
      <c r="B36" s="203"/>
      <c r="C36" s="204"/>
      <c r="D36" s="206"/>
      <c r="E36" s="186"/>
      <c r="F36" s="290"/>
      <c r="G36" s="311"/>
    </row>
    <row r="37" spans="2:7" x14ac:dyDescent="0.25">
      <c r="B37" s="203" t="s">
        <v>349</v>
      </c>
      <c r="C37" s="204" t="s">
        <v>313</v>
      </c>
      <c r="D37" s="206" t="s">
        <v>25</v>
      </c>
      <c r="E37" s="203">
        <v>1</v>
      </c>
      <c r="F37" s="290">
        <v>0</v>
      </c>
      <c r="G37" s="311">
        <f>F37*E37</f>
        <v>0</v>
      </c>
    </row>
    <row r="38" spans="2:7" x14ac:dyDescent="0.25">
      <c r="B38" s="203"/>
      <c r="C38" s="208"/>
      <c r="D38" s="206"/>
      <c r="E38" s="186"/>
      <c r="F38" s="290"/>
      <c r="G38" s="311"/>
    </row>
    <row r="39" spans="2:7" x14ac:dyDescent="0.25">
      <c r="B39" s="182"/>
      <c r="C39" s="183" t="s">
        <v>11</v>
      </c>
      <c r="D39" s="184"/>
      <c r="E39" s="209"/>
      <c r="F39" s="292"/>
      <c r="G39" s="312">
        <f>SUM(G4:G38)</f>
        <v>0</v>
      </c>
    </row>
    <row r="40" spans="2:7" ht="16.5" customHeight="1" x14ac:dyDescent="0.25">
      <c r="B40" s="559" t="s">
        <v>12</v>
      </c>
      <c r="C40" s="560"/>
      <c r="D40" s="210"/>
      <c r="E40" s="211"/>
      <c r="F40" s="293"/>
      <c r="G40" s="313">
        <f>G39</f>
        <v>0</v>
      </c>
    </row>
    <row r="41" spans="2:7" x14ac:dyDescent="0.25">
      <c r="B41" s="212"/>
      <c r="C41" s="213"/>
      <c r="D41" s="214"/>
      <c r="E41" s="215"/>
      <c r="F41" s="294"/>
      <c r="G41" s="314"/>
    </row>
    <row r="42" spans="2:7" x14ac:dyDescent="0.25">
      <c r="B42" s="216">
        <v>5.5</v>
      </c>
      <c r="C42" s="207" t="s">
        <v>198</v>
      </c>
      <c r="D42" s="152"/>
      <c r="E42" s="186"/>
      <c r="F42" s="295"/>
      <c r="G42" s="315"/>
    </row>
    <row r="43" spans="2:7" ht="26.4" x14ac:dyDescent="0.25">
      <c r="B43" s="217"/>
      <c r="C43" s="204" t="s">
        <v>199</v>
      </c>
      <c r="D43" s="152"/>
      <c r="E43" s="186"/>
      <c r="F43" s="295"/>
      <c r="G43" s="315"/>
    </row>
    <row r="44" spans="2:7" x14ac:dyDescent="0.25">
      <c r="B44" s="217"/>
      <c r="C44" s="204"/>
      <c r="D44" s="152"/>
      <c r="E44" s="186"/>
      <c r="F44" s="295"/>
      <c r="G44" s="315"/>
    </row>
    <row r="45" spans="2:7" x14ac:dyDescent="0.25">
      <c r="B45" s="217" t="s">
        <v>349</v>
      </c>
      <c r="C45" s="204" t="s">
        <v>477</v>
      </c>
      <c r="D45" s="152" t="s">
        <v>10</v>
      </c>
      <c r="E45" s="186"/>
      <c r="F45" s="291"/>
      <c r="G45" s="311" t="s">
        <v>172</v>
      </c>
    </row>
    <row r="46" spans="2:7" x14ac:dyDescent="0.25">
      <c r="B46" s="217"/>
      <c r="C46" s="204"/>
      <c r="D46" s="152"/>
      <c r="E46" s="186"/>
      <c r="F46" s="295"/>
      <c r="G46" s="315"/>
    </row>
    <row r="47" spans="2:7" x14ac:dyDescent="0.25">
      <c r="B47" s="217" t="s">
        <v>350</v>
      </c>
      <c r="C47" s="204" t="s">
        <v>478</v>
      </c>
      <c r="D47" s="152" t="s">
        <v>10</v>
      </c>
      <c r="E47" s="186"/>
      <c r="F47" s="291"/>
      <c r="G47" s="311" t="s">
        <v>172</v>
      </c>
    </row>
    <row r="48" spans="2:7" x14ac:dyDescent="0.25">
      <c r="B48" s="217"/>
      <c r="C48" s="204"/>
      <c r="D48" s="152"/>
      <c r="E48" s="186"/>
      <c r="F48" s="295"/>
      <c r="G48" s="315"/>
    </row>
    <row r="49" spans="2:9" x14ac:dyDescent="0.25">
      <c r="B49" s="217"/>
      <c r="C49" s="204" t="s">
        <v>203</v>
      </c>
      <c r="D49" s="152"/>
      <c r="E49" s="186"/>
      <c r="F49" s="295"/>
      <c r="G49" s="315"/>
    </row>
    <row r="50" spans="2:9" x14ac:dyDescent="0.25">
      <c r="B50" s="217"/>
      <c r="C50" s="204"/>
      <c r="D50" s="152"/>
      <c r="E50" s="203"/>
      <c r="F50" s="295"/>
      <c r="G50" s="315"/>
    </row>
    <row r="51" spans="2:9" x14ac:dyDescent="0.25">
      <c r="B51" s="217" t="s">
        <v>486</v>
      </c>
      <c r="C51" s="204" t="s">
        <v>558</v>
      </c>
      <c r="D51" s="152" t="s">
        <v>8</v>
      </c>
      <c r="E51" s="186">
        <v>4</v>
      </c>
      <c r="F51" s="291">
        <v>0</v>
      </c>
      <c r="G51" s="311">
        <f>E51*F51</f>
        <v>0</v>
      </c>
    </row>
    <row r="52" spans="2:9" x14ac:dyDescent="0.25">
      <c r="B52" s="217"/>
      <c r="C52" s="204"/>
      <c r="D52" s="152"/>
      <c r="E52" s="203"/>
      <c r="F52" s="296"/>
      <c r="G52" s="315"/>
    </row>
    <row r="53" spans="2:9" x14ac:dyDescent="0.25">
      <c r="B53" s="217" t="s">
        <v>486</v>
      </c>
      <c r="C53" s="204" t="s">
        <v>559</v>
      </c>
      <c r="D53" s="152" t="s">
        <v>8</v>
      </c>
      <c r="E53" s="186">
        <v>1</v>
      </c>
      <c r="F53" s="291">
        <v>0</v>
      </c>
      <c r="G53" s="311">
        <f>E53*F53</f>
        <v>0</v>
      </c>
    </row>
    <row r="54" spans="2:9" x14ac:dyDescent="0.25">
      <c r="B54" s="217"/>
      <c r="C54" s="204"/>
      <c r="D54" s="152"/>
      <c r="E54" s="203"/>
      <c r="F54" s="295"/>
      <c r="G54" s="315"/>
    </row>
    <row r="55" spans="2:9" x14ac:dyDescent="0.25">
      <c r="B55" s="216">
        <v>5.6</v>
      </c>
      <c r="C55" s="207" t="s">
        <v>209</v>
      </c>
      <c r="D55" s="152"/>
      <c r="E55" s="186"/>
      <c r="F55" s="295"/>
      <c r="G55" s="315"/>
    </row>
    <row r="56" spans="2:9" x14ac:dyDescent="0.25">
      <c r="B56" s="217"/>
      <c r="C56" s="204"/>
      <c r="D56" s="152"/>
      <c r="E56" s="186"/>
      <c r="F56" s="295"/>
      <c r="G56" s="315"/>
    </row>
    <row r="57" spans="2:9" ht="26.4" x14ac:dyDescent="0.25">
      <c r="B57" s="217"/>
      <c r="C57" s="204" t="s">
        <v>303</v>
      </c>
      <c r="D57" s="152"/>
      <c r="E57" s="186"/>
      <c r="F57" s="295"/>
      <c r="G57" s="315"/>
    </row>
    <row r="58" spans="2:9" x14ac:dyDescent="0.25">
      <c r="B58" s="217"/>
      <c r="C58" s="204"/>
      <c r="D58" s="152"/>
      <c r="E58" s="186"/>
      <c r="F58" s="295"/>
      <c r="G58" s="315"/>
    </row>
    <row r="59" spans="2:9" x14ac:dyDescent="0.25">
      <c r="B59" s="217"/>
      <c r="C59" s="204" t="s">
        <v>211</v>
      </c>
      <c r="D59" s="152"/>
      <c r="E59" s="186"/>
      <c r="F59" s="295"/>
      <c r="G59" s="315"/>
    </row>
    <row r="60" spans="2:9" x14ac:dyDescent="0.25">
      <c r="B60" s="217"/>
      <c r="C60" s="204"/>
      <c r="D60" s="152"/>
      <c r="E60" s="186"/>
      <c r="F60" s="295"/>
      <c r="G60" s="315"/>
    </row>
    <row r="61" spans="2:9" x14ac:dyDescent="0.25">
      <c r="B61" s="217" t="s">
        <v>353</v>
      </c>
      <c r="C61" s="204" t="s">
        <v>306</v>
      </c>
      <c r="D61" s="152" t="s">
        <v>10</v>
      </c>
      <c r="E61" s="186"/>
      <c r="F61" s="295"/>
      <c r="G61" s="311" t="s">
        <v>172</v>
      </c>
      <c r="I61" s="115"/>
    </row>
    <row r="62" spans="2:9" x14ac:dyDescent="0.25">
      <c r="B62" s="217"/>
      <c r="C62" s="204"/>
      <c r="D62" s="152"/>
      <c r="E62" s="186"/>
      <c r="F62" s="295"/>
      <c r="G62" s="315"/>
    </row>
    <row r="63" spans="2:9" ht="13.8" x14ac:dyDescent="0.25">
      <c r="B63" s="217" t="s">
        <v>354</v>
      </c>
      <c r="C63" s="204" t="s">
        <v>307</v>
      </c>
      <c r="D63" s="152" t="s">
        <v>10</v>
      </c>
      <c r="E63" s="186">
        <v>450</v>
      </c>
      <c r="F63" s="286">
        <v>0</v>
      </c>
      <c r="G63" s="315">
        <f>F63*E63</f>
        <v>0</v>
      </c>
      <c r="I63" s="171"/>
    </row>
    <row r="64" spans="2:9" ht="13.8" x14ac:dyDescent="0.25">
      <c r="B64" s="217"/>
      <c r="C64" s="204"/>
      <c r="D64" s="152"/>
      <c r="E64" s="186"/>
      <c r="F64" s="286"/>
      <c r="G64" s="315"/>
    </row>
    <row r="65" spans="2:9" ht="13.8" x14ac:dyDescent="0.25">
      <c r="B65" s="217"/>
      <c r="C65" s="204" t="s">
        <v>216</v>
      </c>
      <c r="D65" s="152"/>
      <c r="E65" s="186"/>
      <c r="F65" s="286"/>
      <c r="G65" s="315"/>
    </row>
    <row r="66" spans="2:9" ht="13.8" x14ac:dyDescent="0.25">
      <c r="B66" s="217"/>
      <c r="C66" s="204"/>
      <c r="D66" s="152"/>
      <c r="E66" s="186"/>
      <c r="F66" s="286"/>
      <c r="G66" s="315"/>
    </row>
    <row r="67" spans="2:9" ht="13.8" x14ac:dyDescent="0.25">
      <c r="B67" s="217" t="s">
        <v>570</v>
      </c>
      <c r="C67" s="204" t="s">
        <v>306</v>
      </c>
      <c r="D67" s="152" t="s">
        <v>10</v>
      </c>
      <c r="E67" s="186">
        <v>500</v>
      </c>
      <c r="F67" s="286">
        <v>0</v>
      </c>
      <c r="G67" s="315">
        <f>F67*E67</f>
        <v>0</v>
      </c>
      <c r="I67" s="115"/>
    </row>
    <row r="68" spans="2:9" x14ac:dyDescent="0.25">
      <c r="B68" s="217"/>
      <c r="C68" s="204"/>
      <c r="D68" s="152"/>
      <c r="E68" s="203"/>
      <c r="F68" s="295"/>
      <c r="G68" s="315"/>
      <c r="I68" s="171"/>
    </row>
    <row r="69" spans="2:9" x14ac:dyDescent="0.25">
      <c r="B69" s="217" t="s">
        <v>570</v>
      </c>
      <c r="C69" s="204" t="s">
        <v>307</v>
      </c>
      <c r="D69" s="152" t="s">
        <v>10</v>
      </c>
      <c r="E69" s="186"/>
      <c r="F69" s="291"/>
      <c r="G69" s="311" t="s">
        <v>172</v>
      </c>
    </row>
    <row r="70" spans="2:9" x14ac:dyDescent="0.25">
      <c r="B70" s="217"/>
      <c r="C70" s="204"/>
      <c r="D70" s="152"/>
      <c r="E70" s="186"/>
      <c r="F70" s="295"/>
      <c r="G70" s="315"/>
    </row>
    <row r="71" spans="2:9" ht="54" customHeight="1" x14ac:dyDescent="0.25">
      <c r="B71" s="216">
        <v>5.7</v>
      </c>
      <c r="C71" s="204" t="s">
        <v>219</v>
      </c>
      <c r="D71" s="152"/>
      <c r="E71" s="186"/>
      <c r="F71" s="295"/>
      <c r="G71" s="315"/>
    </row>
    <row r="72" spans="2:9" x14ac:dyDescent="0.25">
      <c r="B72" s="217"/>
      <c r="C72" s="204"/>
      <c r="D72" s="152"/>
      <c r="E72" s="186"/>
      <c r="F72" s="295"/>
      <c r="G72" s="315"/>
    </row>
    <row r="73" spans="2:9" x14ac:dyDescent="0.25">
      <c r="B73" s="217" t="s">
        <v>487</v>
      </c>
      <c r="C73" s="204" t="s">
        <v>221</v>
      </c>
      <c r="D73" s="152" t="s">
        <v>8</v>
      </c>
      <c r="E73" s="186">
        <v>45</v>
      </c>
      <c r="F73" s="296">
        <v>0</v>
      </c>
      <c r="G73" s="315">
        <f>F73*E73</f>
        <v>0</v>
      </c>
    </row>
    <row r="74" spans="2:9" x14ac:dyDescent="0.25">
      <c r="B74" s="217"/>
      <c r="C74" s="204"/>
      <c r="D74" s="152"/>
      <c r="E74" s="186"/>
      <c r="F74" s="296"/>
      <c r="G74" s="315"/>
      <c r="H74" s="171"/>
    </row>
    <row r="75" spans="2:9" x14ac:dyDescent="0.25">
      <c r="B75" s="216">
        <v>5.7</v>
      </c>
      <c r="C75" s="207" t="s">
        <v>223</v>
      </c>
      <c r="D75" s="152"/>
      <c r="E75" s="186"/>
      <c r="F75" s="295"/>
      <c r="G75" s="315"/>
    </row>
    <row r="76" spans="2:9" x14ac:dyDescent="0.25">
      <c r="B76" s="217"/>
      <c r="C76" s="204"/>
      <c r="D76" s="152"/>
      <c r="E76" s="186"/>
      <c r="F76" s="295"/>
      <c r="G76" s="315"/>
    </row>
    <row r="77" spans="2:9" ht="39.6" x14ac:dyDescent="0.25">
      <c r="B77" s="217"/>
      <c r="C77" s="204" t="s">
        <v>224</v>
      </c>
      <c r="D77" s="152"/>
      <c r="E77" s="186"/>
      <c r="F77" s="295"/>
      <c r="G77" s="315"/>
    </row>
    <row r="78" spans="2:9" x14ac:dyDescent="0.25">
      <c r="B78" s="217"/>
      <c r="C78" s="204"/>
      <c r="D78" s="152"/>
      <c r="E78" s="186"/>
      <c r="F78" s="295"/>
      <c r="G78" s="315"/>
    </row>
    <row r="79" spans="2:9" x14ac:dyDescent="0.25">
      <c r="B79" s="217"/>
      <c r="C79" s="204" t="s">
        <v>225</v>
      </c>
      <c r="D79" s="152"/>
      <c r="E79" s="186"/>
      <c r="F79" s="295"/>
      <c r="G79" s="315"/>
    </row>
    <row r="80" spans="2:9" x14ac:dyDescent="0.25">
      <c r="B80" s="217"/>
      <c r="C80" s="204"/>
      <c r="D80" s="152"/>
      <c r="E80" s="186"/>
      <c r="F80" s="297"/>
      <c r="G80" s="315"/>
    </row>
    <row r="81" spans="2:10" ht="13.8" x14ac:dyDescent="0.25">
      <c r="B81" s="217" t="s">
        <v>487</v>
      </c>
      <c r="C81" s="204" t="s">
        <v>226</v>
      </c>
      <c r="D81" s="152" t="s">
        <v>8</v>
      </c>
      <c r="E81" s="186">
        <v>6</v>
      </c>
      <c r="F81" s="286">
        <v>0</v>
      </c>
      <c r="G81" s="315">
        <f>F81*E81</f>
        <v>0</v>
      </c>
    </row>
    <row r="82" spans="2:10" ht="13.8" x14ac:dyDescent="0.25">
      <c r="B82" s="217"/>
      <c r="C82" s="204"/>
      <c r="D82" s="152"/>
      <c r="E82" s="186"/>
      <c r="F82" s="286"/>
      <c r="G82" s="315"/>
    </row>
    <row r="83" spans="2:10" ht="13.8" x14ac:dyDescent="0.25">
      <c r="B83" s="217" t="s">
        <v>488</v>
      </c>
      <c r="C83" s="204" t="s">
        <v>227</v>
      </c>
      <c r="D83" s="152" t="s">
        <v>8</v>
      </c>
      <c r="E83" s="186">
        <v>12</v>
      </c>
      <c r="F83" s="286">
        <v>0</v>
      </c>
      <c r="G83" s="315">
        <f>F83*E83</f>
        <v>0</v>
      </c>
    </row>
    <row r="84" spans="2:10" x14ac:dyDescent="0.25">
      <c r="B84" s="217"/>
      <c r="C84" s="204"/>
      <c r="D84" s="152"/>
      <c r="E84" s="186"/>
      <c r="F84" s="297"/>
      <c r="G84" s="315"/>
    </row>
    <row r="85" spans="2:10" x14ac:dyDescent="0.25">
      <c r="B85" s="182"/>
      <c r="C85" s="219" t="s">
        <v>11</v>
      </c>
      <c r="D85" s="184"/>
      <c r="E85" s="209"/>
      <c r="F85" s="293"/>
      <c r="G85" s="316">
        <f>SUM(G40:G84)</f>
        <v>0</v>
      </c>
    </row>
    <row r="86" spans="2:10" ht="16.5" customHeight="1" x14ac:dyDescent="0.25">
      <c r="B86" s="559" t="s">
        <v>12</v>
      </c>
      <c r="C86" s="560"/>
      <c r="D86" s="210"/>
      <c r="E86" s="211"/>
      <c r="F86" s="293"/>
      <c r="G86" s="313">
        <f>G85</f>
        <v>0</v>
      </c>
    </row>
    <row r="87" spans="2:10" x14ac:dyDescent="0.25">
      <c r="B87" s="203"/>
      <c r="C87" s="204"/>
      <c r="D87" s="152"/>
      <c r="E87" s="220"/>
      <c r="F87" s="298"/>
      <c r="G87" s="315"/>
    </row>
    <row r="88" spans="2:10" x14ac:dyDescent="0.25">
      <c r="B88" s="198">
        <v>5.8</v>
      </c>
      <c r="C88" s="207" t="s">
        <v>229</v>
      </c>
      <c r="D88" s="152"/>
      <c r="E88" s="221"/>
      <c r="F88" s="295"/>
      <c r="G88" s="315"/>
    </row>
    <row r="89" spans="2:10" x14ac:dyDescent="0.25">
      <c r="B89" s="203"/>
      <c r="C89" s="204"/>
      <c r="D89" s="152"/>
      <c r="E89" s="203"/>
      <c r="F89" s="295"/>
      <c r="G89" s="315"/>
      <c r="J89" s="171"/>
    </row>
    <row r="90" spans="2:10" ht="13.8" x14ac:dyDescent="0.25">
      <c r="B90" s="203" t="s">
        <v>489</v>
      </c>
      <c r="C90" s="204" t="s">
        <v>479</v>
      </c>
      <c r="D90" s="152" t="s">
        <v>10</v>
      </c>
      <c r="E90" s="222">
        <v>1850</v>
      </c>
      <c r="F90" s="286">
        <v>0</v>
      </c>
      <c r="G90" s="315">
        <f>F90*E90</f>
        <v>0</v>
      </c>
      <c r="I90" s="115"/>
      <c r="J90" s="171"/>
    </row>
    <row r="91" spans="2:10" ht="13.8" x14ac:dyDescent="0.25">
      <c r="B91" s="203"/>
      <c r="C91" s="204"/>
      <c r="D91" s="152"/>
      <c r="E91" s="203"/>
      <c r="F91" s="286"/>
      <c r="G91" s="315"/>
      <c r="J91" s="171"/>
    </row>
    <row r="92" spans="2:10" ht="26.4" x14ac:dyDescent="0.25">
      <c r="B92" s="203" t="s">
        <v>490</v>
      </c>
      <c r="C92" s="204" t="s">
        <v>480</v>
      </c>
      <c r="D92" s="152" t="s">
        <v>10</v>
      </c>
      <c r="E92" s="203">
        <v>850</v>
      </c>
      <c r="F92" s="286">
        <v>0</v>
      </c>
      <c r="G92" s="315">
        <f>F92*E92</f>
        <v>0</v>
      </c>
      <c r="I92" s="115"/>
      <c r="J92" s="171"/>
    </row>
    <row r="93" spans="2:10" x14ac:dyDescent="0.25">
      <c r="B93" s="203"/>
      <c r="C93" s="204"/>
      <c r="D93" s="152"/>
      <c r="E93" s="203"/>
      <c r="F93" s="295"/>
      <c r="G93" s="315"/>
    </row>
    <row r="94" spans="2:10" x14ac:dyDescent="0.25">
      <c r="B94" s="203"/>
      <c r="C94" s="204" t="s">
        <v>232</v>
      </c>
      <c r="D94" s="152"/>
      <c r="E94" s="221"/>
      <c r="F94" s="295"/>
      <c r="G94" s="315"/>
    </row>
    <row r="95" spans="2:10" x14ac:dyDescent="0.25">
      <c r="B95" s="203"/>
      <c r="C95" s="204"/>
      <c r="D95" s="152"/>
      <c r="E95" s="221"/>
      <c r="F95" s="295"/>
      <c r="G95" s="315"/>
    </row>
    <row r="96" spans="2:10" ht="39.6" x14ac:dyDescent="0.25">
      <c r="B96" s="203"/>
      <c r="C96" s="204" t="s">
        <v>233</v>
      </c>
      <c r="D96" s="152"/>
      <c r="E96" s="221"/>
      <c r="F96" s="295"/>
      <c r="G96" s="315"/>
    </row>
    <row r="97" spans="2:7" x14ac:dyDescent="0.25">
      <c r="B97" s="203"/>
      <c r="C97" s="204"/>
      <c r="D97" s="152"/>
      <c r="E97" s="221"/>
      <c r="F97" s="295"/>
      <c r="G97" s="315"/>
    </row>
    <row r="98" spans="2:7" x14ac:dyDescent="0.25">
      <c r="B98" s="203" t="s">
        <v>491</v>
      </c>
      <c r="C98" s="204" t="s">
        <v>236</v>
      </c>
      <c r="D98" s="152" t="s">
        <v>10</v>
      </c>
      <c r="E98" s="222">
        <f>E90</f>
        <v>1850</v>
      </c>
      <c r="F98" s="295">
        <v>0</v>
      </c>
      <c r="G98" s="315">
        <f>F98*E98</f>
        <v>0</v>
      </c>
    </row>
    <row r="99" spans="2:7" x14ac:dyDescent="0.25">
      <c r="B99" s="203"/>
      <c r="C99" s="204"/>
      <c r="D99" s="152"/>
      <c r="E99" s="203"/>
      <c r="F99" s="295"/>
      <c r="G99" s="315"/>
    </row>
    <row r="100" spans="2:7" x14ac:dyDescent="0.25">
      <c r="B100" s="203" t="s">
        <v>491</v>
      </c>
      <c r="C100" s="204" t="s">
        <v>131</v>
      </c>
      <c r="D100" s="152" t="s">
        <v>10</v>
      </c>
      <c r="E100" s="203"/>
      <c r="F100" s="295"/>
      <c r="G100" s="315" t="s">
        <v>172</v>
      </c>
    </row>
    <row r="101" spans="2:7" x14ac:dyDescent="0.25">
      <c r="B101" s="203"/>
      <c r="C101" s="204"/>
      <c r="D101" s="152"/>
      <c r="E101" s="221"/>
      <c r="F101" s="295"/>
      <c r="G101" s="315"/>
    </row>
    <row r="102" spans="2:7" x14ac:dyDescent="0.25">
      <c r="B102" s="198">
        <v>5.9</v>
      </c>
      <c r="C102" s="207" t="s">
        <v>238</v>
      </c>
      <c r="D102" s="152"/>
      <c r="E102" s="186"/>
      <c r="F102" s="295"/>
      <c r="G102" s="315"/>
    </row>
    <row r="103" spans="2:7" x14ac:dyDescent="0.25">
      <c r="B103" s="203"/>
      <c r="C103" s="204"/>
      <c r="D103" s="152"/>
      <c r="E103" s="186"/>
      <c r="F103" s="295"/>
      <c r="G103" s="315"/>
    </row>
    <row r="104" spans="2:7" ht="52.8" x14ac:dyDescent="0.25">
      <c r="B104" s="203"/>
      <c r="C104" s="204" t="s">
        <v>310</v>
      </c>
      <c r="D104" s="152"/>
      <c r="E104" s="186"/>
      <c r="F104" s="295"/>
      <c r="G104" s="315"/>
    </row>
    <row r="105" spans="2:7" x14ac:dyDescent="0.25">
      <c r="B105" s="203"/>
      <c r="C105" s="204"/>
      <c r="D105" s="152"/>
      <c r="E105" s="186"/>
      <c r="F105" s="295"/>
      <c r="G105" s="315"/>
    </row>
    <row r="106" spans="2:7" x14ac:dyDescent="0.25">
      <c r="B106" s="203" t="s">
        <v>492</v>
      </c>
      <c r="C106" s="204" t="s">
        <v>241</v>
      </c>
      <c r="D106" s="152" t="s">
        <v>8</v>
      </c>
      <c r="E106" s="186">
        <v>6</v>
      </c>
      <c r="F106" s="295">
        <v>0</v>
      </c>
      <c r="G106" s="315">
        <f>F106*E106</f>
        <v>0</v>
      </c>
    </row>
    <row r="107" spans="2:7" x14ac:dyDescent="0.25">
      <c r="B107" s="203"/>
      <c r="C107" s="204"/>
      <c r="D107" s="152"/>
      <c r="E107" s="186"/>
      <c r="F107" s="295"/>
      <c r="G107" s="315"/>
    </row>
    <row r="108" spans="2:7" x14ac:dyDescent="0.25">
      <c r="B108" s="203" t="s">
        <v>493</v>
      </c>
      <c r="C108" s="204" t="s">
        <v>243</v>
      </c>
      <c r="D108" s="152" t="s">
        <v>8</v>
      </c>
      <c r="E108" s="186">
        <v>2</v>
      </c>
      <c r="F108" s="295">
        <v>0</v>
      </c>
      <c r="G108" s="315">
        <f>E108*F108</f>
        <v>0</v>
      </c>
    </row>
    <row r="109" spans="2:7" x14ac:dyDescent="0.25">
      <c r="B109" s="203"/>
      <c r="C109" s="204"/>
      <c r="D109" s="152"/>
      <c r="E109" s="186"/>
      <c r="F109" s="295"/>
      <c r="G109" s="315"/>
    </row>
    <row r="110" spans="2:7" x14ac:dyDescent="0.25">
      <c r="B110" s="203" t="s">
        <v>494</v>
      </c>
      <c r="C110" s="204" t="s">
        <v>277</v>
      </c>
      <c r="D110" s="152" t="s">
        <v>8</v>
      </c>
      <c r="E110" s="186"/>
      <c r="F110" s="295"/>
      <c r="G110" s="315" t="s">
        <v>172</v>
      </c>
    </row>
    <row r="111" spans="2:7" x14ac:dyDescent="0.25">
      <c r="B111" s="203"/>
      <c r="C111" s="223"/>
      <c r="D111" s="152"/>
      <c r="E111" s="186"/>
      <c r="F111" s="295"/>
      <c r="G111" s="315"/>
    </row>
    <row r="112" spans="2:7" x14ac:dyDescent="0.25">
      <c r="B112" s="203" t="s">
        <v>494</v>
      </c>
      <c r="C112" s="204" t="s">
        <v>278</v>
      </c>
      <c r="D112" s="152" t="s">
        <v>8</v>
      </c>
      <c r="E112" s="186"/>
      <c r="F112" s="295"/>
      <c r="G112" s="315" t="s">
        <v>172</v>
      </c>
    </row>
    <row r="113" spans="2:7" x14ac:dyDescent="0.25">
      <c r="B113" s="203"/>
      <c r="C113" s="223"/>
      <c r="D113" s="152"/>
      <c r="E113" s="186"/>
      <c r="F113" s="295"/>
      <c r="G113" s="315"/>
    </row>
    <row r="114" spans="2:7" x14ac:dyDescent="0.25">
      <c r="B114" s="203" t="s">
        <v>494</v>
      </c>
      <c r="C114" s="204" t="s">
        <v>246</v>
      </c>
      <c r="D114" s="152" t="s">
        <v>8</v>
      </c>
      <c r="E114" s="186">
        <v>1</v>
      </c>
      <c r="F114" s="295">
        <v>0</v>
      </c>
      <c r="G114" s="315">
        <f>E114*F114</f>
        <v>0</v>
      </c>
    </row>
    <row r="115" spans="2:7" x14ac:dyDescent="0.25">
      <c r="B115" s="203"/>
      <c r="C115" s="223"/>
      <c r="D115" s="152"/>
      <c r="E115" s="186"/>
      <c r="F115" s="295"/>
      <c r="G115" s="315"/>
    </row>
    <row r="116" spans="2:7" x14ac:dyDescent="0.25">
      <c r="B116" s="203" t="s">
        <v>571</v>
      </c>
      <c r="C116" s="223" t="s">
        <v>315</v>
      </c>
      <c r="D116" s="152" t="s">
        <v>8</v>
      </c>
      <c r="E116" s="186">
        <v>2</v>
      </c>
      <c r="F116" s="295">
        <v>0</v>
      </c>
      <c r="G116" s="315">
        <f>E116*F116</f>
        <v>0</v>
      </c>
    </row>
    <row r="117" spans="2:7" x14ac:dyDescent="0.25">
      <c r="B117" s="224"/>
      <c r="C117" s="225"/>
      <c r="D117" s="214"/>
      <c r="E117" s="226"/>
      <c r="F117" s="299"/>
      <c r="G117" s="317"/>
    </row>
    <row r="118" spans="2:7" x14ac:dyDescent="0.25">
      <c r="B118" s="198">
        <v>5.0999999999999996</v>
      </c>
      <c r="C118" s="207" t="s">
        <v>248</v>
      </c>
      <c r="D118" s="152"/>
      <c r="E118" s="186"/>
      <c r="F118" s="295"/>
      <c r="G118" s="315"/>
    </row>
    <row r="119" spans="2:7" x14ac:dyDescent="0.25">
      <c r="B119" s="203"/>
      <c r="C119" s="204"/>
      <c r="D119" s="152"/>
      <c r="E119" s="186"/>
      <c r="F119" s="295"/>
      <c r="G119" s="315"/>
    </row>
    <row r="120" spans="2:7" ht="52.8" x14ac:dyDescent="0.25">
      <c r="B120" s="203"/>
      <c r="C120" s="204" t="s">
        <v>249</v>
      </c>
      <c r="D120" s="152"/>
      <c r="E120" s="186"/>
      <c r="F120" s="295"/>
      <c r="G120" s="315"/>
    </row>
    <row r="121" spans="2:7" x14ac:dyDescent="0.25">
      <c r="B121" s="203"/>
      <c r="C121" s="204"/>
      <c r="D121" s="152"/>
      <c r="E121" s="186"/>
      <c r="F121" s="295"/>
      <c r="G121" s="315"/>
    </row>
    <row r="122" spans="2:7" ht="39.6" x14ac:dyDescent="0.25">
      <c r="B122" s="203"/>
      <c r="C122" s="204" t="s">
        <v>250</v>
      </c>
      <c r="D122" s="152"/>
      <c r="E122" s="186"/>
      <c r="F122" s="295"/>
      <c r="G122" s="315"/>
    </row>
    <row r="123" spans="2:7" x14ac:dyDescent="0.25">
      <c r="B123" s="203"/>
      <c r="C123" s="204"/>
      <c r="D123" s="152"/>
      <c r="E123" s="186"/>
      <c r="F123" s="295"/>
      <c r="G123" s="315"/>
    </row>
    <row r="124" spans="2:7" ht="15.6" customHeight="1" x14ac:dyDescent="0.25">
      <c r="B124" s="203"/>
      <c r="C124" s="204" t="s">
        <v>251</v>
      </c>
      <c r="D124" s="152"/>
      <c r="E124" s="186"/>
      <c r="F124" s="295"/>
      <c r="G124" s="315"/>
    </row>
    <row r="125" spans="2:7" x14ac:dyDescent="0.25">
      <c r="B125" s="203"/>
      <c r="C125" s="204"/>
      <c r="D125" s="152"/>
      <c r="E125" s="186"/>
      <c r="F125" s="295"/>
      <c r="G125" s="315"/>
    </row>
    <row r="126" spans="2:7" x14ac:dyDescent="0.25">
      <c r="B126" s="203"/>
      <c r="C126" s="204" t="s">
        <v>252</v>
      </c>
      <c r="D126" s="152"/>
      <c r="E126" s="186"/>
      <c r="F126" s="295"/>
      <c r="G126" s="315"/>
    </row>
    <row r="127" spans="2:7" x14ac:dyDescent="0.25">
      <c r="B127" s="203"/>
      <c r="C127" s="204"/>
      <c r="D127" s="152"/>
      <c r="E127" s="221"/>
      <c r="F127" s="295"/>
      <c r="G127" s="315"/>
    </row>
    <row r="128" spans="2:7" x14ac:dyDescent="0.25">
      <c r="B128" s="203" t="s">
        <v>495</v>
      </c>
      <c r="C128" s="204" t="s">
        <v>293</v>
      </c>
      <c r="D128" s="152" t="s">
        <v>8</v>
      </c>
      <c r="E128" s="203">
        <v>7</v>
      </c>
      <c r="F128" s="295">
        <v>0</v>
      </c>
      <c r="G128" s="315">
        <f>F128*E128</f>
        <v>0</v>
      </c>
    </row>
    <row r="129" spans="2:11" x14ac:dyDescent="0.25">
      <c r="B129" s="203"/>
      <c r="C129" s="204"/>
      <c r="D129" s="152"/>
      <c r="E129" s="203"/>
      <c r="F129" s="295"/>
      <c r="G129" s="315"/>
    </row>
    <row r="130" spans="2:11" x14ac:dyDescent="0.25">
      <c r="B130" s="203" t="s">
        <v>496</v>
      </c>
      <c r="C130" s="204" t="s">
        <v>730</v>
      </c>
      <c r="D130" s="152" t="s">
        <v>8</v>
      </c>
      <c r="E130" s="203"/>
      <c r="F130" s="295"/>
      <c r="G130" s="315" t="s">
        <v>172</v>
      </c>
    </row>
    <row r="131" spans="2:11" x14ac:dyDescent="0.25">
      <c r="B131" s="217"/>
      <c r="C131" s="204"/>
      <c r="D131" s="152"/>
      <c r="E131" s="186"/>
      <c r="F131" s="295"/>
      <c r="G131" s="315"/>
    </row>
    <row r="132" spans="2:11" x14ac:dyDescent="0.25">
      <c r="B132" s="203" t="s">
        <v>497</v>
      </c>
      <c r="C132" s="204" t="s">
        <v>317</v>
      </c>
      <c r="D132" s="152" t="s">
        <v>8</v>
      </c>
      <c r="E132" s="186"/>
      <c r="F132" s="295"/>
      <c r="G132" s="315" t="s">
        <v>481</v>
      </c>
    </row>
    <row r="133" spans="2:11" x14ac:dyDescent="0.25">
      <c r="B133" s="217"/>
      <c r="C133" s="204"/>
      <c r="D133" s="152"/>
      <c r="E133" s="186"/>
      <c r="F133" s="295"/>
      <c r="G133" s="315"/>
    </row>
    <row r="134" spans="2:11" x14ac:dyDescent="0.25">
      <c r="B134" s="217" t="s">
        <v>497</v>
      </c>
      <c r="C134" s="204" t="s">
        <v>314</v>
      </c>
      <c r="D134" s="152" t="s">
        <v>8</v>
      </c>
      <c r="E134" s="186"/>
      <c r="F134" s="295"/>
      <c r="G134" s="315" t="s">
        <v>172</v>
      </c>
    </row>
    <row r="135" spans="2:11" x14ac:dyDescent="0.25">
      <c r="B135" s="227"/>
      <c r="C135" s="208"/>
      <c r="D135" s="152"/>
      <c r="E135" s="218"/>
      <c r="F135" s="295"/>
      <c r="G135" s="315"/>
    </row>
    <row r="136" spans="2:11" x14ac:dyDescent="0.25">
      <c r="B136" s="182"/>
      <c r="C136" s="183" t="s">
        <v>11</v>
      </c>
      <c r="D136" s="184"/>
      <c r="E136" s="209"/>
      <c r="F136" s="300"/>
      <c r="G136" s="316">
        <f>SUM(G86:G135)</f>
        <v>0</v>
      </c>
    </row>
    <row r="137" spans="2:11" ht="16.5" customHeight="1" x14ac:dyDescent="0.25">
      <c r="B137" s="559" t="s">
        <v>12</v>
      </c>
      <c r="C137" s="560"/>
      <c r="D137" s="210"/>
      <c r="E137" s="211"/>
      <c r="F137" s="300"/>
      <c r="G137" s="313">
        <f>G136</f>
        <v>0</v>
      </c>
      <c r="K137" s="228"/>
    </row>
    <row r="138" spans="2:11" x14ac:dyDescent="0.25">
      <c r="B138" s="229"/>
      <c r="C138" s="230"/>
      <c r="D138" s="231"/>
      <c r="E138" s="232"/>
      <c r="F138" s="299"/>
      <c r="G138" s="317"/>
      <c r="K138" s="228"/>
    </row>
    <row r="139" spans="2:11" x14ac:dyDescent="0.25">
      <c r="B139" s="198">
        <v>5.1100000000000003</v>
      </c>
      <c r="C139" s="233" t="s">
        <v>259</v>
      </c>
      <c r="D139" s="234"/>
      <c r="F139" s="295"/>
      <c r="G139" s="315"/>
    </row>
    <row r="140" spans="2:11" x14ac:dyDescent="0.25">
      <c r="B140" s="203"/>
      <c r="C140" s="151"/>
      <c r="D140" s="234"/>
      <c r="F140" s="295"/>
      <c r="G140" s="315"/>
    </row>
    <row r="141" spans="2:11" ht="52.8" x14ac:dyDescent="0.25">
      <c r="B141" s="203"/>
      <c r="C141" s="151" t="s">
        <v>311</v>
      </c>
      <c r="D141" s="234"/>
      <c r="F141" s="295"/>
      <c r="G141" s="315"/>
    </row>
    <row r="142" spans="2:11" x14ac:dyDescent="0.25">
      <c r="B142" s="203"/>
      <c r="C142" s="151"/>
      <c r="D142" s="234"/>
      <c r="F142" s="295"/>
      <c r="G142" s="315"/>
    </row>
    <row r="143" spans="2:11" ht="26.4" x14ac:dyDescent="0.25">
      <c r="B143" s="203"/>
      <c r="C143" s="151" t="s">
        <v>261</v>
      </c>
      <c r="D143" s="234"/>
      <c r="F143" s="295"/>
      <c r="G143" s="315"/>
    </row>
    <row r="144" spans="2:11" x14ac:dyDescent="0.25">
      <c r="B144" s="203"/>
      <c r="C144" s="151"/>
      <c r="D144" s="234"/>
      <c r="F144" s="295"/>
      <c r="G144" s="315"/>
    </row>
    <row r="145" spans="2:16" s="142" customFormat="1" x14ac:dyDescent="0.25">
      <c r="B145" s="235" t="s">
        <v>498</v>
      </c>
      <c r="C145" s="151" t="s">
        <v>304</v>
      </c>
      <c r="D145" s="234" t="s">
        <v>8</v>
      </c>
      <c r="E145" s="186"/>
      <c r="F145" s="291"/>
      <c r="G145" s="311" t="s">
        <v>172</v>
      </c>
    </row>
    <row r="146" spans="2:16" x14ac:dyDescent="0.25">
      <c r="B146" s="203"/>
      <c r="C146" s="151"/>
      <c r="D146" s="234"/>
      <c r="F146" s="301"/>
      <c r="G146" s="315"/>
      <c r="P146" s="71">
        <f>60*12</f>
        <v>720</v>
      </c>
    </row>
    <row r="147" spans="2:16" s="142" customFormat="1" ht="26.4" x14ac:dyDescent="0.25">
      <c r="B147" s="235" t="s">
        <v>499</v>
      </c>
      <c r="C147" s="151" t="s">
        <v>305</v>
      </c>
      <c r="D147" s="234" t="s">
        <v>8</v>
      </c>
      <c r="E147" s="186"/>
      <c r="F147" s="291"/>
      <c r="G147" s="311" t="s">
        <v>172</v>
      </c>
    </row>
    <row r="148" spans="2:16" s="142" customFormat="1" x14ac:dyDescent="0.25">
      <c r="B148" s="235"/>
      <c r="C148" s="151"/>
      <c r="D148" s="234"/>
      <c r="E148" s="153"/>
      <c r="F148" s="302"/>
      <c r="G148" s="315"/>
    </row>
    <row r="149" spans="2:16" ht="13.8" x14ac:dyDescent="0.25">
      <c r="B149" s="203" t="s">
        <v>500</v>
      </c>
      <c r="C149" s="140" t="s">
        <v>482</v>
      </c>
      <c r="D149" s="138" t="s">
        <v>8</v>
      </c>
      <c r="E149" s="79">
        <v>8</v>
      </c>
      <c r="F149" s="427">
        <v>0</v>
      </c>
      <c r="G149" s="303">
        <f>E149*F149</f>
        <v>0</v>
      </c>
    </row>
    <row r="150" spans="2:16" ht="13.8" x14ac:dyDescent="0.25">
      <c r="B150" s="203"/>
      <c r="C150" s="140"/>
      <c r="D150" s="138"/>
      <c r="E150" s="79"/>
      <c r="F150" s="286"/>
      <c r="G150" s="318"/>
    </row>
    <row r="151" spans="2:16" ht="13.8" x14ac:dyDescent="0.25">
      <c r="B151" s="203" t="s">
        <v>500</v>
      </c>
      <c r="C151" s="254" t="s">
        <v>421</v>
      </c>
      <c r="D151" s="255" t="s">
        <v>8</v>
      </c>
      <c r="E151" s="256">
        <v>19</v>
      </c>
      <c r="F151" s="305">
        <v>0</v>
      </c>
      <c r="G151" s="319">
        <f>F151*E151</f>
        <v>0</v>
      </c>
    </row>
    <row r="152" spans="2:16" ht="13.8" x14ac:dyDescent="0.25">
      <c r="B152" s="203"/>
      <c r="C152" s="140"/>
      <c r="D152" s="138"/>
      <c r="E152" s="79"/>
      <c r="F152" s="304"/>
      <c r="G152" s="318"/>
    </row>
    <row r="153" spans="2:16" ht="13.8" x14ac:dyDescent="0.25">
      <c r="B153" s="203" t="s">
        <v>500</v>
      </c>
      <c r="C153" s="140" t="s">
        <v>483</v>
      </c>
      <c r="D153" s="138" t="s">
        <v>8</v>
      </c>
      <c r="E153" s="79">
        <v>12</v>
      </c>
      <c r="F153" s="305">
        <v>0</v>
      </c>
      <c r="G153" s="303">
        <f>F153*E153</f>
        <v>0</v>
      </c>
    </row>
    <row r="154" spans="2:16" ht="13.8" x14ac:dyDescent="0.25">
      <c r="B154" s="203"/>
      <c r="C154" s="140"/>
      <c r="D154" s="138"/>
      <c r="E154" s="79"/>
      <c r="F154" s="304"/>
      <c r="G154" s="318"/>
    </row>
    <row r="155" spans="2:16" ht="13.8" x14ac:dyDescent="0.25">
      <c r="B155" s="198">
        <v>5.12</v>
      </c>
      <c r="C155" s="257" t="s">
        <v>267</v>
      </c>
      <c r="D155" s="255"/>
      <c r="E155" s="258"/>
      <c r="F155" s="305"/>
      <c r="G155" s="319"/>
    </row>
    <row r="156" spans="2:16" ht="13.8" x14ac:dyDescent="0.25">
      <c r="B156" s="203"/>
      <c r="C156" s="254"/>
      <c r="D156" s="255"/>
      <c r="E156" s="258"/>
      <c r="F156" s="305"/>
      <c r="G156" s="319"/>
    </row>
    <row r="157" spans="2:16" ht="41.4" x14ac:dyDescent="0.25">
      <c r="B157" s="203"/>
      <c r="C157" s="254" t="s">
        <v>268</v>
      </c>
      <c r="D157" s="255"/>
      <c r="E157" s="258"/>
      <c r="F157" s="305"/>
      <c r="G157" s="319"/>
    </row>
    <row r="158" spans="2:16" ht="13.8" x14ac:dyDescent="0.25">
      <c r="B158" s="203"/>
      <c r="C158" s="254"/>
      <c r="D158" s="255"/>
      <c r="E158" s="258"/>
      <c r="F158" s="305"/>
      <c r="G158" s="319"/>
    </row>
    <row r="159" spans="2:16" ht="13.8" x14ac:dyDescent="0.25">
      <c r="B159" s="203" t="s">
        <v>501</v>
      </c>
      <c r="C159" s="254" t="s">
        <v>270</v>
      </c>
      <c r="D159" s="255" t="s">
        <v>111</v>
      </c>
      <c r="E159" s="258">
        <v>1</v>
      </c>
      <c r="F159" s="305">
        <v>12000</v>
      </c>
      <c r="G159" s="319">
        <f>F159*E159</f>
        <v>12000</v>
      </c>
    </row>
    <row r="160" spans="2:16" ht="13.8" x14ac:dyDescent="0.25">
      <c r="B160" s="203"/>
      <c r="C160" s="254"/>
      <c r="D160" s="255"/>
      <c r="E160" s="258"/>
      <c r="F160" s="305"/>
      <c r="G160" s="319"/>
    </row>
    <row r="161" spans="2:7" ht="13.8" x14ac:dyDescent="0.25">
      <c r="B161" s="203">
        <v>5.15</v>
      </c>
      <c r="C161" s="257" t="s">
        <v>272</v>
      </c>
      <c r="D161" s="255"/>
      <c r="E161" s="258"/>
      <c r="F161" s="305"/>
      <c r="G161" s="319"/>
    </row>
    <row r="162" spans="2:7" ht="13.8" x14ac:dyDescent="0.25">
      <c r="B162" s="203"/>
      <c r="C162" s="257"/>
      <c r="D162" s="255"/>
      <c r="E162" s="258"/>
      <c r="F162" s="305"/>
      <c r="G162" s="319"/>
    </row>
    <row r="163" spans="2:7" ht="13.8" x14ac:dyDescent="0.25">
      <c r="B163" s="203" t="s">
        <v>502</v>
      </c>
      <c r="C163" s="254" t="s">
        <v>288</v>
      </c>
      <c r="D163" s="255" t="s">
        <v>8</v>
      </c>
      <c r="E163" s="258"/>
      <c r="F163" s="305"/>
      <c r="G163" s="320" t="s">
        <v>481</v>
      </c>
    </row>
    <row r="164" spans="2:7" ht="13.8" x14ac:dyDescent="0.25">
      <c r="B164" s="203"/>
      <c r="C164" s="254"/>
      <c r="D164" s="255"/>
      <c r="E164" s="258"/>
      <c r="F164" s="305"/>
      <c r="G164" s="319"/>
    </row>
    <row r="165" spans="2:7" ht="27.6" x14ac:dyDescent="0.25">
      <c r="B165" s="203" t="s">
        <v>503</v>
      </c>
      <c r="C165" s="254" t="s">
        <v>316</v>
      </c>
      <c r="D165" s="255" t="s">
        <v>8</v>
      </c>
      <c r="E165" s="259"/>
      <c r="F165" s="305"/>
      <c r="G165" s="320" t="s">
        <v>481</v>
      </c>
    </row>
    <row r="166" spans="2:7" ht="13.8" x14ac:dyDescent="0.25">
      <c r="B166" s="203"/>
      <c r="C166" s="254"/>
      <c r="D166" s="255"/>
      <c r="E166" s="258"/>
      <c r="F166" s="305"/>
      <c r="G166" s="319"/>
    </row>
    <row r="167" spans="2:7" ht="27.6" x14ac:dyDescent="0.25">
      <c r="B167" s="203" t="s">
        <v>504</v>
      </c>
      <c r="C167" s="254" t="s">
        <v>425</v>
      </c>
      <c r="D167" s="255" t="s">
        <v>10</v>
      </c>
      <c r="E167" s="259"/>
      <c r="F167" s="305"/>
      <c r="G167" s="320" t="s">
        <v>481</v>
      </c>
    </row>
    <row r="168" spans="2:7" ht="13.8" x14ac:dyDescent="0.25">
      <c r="B168" s="203"/>
      <c r="C168" s="254"/>
      <c r="D168" s="255"/>
      <c r="E168" s="258"/>
      <c r="F168" s="305"/>
      <c r="G168" s="319"/>
    </row>
    <row r="169" spans="2:7" ht="27.6" x14ac:dyDescent="0.25">
      <c r="B169" s="203" t="s">
        <v>504</v>
      </c>
      <c r="C169" s="254" t="s">
        <v>318</v>
      </c>
      <c r="D169" s="255" t="s">
        <v>8</v>
      </c>
      <c r="E169" s="258"/>
      <c r="F169" s="305"/>
      <c r="G169" s="319" t="s">
        <v>481</v>
      </c>
    </row>
    <row r="170" spans="2:7" ht="13.8" x14ac:dyDescent="0.25">
      <c r="B170" s="203"/>
      <c r="C170" s="254"/>
      <c r="D170" s="255"/>
      <c r="E170" s="258"/>
      <c r="F170" s="305"/>
      <c r="G170" s="319"/>
    </row>
    <row r="171" spans="2:7" ht="27.6" x14ac:dyDescent="0.25">
      <c r="B171" s="203" t="s">
        <v>504</v>
      </c>
      <c r="C171" s="254" t="s">
        <v>484</v>
      </c>
      <c r="D171" s="255" t="s">
        <v>111</v>
      </c>
      <c r="E171" s="258">
        <v>1</v>
      </c>
      <c r="F171" s="305">
        <v>35500</v>
      </c>
      <c r="G171" s="320">
        <f>E171*F171</f>
        <v>35500</v>
      </c>
    </row>
    <row r="172" spans="2:7" ht="13.8" x14ac:dyDescent="0.25">
      <c r="B172" s="203"/>
      <c r="C172" s="260"/>
      <c r="D172" s="259"/>
      <c r="E172" s="258"/>
      <c r="F172" s="305"/>
      <c r="G172" s="320"/>
    </row>
    <row r="173" spans="2:7" ht="13.8" x14ac:dyDescent="0.25">
      <c r="B173" s="203" t="s">
        <v>572</v>
      </c>
      <c r="C173" s="254" t="s">
        <v>426</v>
      </c>
      <c r="D173" s="259" t="s">
        <v>8</v>
      </c>
      <c r="E173" s="259">
        <v>6</v>
      </c>
      <c r="F173" s="305">
        <v>0</v>
      </c>
      <c r="G173" s="320">
        <f>E173*F173</f>
        <v>0</v>
      </c>
    </row>
    <row r="174" spans="2:7" ht="13.8" x14ac:dyDescent="0.25">
      <c r="B174" s="203"/>
      <c r="C174" s="254"/>
      <c r="D174" s="255"/>
      <c r="E174" s="258"/>
      <c r="F174" s="305"/>
      <c r="G174" s="319"/>
    </row>
    <row r="175" spans="2:7" ht="26.4" x14ac:dyDescent="0.25">
      <c r="B175" s="203" t="s">
        <v>505</v>
      </c>
      <c r="C175" s="151" t="s">
        <v>312</v>
      </c>
      <c r="D175" s="234" t="s">
        <v>8</v>
      </c>
      <c r="E175" s="153">
        <v>2</v>
      </c>
      <c r="F175" s="295">
        <v>0</v>
      </c>
      <c r="G175" s="320">
        <f>E175*F175</f>
        <v>0</v>
      </c>
    </row>
    <row r="176" spans="2:7" ht="13.8" thickBot="1" x14ac:dyDescent="0.3">
      <c r="B176" s="203"/>
      <c r="C176" s="151"/>
      <c r="D176" s="234"/>
      <c r="F176" s="295"/>
      <c r="G176" s="315"/>
    </row>
    <row r="177" spans="2:9" s="150" customFormat="1" ht="19.5" customHeight="1" thickBot="1" x14ac:dyDescent="0.3">
      <c r="B177" s="236" t="s">
        <v>13</v>
      </c>
      <c r="C177" s="237" t="s">
        <v>286</v>
      </c>
      <c r="D177" s="238"/>
      <c r="E177" s="239"/>
      <c r="F177" s="306"/>
      <c r="G177" s="321">
        <v>0</v>
      </c>
    </row>
    <row r="178" spans="2:9" x14ac:dyDescent="0.25">
      <c r="C178" s="151"/>
      <c r="D178" s="152"/>
    </row>
    <row r="179" spans="2:9" x14ac:dyDescent="0.25">
      <c r="C179" s="151"/>
      <c r="D179" s="152"/>
      <c r="G179" s="322"/>
      <c r="H179" s="157"/>
      <c r="I179" s="157"/>
    </row>
    <row r="180" spans="2:9" x14ac:dyDescent="0.25">
      <c r="C180" s="151"/>
      <c r="D180" s="152"/>
      <c r="G180" s="322"/>
    </row>
    <row r="181" spans="2:9" x14ac:dyDescent="0.25">
      <c r="C181" s="151"/>
      <c r="D181" s="152"/>
      <c r="G181" s="322"/>
    </row>
    <row r="182" spans="2:9" x14ac:dyDescent="0.25">
      <c r="C182" s="151"/>
      <c r="D182" s="152"/>
      <c r="G182" s="322"/>
    </row>
    <row r="183" spans="2:9" x14ac:dyDescent="0.25">
      <c r="C183" s="151"/>
      <c r="D183" s="152"/>
      <c r="G183" s="322"/>
    </row>
    <row r="184" spans="2:9" x14ac:dyDescent="0.25">
      <c r="C184" s="151"/>
      <c r="D184" s="152"/>
    </row>
    <row r="185" spans="2:9" x14ac:dyDescent="0.25">
      <c r="C185" s="151"/>
      <c r="D185" s="152"/>
      <c r="E185" s="158"/>
      <c r="F185" s="308"/>
      <c r="G185" s="323"/>
    </row>
    <row r="186" spans="2:9" x14ac:dyDescent="0.25">
      <c r="C186" s="151"/>
      <c r="D186" s="152"/>
      <c r="E186" s="158"/>
      <c r="F186" s="308"/>
      <c r="G186" s="323"/>
    </row>
  </sheetData>
  <mergeCells count="3">
    <mergeCell ref="B40:C40"/>
    <mergeCell ref="B86:C86"/>
    <mergeCell ref="B137:C137"/>
  </mergeCells>
  <pageMargins left="0.7" right="0.7" top="0.75" bottom="0.75" header="0.3" footer="0.3"/>
  <pageSetup paperSize="9" scale="70" fitToHeight="0" orientation="portrait" r:id="rId1"/>
  <rowBreaks count="3" manualBreakCount="3">
    <brk id="39" min="1" max="6" man="1"/>
    <brk id="85" min="1" max="6" man="1"/>
    <brk id="136" min="1" max="6"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CFBAC8BF731144932C2125746EE61A" ma:contentTypeVersion="16" ma:contentTypeDescription="Create a new document." ma:contentTypeScope="" ma:versionID="57e80d4cfbe0e650e64bcefb3e11d110">
  <xsd:schema xmlns:xsd="http://www.w3.org/2001/XMLSchema" xmlns:xs="http://www.w3.org/2001/XMLSchema" xmlns:p="http://schemas.microsoft.com/office/2006/metadata/properties" xmlns:ns2="0c5faf13-adcd-47e8-93ba-d75777508ed5" xmlns:ns3="395227c0-56f0-48c1-afd7-1b56253c4901" targetNamespace="http://schemas.microsoft.com/office/2006/metadata/properties" ma:root="true" ma:fieldsID="0246b3bad311c48a37b0a2cc5234c9df" ns2:_="" ns3:_="">
    <xsd:import namespace="0c5faf13-adcd-47e8-93ba-d75777508ed5"/>
    <xsd:import namespace="395227c0-56f0-48c1-afd7-1b56253c49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Location" minOccurs="0"/>
                <xsd:element ref="ns2:lcf76f155ced4ddcb4097134ff3c332f" minOccurs="0"/>
                <xsd:element ref="ns3:TaxCatchAll"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5faf13-adcd-47e8-93ba-d75777508e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da54313-9ce3-4f84-81a7-254e3c00c72d"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5227c0-56f0-48c1-afd7-1b56253c49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1bb31e4-8ef5-4a05-ab3a-c8d2d54e00b0}" ma:internalName="TaxCatchAll" ma:showField="CatchAllData" ma:web="395227c0-56f0-48c1-afd7-1b56253c490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5faf13-adcd-47e8-93ba-d75777508ed5">
      <Terms xmlns="http://schemas.microsoft.com/office/infopath/2007/PartnerControls"/>
    </lcf76f155ced4ddcb4097134ff3c332f>
    <TaxCatchAll xmlns="395227c0-56f0-48c1-afd7-1b56253c4901" xsi:nil="true"/>
  </documentManagement>
</p:properties>
</file>

<file path=customXml/itemProps1.xml><?xml version="1.0" encoding="utf-8"?>
<ds:datastoreItem xmlns:ds="http://schemas.openxmlformats.org/officeDocument/2006/customXml" ds:itemID="{623A406B-1555-48D8-9E73-62F4A1FC5772}"/>
</file>

<file path=customXml/itemProps2.xml><?xml version="1.0" encoding="utf-8"?>
<ds:datastoreItem xmlns:ds="http://schemas.openxmlformats.org/officeDocument/2006/customXml" ds:itemID="{A456D7DD-10E1-482F-A44C-EEE771E8B5FA}">
  <ds:schemaRefs>
    <ds:schemaRef ds:uri="http://schemas.microsoft.com/sharepoint/v3/contenttype/forms"/>
  </ds:schemaRefs>
</ds:datastoreItem>
</file>

<file path=customXml/itemProps3.xml><?xml version="1.0" encoding="utf-8"?>
<ds:datastoreItem xmlns:ds="http://schemas.openxmlformats.org/officeDocument/2006/customXml" ds:itemID="{3934E306-2D7C-4478-BF64-B37880CCB9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17</vt:i4>
      </vt:variant>
    </vt:vector>
  </HeadingPairs>
  <TitlesOfParts>
    <vt:vector size="38" baseType="lpstr">
      <vt:lpstr>Summary Total</vt:lpstr>
      <vt:lpstr>LV Reticulation</vt:lpstr>
      <vt:lpstr>Sheet9</vt:lpstr>
      <vt:lpstr>1 BED</vt:lpstr>
      <vt:lpstr>2 BED</vt:lpstr>
      <vt:lpstr>Administration Block</vt:lpstr>
      <vt:lpstr>ComputerLaboratory</vt:lpstr>
      <vt:lpstr>Home Economics</vt:lpstr>
      <vt:lpstr>School Hall</vt:lpstr>
      <vt:lpstr>Existing 4 CLR+Abl</vt:lpstr>
      <vt:lpstr>Science Lab + Library</vt:lpstr>
      <vt:lpstr>New 4 CLR+Abl</vt:lpstr>
      <vt:lpstr>HOD+Multipurpose+Maths Lab</vt:lpstr>
      <vt:lpstr>Caretakers Room + Store</vt:lpstr>
      <vt:lpstr>TuckShop</vt:lpstr>
      <vt:lpstr>Changerooms</vt:lpstr>
      <vt:lpstr>Guard House</vt:lpstr>
      <vt:lpstr>Area Lighting</vt:lpstr>
      <vt:lpstr>Lightning Protection </vt:lpstr>
      <vt:lpstr>Refuse Area</vt:lpstr>
      <vt:lpstr>Fire Supression</vt:lpstr>
      <vt:lpstr>'1 BED'!Print_Area</vt:lpstr>
      <vt:lpstr>'2 BED'!Print_Area</vt:lpstr>
      <vt:lpstr>'Administration Block'!Print_Area</vt:lpstr>
      <vt:lpstr>'Area Lighting'!Print_Area</vt:lpstr>
      <vt:lpstr>'Caretakers Room + Store'!Print_Area</vt:lpstr>
      <vt:lpstr>Changerooms!Print_Area</vt:lpstr>
      <vt:lpstr>ComputerLaboratory!Print_Area</vt:lpstr>
      <vt:lpstr>'Existing 4 CLR+Abl'!Print_Area</vt:lpstr>
      <vt:lpstr>'Guard House'!Print_Area</vt:lpstr>
      <vt:lpstr>'HOD+Multipurpose+Maths Lab'!Print_Area</vt:lpstr>
      <vt:lpstr>'Home Economics'!Print_Area</vt:lpstr>
      <vt:lpstr>'LV Reticulation'!Print_Area</vt:lpstr>
      <vt:lpstr>'New 4 CLR+Abl'!Print_Area</vt:lpstr>
      <vt:lpstr>'School Hall'!Print_Area</vt:lpstr>
      <vt:lpstr>'Science Lab + Library'!Print_Area</vt:lpstr>
      <vt:lpstr>'Summary Total'!Print_Area</vt:lpstr>
      <vt:lpstr>TuckShop!Print_Area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Kojo Mensah;Nkosi Ntuta</dc:creator>
  <cp:lastModifiedBy>Geoffrey Danku</cp:lastModifiedBy>
  <cp:lastPrinted>2024-07-16T06:49:16Z</cp:lastPrinted>
  <dcterms:created xsi:type="dcterms:W3CDTF">2014-07-16T07:05:11Z</dcterms:created>
  <dcterms:modified xsi:type="dcterms:W3CDTF">2026-08-31T12:20:23Z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0x010100B3CFBAC8BF731144932C2125746EE61A</vt:lpwstr>
  </property>
</Properties>
</file>