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E:\Phumelela Irrigation 2nd try\New Scope of Works\"/>
    </mc:Choice>
  </mc:AlternateContent>
  <bookViews>
    <workbookView xWindow="0" yWindow="0" windowWidth="13236" windowHeight="5616" activeTab="1"/>
  </bookViews>
  <sheets>
    <sheet name="Project Estimate" sheetId="27" r:id="rId1"/>
    <sheet name="Summary" sheetId="13" r:id="rId2"/>
    <sheet name=" Section A" sheetId="20" state="hidden" r:id="rId3"/>
    <sheet name="Section B" sheetId="24" state="hidden" r:id="rId4"/>
    <sheet name="Section C" sheetId="21" state="hidden" r:id="rId5"/>
    <sheet name="Section D" sheetId="22" state="hidden" r:id="rId6"/>
    <sheet name="SectionD1" sheetId="26" state="hidden" r:id="rId7"/>
    <sheet name="Section E" sheetId="25" state="hidden" r:id="rId8"/>
  </sheets>
  <definedNames>
    <definedName name="_xlnm.Print_Area" localSheetId="2">' Section A'!$A$1:$G$46</definedName>
    <definedName name="_xlnm.Print_Area" localSheetId="0">'Project Estimate'!$A$1:$H$262</definedName>
    <definedName name="_xlnm.Print_Area" localSheetId="4">'Section C'!$A$1:$G$239</definedName>
    <definedName name="_xlnm.Print_Area" localSheetId="6">SectionD1!$A$1:$H$36</definedName>
    <definedName name="_xlnm.Print_Area" localSheetId="1">Summary!$A$1:$C$28</definedName>
    <definedName name="_xlnm.Print_Titles" localSheetId="2">' Section A'!$1:$7</definedName>
    <definedName name="_xlnm.Print_Titles" localSheetId="0">'Project Estimate'!$1:$2</definedName>
    <definedName name="_xlnm.Print_Titles" localSheetId="4">'Section C'!$1:$6</definedName>
    <definedName name="_xlnm.Print_Titles" localSheetId="5">'Section D'!$1:$5</definedName>
  </definedNames>
  <calcPr calcId="162913"/>
</workbook>
</file>

<file path=xl/calcChain.xml><?xml version="1.0" encoding="utf-8"?>
<calcChain xmlns="http://schemas.openxmlformats.org/spreadsheetml/2006/main">
  <c r="G235" i="27" l="1"/>
  <c r="F35" i="27" l="1"/>
  <c r="E169" i="27" l="1"/>
  <c r="E168" i="27"/>
  <c r="E167" i="27"/>
  <c r="E44" i="21" l="1"/>
  <c r="E70" i="21" l="1"/>
  <c r="E232" i="21"/>
  <c r="E226" i="21"/>
  <c r="E95" i="21"/>
  <c r="E94" i="21"/>
  <c r="E93" i="21"/>
  <c r="E100" i="21"/>
  <c r="E208" i="21"/>
  <c r="E193" i="21"/>
  <c r="E104" i="21"/>
  <c r="E110" i="21"/>
  <c r="E88" i="21"/>
  <c r="E87" i="21"/>
  <c r="E86" i="21"/>
  <c r="E84" i="21"/>
  <c r="E73" i="21"/>
  <c r="E61" i="21"/>
  <c r="E62" i="21"/>
  <c r="E63" i="21"/>
  <c r="E64" i="21"/>
  <c r="E65" i="21"/>
  <c r="E66" i="21"/>
  <c r="E16" i="21" l="1"/>
  <c r="E23" i="21"/>
  <c r="E30" i="13" l="1"/>
  <c r="E31" i="13"/>
  <c r="E54" i="21"/>
  <c r="E43" i="21"/>
  <c r="E41" i="21"/>
  <c r="E40" i="21"/>
  <c r="E36" i="21"/>
  <c r="E34" i="21"/>
  <c r="E33" i="21"/>
  <c r="E32" i="21"/>
  <c r="E31" i="21"/>
  <c r="E26" i="21" s="1"/>
  <c r="E207" i="21" l="1"/>
  <c r="E206" i="21"/>
  <c r="E205" i="21"/>
  <c r="E192" i="21"/>
  <c r="E191" i="21"/>
  <c r="E184" i="21" l="1"/>
  <c r="E165" i="21"/>
  <c r="E132" i="21"/>
  <c r="E156" i="21"/>
  <c r="E133" i="21"/>
  <c r="E131" i="21"/>
  <c r="E118" i="21"/>
  <c r="E187" i="21"/>
  <c r="E167" i="21"/>
  <c r="E138" i="21"/>
  <c r="E158" i="21"/>
  <c r="E139" i="21"/>
  <c r="E137" i="21"/>
  <c r="E120" i="21"/>
  <c r="E174" i="21"/>
  <c r="E123" i="21"/>
  <c r="E177" i="21"/>
  <c r="E141" i="21"/>
  <c r="E159" i="21"/>
  <c r="E168" i="21"/>
  <c r="E140" i="21"/>
  <c r="E122" i="21"/>
  <c r="E179" i="21"/>
  <c r="E145" i="21"/>
  <c r="E160" i="21"/>
  <c r="E144" i="21"/>
  <c r="E169" i="21"/>
  <c r="E143" i="21"/>
  <c r="E124" i="21"/>
  <c r="E176" i="21"/>
  <c r="E142" i="21"/>
  <c r="E186" i="21"/>
  <c r="E175" i="21"/>
  <c r="E151" i="21"/>
  <c r="E126" i="21"/>
  <c r="E135" i="21"/>
  <c r="E125" i="21"/>
  <c r="E180" i="21"/>
  <c r="E147" i="21"/>
  <c r="E161" i="21"/>
  <c r="E148" i="21"/>
  <c r="E170" i="21"/>
  <c r="E146" i="21"/>
  <c r="E178" i="21"/>
  <c r="E166" i="21"/>
  <c r="E121" i="21"/>
  <c r="E136" i="21"/>
  <c r="E157" i="21"/>
  <c r="E134" i="21"/>
  <c r="E119" i="21"/>
  <c r="E108" i="21"/>
  <c r="E109" i="21"/>
  <c r="E107" i="21"/>
  <c r="E85" i="21"/>
  <c r="E83" i="21"/>
  <c r="E82" i="21"/>
  <c r="E81" i="21"/>
  <c r="E80" i="21"/>
  <c r="E79" i="21"/>
  <c r="E78" i="21"/>
  <c r="E77" i="21"/>
  <c r="E74" i="21"/>
  <c r="E72" i="21"/>
  <c r="E71" i="21"/>
  <c r="E69" i="21"/>
  <c r="E96" i="21"/>
  <c r="E92" i="21"/>
  <c r="E91" i="21"/>
  <c r="E60" i="21" l="1"/>
  <c r="E56" i="21"/>
  <c r="E57" i="21"/>
  <c r="E55" i="21"/>
  <c r="E59" i="21"/>
  <c r="E52" i="21"/>
  <c r="E50" i="21"/>
  <c r="E49" i="21"/>
  <c r="E58" i="21"/>
  <c r="E53" i="21"/>
  <c r="E35" i="21"/>
  <c r="E113" i="21" l="1"/>
  <c r="E17" i="21" l="1"/>
  <c r="E15" i="21"/>
  <c r="I237" i="21" l="1"/>
  <c r="E185" i="21"/>
  <c r="G18" i="25" l="1"/>
  <c r="G63" i="22"/>
  <c r="E149" i="22"/>
  <c r="E148" i="22"/>
  <c r="E145" i="22"/>
  <c r="E143" i="22"/>
  <c r="E135" i="22"/>
  <c r="G101" i="22" l="1"/>
  <c r="G105" i="22" s="1"/>
  <c r="G155" i="22" s="1"/>
  <c r="G158" i="22" s="1"/>
  <c r="G204" i="22" s="1"/>
</calcChain>
</file>

<file path=xl/sharedStrings.xml><?xml version="1.0" encoding="utf-8"?>
<sst xmlns="http://schemas.openxmlformats.org/spreadsheetml/2006/main" count="1762" uniqueCount="1103">
  <si>
    <t>Payment</t>
  </si>
  <si>
    <t>ref.</t>
  </si>
  <si>
    <t>Contractual Requirements</t>
  </si>
  <si>
    <t>All survey and site control requirements, including setting out and establishing supplementary benchmarks</t>
  </si>
  <si>
    <t>Establish facilities on site for Contractor</t>
  </si>
  <si>
    <t>Storage shed</t>
  </si>
  <si>
    <t>Living accommodation</t>
  </si>
  <si>
    <t>Ablution and latrine facilities</t>
  </si>
  <si>
    <t>Tools and equipment</t>
  </si>
  <si>
    <t>Water supply, electric power and communications</t>
  </si>
  <si>
    <t>Occupational Health &amp; Safety, including preparation and implementation of a Health &amp; Safety Plan, staff training in OHS and provision of safety gear, etc.</t>
  </si>
  <si>
    <t>Operate &amp; maintain facilities on site for Contractor</t>
  </si>
  <si>
    <t>Supervision for duration of contract</t>
  </si>
  <si>
    <t>Maintain and protect reference pegs and benchmarks</t>
  </si>
  <si>
    <t>Other time related obligations</t>
  </si>
  <si>
    <t>Dealing with water, irrespective of source</t>
  </si>
  <si>
    <t xml:space="preserve">SABS </t>
  </si>
  <si>
    <t>A1</t>
  </si>
  <si>
    <t>A1.3</t>
  </si>
  <si>
    <t>A1.4</t>
  </si>
  <si>
    <t>A1.5</t>
  </si>
  <si>
    <t>A2</t>
  </si>
  <si>
    <t>A2.1</t>
  </si>
  <si>
    <t>A2.2</t>
  </si>
  <si>
    <t>TOTAL:  SECTION A CARRIED TO SUMMARY</t>
  </si>
  <si>
    <t>Site Clearance</t>
  </si>
  <si>
    <t>Item</t>
  </si>
  <si>
    <t>Description</t>
  </si>
  <si>
    <t>Unit</t>
  </si>
  <si>
    <t>Quantity</t>
  </si>
  <si>
    <t>Rate</t>
  </si>
  <si>
    <t>No</t>
  </si>
  <si>
    <t>m</t>
  </si>
  <si>
    <t>SUMMARY BILL OF QUANTITIES</t>
  </si>
  <si>
    <t>Bill</t>
  </si>
  <si>
    <t>AMOUNT</t>
  </si>
  <si>
    <t>A</t>
  </si>
  <si>
    <t>B</t>
  </si>
  <si>
    <t xml:space="preserve">Amount </t>
  </si>
  <si>
    <t>sum</t>
  </si>
  <si>
    <t>no</t>
  </si>
  <si>
    <t>Time-Related Items</t>
  </si>
  <si>
    <t>Fixed-Charge Items</t>
  </si>
  <si>
    <t>SECTION A: PRELIMINARY &amp; GENERAL</t>
  </si>
  <si>
    <t>TOTAL:  SECTION B CARRIED TO SUMMARY</t>
  </si>
  <si>
    <t>1200 AA</t>
  </si>
  <si>
    <t>A1.7</t>
  </si>
  <si>
    <t>A1.8</t>
  </si>
  <si>
    <t>A2.5</t>
  </si>
  <si>
    <t>A2.6</t>
  </si>
  <si>
    <t>A2.7</t>
  </si>
  <si>
    <t>Compensation to CLO appointed from local community</t>
  </si>
  <si>
    <r>
      <t>Furnished 20m</t>
    </r>
    <r>
      <rPr>
        <vertAlign val="superscript"/>
        <sz val="9"/>
        <rFont val="Angsana New"/>
        <family val="1"/>
      </rPr>
      <t>2</t>
    </r>
    <r>
      <rPr>
        <sz val="9"/>
        <rFont val="Arial"/>
        <family val="2"/>
      </rPr>
      <t xml:space="preserve"> site office</t>
    </r>
  </si>
  <si>
    <t>A1.6</t>
  </si>
  <si>
    <t>Nameboard as per PS 6.4</t>
  </si>
  <si>
    <t>B1</t>
  </si>
  <si>
    <t>Preliminary and General</t>
  </si>
  <si>
    <t>A2.3</t>
  </si>
  <si>
    <t>A2.4</t>
  </si>
  <si>
    <t>Environmental Management Plan : Adhering to the requirements as set in section C3.3 Part D</t>
  </si>
  <si>
    <t>ha</t>
  </si>
  <si>
    <t>Excavation</t>
  </si>
  <si>
    <t>B1.1</t>
  </si>
  <si>
    <r>
      <t>m</t>
    </r>
    <r>
      <rPr>
        <vertAlign val="superscript"/>
        <sz val="9"/>
        <rFont val="Arial"/>
        <family val="2"/>
      </rPr>
      <t>3</t>
    </r>
  </si>
  <si>
    <t>Earthworks (Pipe Trenches)</t>
  </si>
  <si>
    <t>m³</t>
  </si>
  <si>
    <t>Provide, place &amp; compact selected granular / sandy material for bedding cradle &amp; blanket available from trench within 1000m</t>
  </si>
  <si>
    <t xml:space="preserve">Reinstate existing small stock fencing </t>
  </si>
  <si>
    <t>Provide temporary small stock fencing across the construction impact area as specified</t>
  </si>
  <si>
    <t>25Mpa/19mm concrete to kerbs, drains and slabs including forming of joints.</t>
  </si>
  <si>
    <t xml:space="preserve"> </t>
  </si>
  <si>
    <t>Thrust Blocks</t>
  </si>
  <si>
    <t>Carried Forward</t>
  </si>
  <si>
    <t>Brought Forward</t>
  </si>
  <si>
    <t>50mm dia Class 10 Threaded</t>
  </si>
  <si>
    <t>C</t>
  </si>
  <si>
    <t>No.</t>
  </si>
  <si>
    <t>Steel rigid base frame for pump and motor installation including approved anchoring</t>
  </si>
  <si>
    <t>Fenaflex tyre coupling &amp; protection plate according to health and safety regulations</t>
  </si>
  <si>
    <t>C1</t>
  </si>
  <si>
    <r>
      <t>m</t>
    </r>
    <r>
      <rPr>
        <vertAlign val="superscript"/>
        <sz val="9"/>
        <rFont val="Arial"/>
        <family val="2"/>
      </rPr>
      <t>2</t>
    </r>
  </si>
  <si>
    <t>C2</t>
  </si>
  <si>
    <t>C2.1</t>
  </si>
  <si>
    <t>C2.2</t>
  </si>
  <si>
    <t>Lighting &amp; Accessories</t>
  </si>
  <si>
    <t>16 Amp single phase switched socket outlet complete with a plug to be installed in the pumping station.</t>
  </si>
  <si>
    <t>Industrial pattern, surface mounted light switch completely wired with 2.5mm dia conductors in 20mm dia galvanized conduit c/w saddles on 500mm apart, double lever light switch.</t>
  </si>
  <si>
    <t xml:space="preserve">1.5m 58W Double open tube fluorescent light fittings with spring loaded lamp holders </t>
  </si>
  <si>
    <t>Light points wired with 2.5mm dia conductors in 20mm dia galvanized conduit to terminate in round draw box at each light point.</t>
  </si>
  <si>
    <t>Site lighting</t>
  </si>
  <si>
    <t>SWA PVC sheathed 600/1000 V cables to SANS 1507</t>
  </si>
  <si>
    <t xml:space="preserve">10mm sq Insulated earth wire </t>
  </si>
  <si>
    <t>Terminations for 10mm sq Insulated Earth wire (Glands and lugs)</t>
  </si>
  <si>
    <t>Motor feeder cables.</t>
  </si>
  <si>
    <t>Control cabling</t>
  </si>
  <si>
    <t>Field Equipment</t>
  </si>
  <si>
    <t>Emergency trip push buttons installed on the motor termination boxes. Twist release type</t>
  </si>
  <si>
    <t xml:space="preserve">Delivery pressure switch. </t>
  </si>
  <si>
    <t>Earthing (Earth resistance = 1 ohm)</t>
  </si>
  <si>
    <t>Certificate/test results to be issued to client</t>
  </si>
  <si>
    <t>no.</t>
  </si>
  <si>
    <t>Stock Fencing</t>
  </si>
  <si>
    <t>Pressure check point</t>
  </si>
  <si>
    <t>Saddles</t>
  </si>
  <si>
    <t>75 x 50mm</t>
  </si>
  <si>
    <t>Earthworks</t>
  </si>
  <si>
    <t xml:space="preserve">Supply &amp; install the following diameter saddles </t>
  </si>
  <si>
    <t>Air valves</t>
  </si>
  <si>
    <t>PUMP &amp; MOTOR UNITS</t>
  </si>
  <si>
    <t>Supply, deliver and install the following</t>
  </si>
  <si>
    <t>Electric  motor 45kW 2 pole totally enclosed fan cooled (TEFC) squirrel cage to be IP55 rated</t>
  </si>
  <si>
    <t xml:space="preserve"> ELECTRICAL WORKS</t>
  </si>
  <si>
    <t>Supply , deliver and install the following</t>
  </si>
  <si>
    <t>Swicthgear/Softstarter</t>
  </si>
  <si>
    <t>45kW Star/Delta complete with ammeter, isolator ,overload relay  and metal IP65 enclosure</t>
  </si>
  <si>
    <t>Cables</t>
  </si>
  <si>
    <r>
      <t>Main feeder cables</t>
    </r>
    <r>
      <rPr>
        <sz val="9"/>
        <rFont val="Arial"/>
        <family val="2"/>
      </rPr>
      <t xml:space="preserve"> (for two electric motors)</t>
    </r>
  </si>
  <si>
    <t>From the transformer to distribution panel. A separate green insulated earthing conductor is to be installed as well. Price to include trenching, bedding, warning tape and backfilling complete. (Total trench length = 80m)</t>
  </si>
  <si>
    <t xml:space="preserve">50mm sq x 4c SWA/PVC 600/1000V cables </t>
  </si>
  <si>
    <t>Terminations for 50mm sq x 4c cable (Glands and lugs)</t>
  </si>
  <si>
    <t>Motor feeder cables from the soft starter panel to the electric motors.</t>
  </si>
  <si>
    <t>25mm sq x 4c PVC/SWA/PVC cable for star/delta start for 45 Kw motor</t>
  </si>
  <si>
    <t>Termination for 25mm sq x 4c cable to include gland and lugs</t>
  </si>
  <si>
    <t>Transformer</t>
  </si>
  <si>
    <t>Make provision for transformer of the following size and accessories ( including HT 3 phase line for approx. 2km)</t>
  </si>
  <si>
    <t>100kVA</t>
  </si>
  <si>
    <t xml:space="preserve">Provide for emergency trip cables for both motors from the motor control center to the emergency trip push button station complete with all relevant accessories such as for the termination and lugging of the cable. </t>
  </si>
  <si>
    <t>Sum</t>
  </si>
  <si>
    <t>Provide for power supply cables from the motor control center to the delivery pressure switch. Price includes for the termination and lugging of the cable.</t>
  </si>
  <si>
    <t>Provide for earthing for the pumpstation. Price to include cost of issuing COC from qualified electrician</t>
  </si>
  <si>
    <t>Clear and grub site</t>
  </si>
  <si>
    <r>
      <t>m</t>
    </r>
    <r>
      <rPr>
        <vertAlign val="superscript"/>
        <sz val="9"/>
        <color indexed="8"/>
        <rFont val="Arial"/>
        <family val="2"/>
      </rPr>
      <t>2</t>
    </r>
  </si>
  <si>
    <t xml:space="preserve">Cut to spoil top soil to a minimum depth of 150 mm </t>
  </si>
  <si>
    <t>Excavate to a minimum depth of 800mm for footings</t>
  </si>
  <si>
    <r>
      <t>m</t>
    </r>
    <r>
      <rPr>
        <vertAlign val="superscript"/>
        <sz val="9"/>
        <color indexed="8"/>
        <rFont val="Arial"/>
        <family val="2"/>
      </rPr>
      <t>3</t>
    </r>
  </si>
  <si>
    <t>Soft rock</t>
  </si>
  <si>
    <t>Hard Rock</t>
  </si>
  <si>
    <t>Extra over all excavations for carting away</t>
  </si>
  <si>
    <t>Surplus material from excavations and/or stock piles on site to a dumping site to be located by the contractor</t>
  </si>
  <si>
    <t>Risk of collapse of excavations</t>
  </si>
  <si>
    <t>Sides of trench and hole excavations not exceeding 2m deep</t>
  </si>
  <si>
    <t>Keeping excavations free of water</t>
  </si>
  <si>
    <t>Keeping excavations free of all water other than subterranean water</t>
  </si>
  <si>
    <t>Earth filling obtained from the excavations and/or prescribed stock piles on site compacted to 93% Mod AASHTO density</t>
  </si>
  <si>
    <t>Under floors, steps, pavings, etc</t>
  </si>
  <si>
    <t>Backfilling to trenches, holes, etc</t>
  </si>
  <si>
    <t>SOIL POISONING</t>
  </si>
  <si>
    <t>Soil insecticide</t>
  </si>
  <si>
    <t>Under floors etc including forming and poisoning shallow furrows against foundation walls etc, filling in furrows and ramming</t>
  </si>
  <si>
    <t>To bottoms and sides of trenches etc</t>
  </si>
  <si>
    <t>Concrete Works</t>
  </si>
  <si>
    <t>19mm / 25MPa concrete for floor slabs and concrete plinths</t>
  </si>
  <si>
    <t xml:space="preserve">19mm / 15MPa concrete for apron </t>
  </si>
  <si>
    <t>Boxing out of holes for pipe work</t>
  </si>
  <si>
    <t>Mesh Ref 245</t>
  </si>
  <si>
    <t>Mesh Ref 193</t>
  </si>
  <si>
    <t>CONCRETE SUNDRIES</t>
  </si>
  <si>
    <t>0.25mm  polyolefin membrane</t>
  </si>
  <si>
    <t>Finishing top surfaces of concrete smooth with a steel float</t>
  </si>
  <si>
    <t>Surface beds, slabs, aprons, etc to falls</t>
  </si>
  <si>
    <t>Brick Work</t>
  </si>
  <si>
    <t>230mm brick work for foundation walls</t>
  </si>
  <si>
    <t>230mm face brick walls</t>
  </si>
  <si>
    <t>DPC</t>
  </si>
  <si>
    <t>Boxing out openings for pipe work</t>
  </si>
  <si>
    <t>Openings for ventilation</t>
  </si>
  <si>
    <t>Plastering to inside of pump house</t>
  </si>
  <si>
    <t xml:space="preserve">150mm Wide reinforcement built in horizontally </t>
  </si>
  <si>
    <t>Doors</t>
  </si>
  <si>
    <t>Double leaf door frame with double leaf doors</t>
  </si>
  <si>
    <t>Burglar proof steel doors made with 16mm twisted bars, spaced at 150mm cc and framed with 30 x 30 x 6mm angle iron</t>
  </si>
  <si>
    <t>Iron Mongery</t>
  </si>
  <si>
    <t>Steel doors lock and keys</t>
  </si>
  <si>
    <t>Padlock and keys</t>
  </si>
  <si>
    <t>Gantry System</t>
  </si>
  <si>
    <t>IPE 200 'I' beam for lintel over door</t>
  </si>
  <si>
    <t>IPE 200 'I' Beam welded on to 'I' Beam lintel, to work as gantry</t>
  </si>
  <si>
    <t>2t chain block</t>
  </si>
  <si>
    <t>Roofing</t>
  </si>
  <si>
    <t xml:space="preserve">PROFILED METAL SHEETING AND ACCESSORIES </t>
  </si>
  <si>
    <t>0,6mm "IBR" Z275 spelter embossed galvanised troughed sheet steel in single lengths fixed to timber purlins or rails and 0,8mm embossed galvanised sheet steel accessories</t>
  </si>
  <si>
    <t>Roof covering with pitch not exceeding 25 degrees</t>
  </si>
  <si>
    <t>Ridge capping 462mm girth</t>
  </si>
  <si>
    <t>Apex flashing 462mm girth</t>
  </si>
  <si>
    <t>ROOF AND WALL INSULATION</t>
  </si>
  <si>
    <t>"Sisalation 420" heavy industrial grade aluminium foil based insulation</t>
  </si>
  <si>
    <t>Insulation laid taut over purlins (at approximately 1 200mm centres) and fixed concurrent with roof covering including galvanised steel straining wires</t>
  </si>
  <si>
    <t>prov sum</t>
  </si>
  <si>
    <t>Allow for profit and handling for above</t>
  </si>
  <si>
    <t>%</t>
  </si>
  <si>
    <t xml:space="preserve">Sundries </t>
  </si>
  <si>
    <t xml:space="preserve">Two coats creosote on sawn timbers </t>
  </si>
  <si>
    <t xml:space="preserve">EAVES, VERGES, ETC </t>
  </si>
  <si>
    <t xml:space="preserve">"Everite" pressed fibre-cement </t>
  </si>
  <si>
    <t>10 x 225mm Fascias and barge boards including galvanised steel H-profile jointing strips</t>
  </si>
  <si>
    <t>Paint Work</t>
  </si>
  <si>
    <t xml:space="preserve">PAINTWORK ETC TO NEW WORK ON FLOATED PLASTER </t>
  </si>
  <si>
    <t xml:space="preserve">One coat merit plaster primer thinned with 20% mineral turpentine and two coats Plascon Polvin Super Acrylic emulsion paint  </t>
  </si>
  <si>
    <t xml:space="preserve">On internal walls  </t>
  </si>
  <si>
    <t xml:space="preserve">ON FIBRE-CEMENT </t>
  </si>
  <si>
    <t>On fascias and barge boards</t>
  </si>
  <si>
    <t xml:space="preserve">Spot priming defects in pre-primed surfaces with Namlecoat synthetic metal primer, one coat merit universal undercoat and two coats Plascon Velvaglo polyurethane enamel paint on steel </t>
  </si>
  <si>
    <t xml:space="preserve">On door frames  </t>
  </si>
  <si>
    <t>On members of gantry beams (Provisional)</t>
  </si>
  <si>
    <t xml:space="preserve">On gates, grilles, burglar screens, balustrades, etc (both sides measured over the full flat area) </t>
  </si>
  <si>
    <t>Supply, fabricate, install, paint, test and commission the following</t>
  </si>
  <si>
    <t>SUCTION PIPES AND FITTINGS</t>
  </si>
  <si>
    <t>Fabricate, pieces as in drawing</t>
  </si>
  <si>
    <t>5 bar suction pressure gauge</t>
  </si>
  <si>
    <t>DELIVERY PIPES AND FITTINGS</t>
  </si>
  <si>
    <r>
      <rPr>
        <sz val="9"/>
        <rFont val="Symbol"/>
        <family val="1"/>
        <charset val="2"/>
      </rPr>
      <t>Æ</t>
    </r>
    <r>
      <rPr>
        <sz val="9"/>
        <rFont val="Arial"/>
        <family val="2"/>
      </rPr>
      <t>150mm swivel bend, flanged one end and welded on another end as in drawing</t>
    </r>
  </si>
  <si>
    <r>
      <rPr>
        <sz val="9"/>
        <rFont val="Symbol"/>
        <family val="1"/>
        <charset val="2"/>
      </rPr>
      <t>Æ</t>
    </r>
    <r>
      <rPr>
        <sz val="9"/>
        <rFont val="Arial"/>
        <family val="2"/>
      </rPr>
      <t>150mm steel pipe</t>
    </r>
  </si>
  <si>
    <r>
      <rPr>
        <sz val="9"/>
        <rFont val="Symbol"/>
        <family val="1"/>
        <charset val="2"/>
      </rPr>
      <t>Æ25</t>
    </r>
    <r>
      <rPr>
        <sz val="9"/>
        <rFont val="Arial"/>
        <family val="2"/>
      </rPr>
      <t>0mm steel pipe</t>
    </r>
  </si>
  <si>
    <t>16 bar pressure gauge</t>
  </si>
  <si>
    <t>Sundries</t>
  </si>
  <si>
    <t>Rubber gaskets</t>
  </si>
  <si>
    <t>Bolts and nuts</t>
  </si>
  <si>
    <t>150 x 80mm concentric reducer</t>
  </si>
  <si>
    <t>200 x 100mm eccentric reducer</t>
  </si>
  <si>
    <r>
      <t>Ø150mm x 90</t>
    </r>
    <r>
      <rPr>
        <sz val="9"/>
        <rFont val="Symbol"/>
        <family val="1"/>
        <charset val="2"/>
      </rPr>
      <t>°</t>
    </r>
    <r>
      <rPr>
        <sz val="9"/>
        <rFont val="Arial"/>
        <family val="2"/>
      </rPr>
      <t xml:space="preserve"> bend flanged</t>
    </r>
  </si>
  <si>
    <t>Ø150mm butterfly valve c/w gearbox</t>
  </si>
  <si>
    <t>Ø200mm butterfly valve c/w gearbox</t>
  </si>
  <si>
    <t>MECHANICAL WORKS</t>
  </si>
  <si>
    <t>PUMPSTATION BUILDINGS CIVIL WORKS (SUPPLY, DELIVER &amp; CONSTRUCT)</t>
  </si>
  <si>
    <t>C4</t>
  </si>
  <si>
    <t>Pressure gauges</t>
  </si>
  <si>
    <t>Supply and install pressure gauges &amp; check points on 50mm galvanised stand pipes</t>
  </si>
  <si>
    <t>Ø150mm Non return valve</t>
  </si>
  <si>
    <t>TOTAL:  SECTION C CARRIED TO SUMMARY</t>
  </si>
  <si>
    <r>
      <t xml:space="preserve"> Ø200mm x 90</t>
    </r>
    <r>
      <rPr>
        <sz val="9"/>
        <rFont val="Calibri"/>
        <family val="2"/>
      </rPr>
      <t>°</t>
    </r>
    <r>
      <rPr>
        <sz val="9"/>
        <rFont val="Arial"/>
        <family val="2"/>
      </rPr>
      <t xml:space="preserve"> bend</t>
    </r>
  </si>
  <si>
    <t>Ø150mm hydraulic control valve c/w pilot flanged</t>
  </si>
  <si>
    <t>250 x 150mm steel reducer with SABS 1123 1600/3 flanges</t>
  </si>
  <si>
    <r>
      <rPr>
        <sz val="9"/>
        <rFont val="Symbol"/>
        <family val="1"/>
        <charset val="2"/>
      </rPr>
      <t>Æ</t>
    </r>
    <r>
      <rPr>
        <sz val="9"/>
        <rFont val="Arial"/>
        <family val="2"/>
      </rPr>
      <t>150mm SABS 1123 1600/3 weld-on flanges</t>
    </r>
  </si>
  <si>
    <r>
      <rPr>
        <sz val="9"/>
        <rFont val="Symbol"/>
        <family val="1"/>
        <charset val="2"/>
      </rPr>
      <t>Æ25</t>
    </r>
    <r>
      <rPr>
        <sz val="9"/>
        <rFont val="Arial"/>
        <family val="2"/>
      </rPr>
      <t>0mm SABS 1123 1600/3 weld-on flanges</t>
    </r>
  </si>
  <si>
    <t>SPRINKLER DRAGLINE AND BULK WATER SUPPLY PIPELINE</t>
  </si>
  <si>
    <t>DRAGLINE SPRINKLER AND BULK WATER SUPPLY PIPELINE</t>
  </si>
  <si>
    <t>A1.9</t>
  </si>
  <si>
    <t>Soil analysis and irrigability report. The report shall cover soil texture, structure, consistancy,irrigability classes, porosity, infiltration characteristics, permeability, waterholding capacity and soil depth</t>
  </si>
  <si>
    <t>Prov sum</t>
  </si>
  <si>
    <t>A1.10</t>
  </si>
  <si>
    <t>A1.11</t>
  </si>
  <si>
    <t>SECTION B: DAYWORKS</t>
  </si>
  <si>
    <t>General (Small Works)</t>
  </si>
  <si>
    <t>Labour</t>
  </si>
  <si>
    <t>Skilled</t>
  </si>
  <si>
    <t>B1.2</t>
  </si>
  <si>
    <t>Semi-skilled</t>
  </si>
  <si>
    <t>Unskilled</t>
  </si>
  <si>
    <t>Plant</t>
  </si>
  <si>
    <t>4 x 4 TLB or Similar:</t>
  </si>
  <si>
    <t>(to be filled out by Tenderer)</t>
  </si>
  <si>
    <t>Excavator</t>
  </si>
  <si>
    <t>Type:</t>
  </si>
  <si>
    <t>kW:</t>
  </si>
  <si>
    <t>(to be filled by Tenderer)</t>
  </si>
  <si>
    <r>
      <t>Tipper truck 6m</t>
    </r>
    <r>
      <rPr>
        <sz val="9"/>
        <rFont val="Calibri"/>
        <family val="2"/>
      </rPr>
      <t>³</t>
    </r>
  </si>
  <si>
    <t>12 ton Roller</t>
  </si>
  <si>
    <t>hour</t>
  </si>
  <si>
    <t>C5</t>
  </si>
  <si>
    <t>C7</t>
  </si>
  <si>
    <t>Clear and grub area designated by the Engineer</t>
  </si>
  <si>
    <t>Install small stock fencing</t>
  </si>
  <si>
    <t>SECTION C: IRRIGATION SYSTEM( SUPPLY, DELIVER AND INSTALL)</t>
  </si>
  <si>
    <t>SECTION D: PUMPSTATION</t>
  </si>
  <si>
    <t>D1</t>
  </si>
  <si>
    <t>D1.1</t>
  </si>
  <si>
    <t>D1.2</t>
  </si>
  <si>
    <t>D1.3</t>
  </si>
  <si>
    <t>D1.4</t>
  </si>
  <si>
    <t>D2</t>
  </si>
  <si>
    <t>D2.1</t>
  </si>
  <si>
    <t>D2.2</t>
  </si>
  <si>
    <t>D2.3</t>
  </si>
  <si>
    <t>D2.4</t>
  </si>
  <si>
    <t>D2.5</t>
  </si>
  <si>
    <t>D2.6</t>
  </si>
  <si>
    <t>D2.7</t>
  </si>
  <si>
    <t>D2.8</t>
  </si>
  <si>
    <t>D2.9</t>
  </si>
  <si>
    <t>D2.10</t>
  </si>
  <si>
    <t>D2.11</t>
  </si>
  <si>
    <t>D2.12</t>
  </si>
  <si>
    <t>D2.13</t>
  </si>
  <si>
    <t>D2.16</t>
  </si>
  <si>
    <t>D2.17</t>
  </si>
  <si>
    <t>D2.18</t>
  </si>
  <si>
    <t>D2.19</t>
  </si>
  <si>
    <t>D2.20</t>
  </si>
  <si>
    <t>D3</t>
  </si>
  <si>
    <t>D3.1</t>
  </si>
  <si>
    <t>D3.2</t>
  </si>
  <si>
    <t>D3.3</t>
  </si>
  <si>
    <t>D3.4</t>
  </si>
  <si>
    <t>D3.5</t>
  </si>
  <si>
    <t>D3.6</t>
  </si>
  <si>
    <t>D3.7</t>
  </si>
  <si>
    <t>D3.8</t>
  </si>
  <si>
    <t>D3.9</t>
  </si>
  <si>
    <t>D3.10</t>
  </si>
  <si>
    <t>D3.11</t>
  </si>
  <si>
    <t>D3.12</t>
  </si>
  <si>
    <t>D3.13</t>
  </si>
  <si>
    <t>D3.14</t>
  </si>
  <si>
    <t>D3.15</t>
  </si>
  <si>
    <t>D3.16</t>
  </si>
  <si>
    <t>D3.17</t>
  </si>
  <si>
    <t>D3.18</t>
  </si>
  <si>
    <t>D3.19</t>
  </si>
  <si>
    <t>D3.20</t>
  </si>
  <si>
    <t>D3.21</t>
  </si>
  <si>
    <t>D3.22</t>
  </si>
  <si>
    <t>D3.23</t>
  </si>
  <si>
    <t>D3.24</t>
  </si>
  <si>
    <t>D4</t>
  </si>
  <si>
    <t>D4.1</t>
  </si>
  <si>
    <t>D4.2</t>
  </si>
  <si>
    <t>D4.3</t>
  </si>
  <si>
    <t>D4.4</t>
  </si>
  <si>
    <t>D4.5</t>
  </si>
  <si>
    <t>D4.6</t>
  </si>
  <si>
    <t>D4.7</t>
  </si>
  <si>
    <t>D4.8</t>
  </si>
  <si>
    <t>D4.9</t>
  </si>
  <si>
    <t>D4.10</t>
  </si>
  <si>
    <t>D4.11</t>
  </si>
  <si>
    <t>D4.12</t>
  </si>
  <si>
    <t>D4.13</t>
  </si>
  <si>
    <t>D4.14</t>
  </si>
  <si>
    <t>D4.15</t>
  </si>
  <si>
    <t>D4.16</t>
  </si>
  <si>
    <t>D4.17</t>
  </si>
  <si>
    <t>D4.18</t>
  </si>
  <si>
    <t>D4.19</t>
  </si>
  <si>
    <t>D4.20</t>
  </si>
  <si>
    <t>D4.21</t>
  </si>
  <si>
    <t>D4.22</t>
  </si>
  <si>
    <t>D4.23</t>
  </si>
  <si>
    <t>D4.24</t>
  </si>
  <si>
    <t>D4.25</t>
  </si>
  <si>
    <t>D4.26</t>
  </si>
  <si>
    <t>D4.27</t>
  </si>
  <si>
    <t>D4.28</t>
  </si>
  <si>
    <t>D4.29</t>
  </si>
  <si>
    <t>D4.30</t>
  </si>
  <si>
    <t>D4.32</t>
  </si>
  <si>
    <t>D4.33</t>
  </si>
  <si>
    <t>D4.43</t>
  </si>
  <si>
    <t>D4.44</t>
  </si>
  <si>
    <t>D4.45</t>
  </si>
  <si>
    <t>D4.46</t>
  </si>
  <si>
    <t>D4.47</t>
  </si>
  <si>
    <t>D4.48</t>
  </si>
  <si>
    <t>D4.49</t>
  </si>
  <si>
    <t>D4.51</t>
  </si>
  <si>
    <t>D4.52</t>
  </si>
  <si>
    <t>D4.53</t>
  </si>
  <si>
    <t>D4.54</t>
  </si>
  <si>
    <t>D4.55</t>
  </si>
  <si>
    <t>D4.56</t>
  </si>
  <si>
    <t>D4.57</t>
  </si>
  <si>
    <t>D4.58</t>
  </si>
  <si>
    <t>D</t>
  </si>
  <si>
    <t>Dayworks</t>
  </si>
  <si>
    <t>Irrigation System(Supply,Deliver and Install)</t>
  </si>
  <si>
    <t>Pumpstation (Eletrical works and Building civil works) - supply, deliver and install</t>
  </si>
  <si>
    <t>C2.1.1</t>
  </si>
  <si>
    <t>C2.2.2</t>
  </si>
  <si>
    <t>Supply,deliver and install sprinkler unit, on including all the necessary accessories. Backfill, test and flush submains and lateral lines.</t>
  </si>
  <si>
    <t>Sprinklers</t>
  </si>
  <si>
    <r>
      <rPr>
        <sz val="9"/>
        <color indexed="8"/>
        <rFont val="Symbol"/>
        <family val="1"/>
        <charset val="2"/>
      </rPr>
      <t>Æ</t>
    </r>
    <r>
      <rPr>
        <sz val="9"/>
        <color indexed="8"/>
        <rFont val="Arial"/>
        <family val="2"/>
      </rPr>
      <t xml:space="preserve"> 200mm steel pipe coupon coated.(6.1m length)</t>
    </r>
  </si>
  <si>
    <t>Ø200mm SABS 1123 1000/3 weld-on flanges</t>
  </si>
  <si>
    <r>
      <t>Ø200mm x 45</t>
    </r>
    <r>
      <rPr>
        <sz val="9"/>
        <rFont val="Symbol"/>
        <family val="1"/>
        <charset val="2"/>
      </rPr>
      <t>°</t>
    </r>
    <r>
      <rPr>
        <sz val="9"/>
        <rFont val="Arial"/>
        <family val="2"/>
      </rPr>
      <t xml:space="preserve"> bend flanged</t>
    </r>
  </si>
  <si>
    <t xml:space="preserve">Ø200mm suction basket flanged c/w footvalve </t>
  </si>
  <si>
    <r>
      <t>Ø200mm x 90</t>
    </r>
    <r>
      <rPr>
        <sz val="9"/>
        <rFont val="Symbol"/>
        <family val="1"/>
        <charset val="2"/>
      </rPr>
      <t>°</t>
    </r>
    <r>
      <rPr>
        <sz val="9"/>
        <rFont val="Arial"/>
        <family val="2"/>
      </rPr>
      <t xml:space="preserve"> bend flanged</t>
    </r>
  </si>
  <si>
    <t>Ø200mm reinforced suction hose pipe with flanges on both sides</t>
  </si>
  <si>
    <t>8.3.1</t>
  </si>
  <si>
    <t>8.4.1</t>
  </si>
  <si>
    <t>Extra over C2.1.1 for excavation in hard rock material breakable by hand tools (Provisional)</t>
  </si>
  <si>
    <t>Supply, handle, lay in bedding, joint with spigot and socket joints and test to SABS standards. uPVC pipes tin accordance with SABS 966 part 1 in 6m lengths with integral rubber ring joints</t>
  </si>
  <si>
    <t>110 mm  Class 6</t>
  </si>
  <si>
    <t>75 mm  Class 6</t>
  </si>
  <si>
    <t>u PVC Fittings for Mainlines,Submainline and Laterals</t>
  </si>
  <si>
    <t>63 x 50mm</t>
  </si>
  <si>
    <t>Riser Pipes</t>
  </si>
  <si>
    <t>50 x 25mm</t>
  </si>
  <si>
    <t>Nylomatics short (120mm) nylon</t>
  </si>
  <si>
    <t>Nylon riser piplet with double latches</t>
  </si>
  <si>
    <t>25mm  x 1000mm long galv riser pipe, complete with band and latch</t>
  </si>
  <si>
    <t>75 x 63mm</t>
  </si>
  <si>
    <t xml:space="preserve">Supply, deliver and install uPVC Fittings </t>
  </si>
  <si>
    <t xml:space="preserve">Centrifugal Pump KSB ETANORM 100-80-250 bareshaft OR equivalent complete with full size impeller.  The duty of the pump is 142.2m3/hr at 72.5 m head. </t>
  </si>
  <si>
    <t xml:space="preserve">90mm x 25mm </t>
  </si>
  <si>
    <t>75 x 25mm</t>
  </si>
  <si>
    <t>63 x 25mm</t>
  </si>
  <si>
    <t>140 x 110mm</t>
  </si>
  <si>
    <t xml:space="preserve">No. </t>
  </si>
  <si>
    <t xml:space="preserve">R.O Tee </t>
  </si>
  <si>
    <t xml:space="preserve">Reducers </t>
  </si>
  <si>
    <t>160 x 100mm</t>
  </si>
  <si>
    <t>80 x 1000mm</t>
  </si>
  <si>
    <t>R.O Bend</t>
  </si>
  <si>
    <t>80mm</t>
  </si>
  <si>
    <t>80 x 150mm</t>
  </si>
  <si>
    <t>100 x 1000mm</t>
  </si>
  <si>
    <t>100 x 150mm</t>
  </si>
  <si>
    <t>SECTION 5: PUMP STATION</t>
  </si>
  <si>
    <t>Pump Station Civils</t>
  </si>
  <si>
    <t xml:space="preserve">Pump station Mechanical </t>
  </si>
  <si>
    <t>Pump Station Electrics</t>
  </si>
  <si>
    <t>Eskom</t>
  </si>
  <si>
    <t>Pump Suction side</t>
  </si>
  <si>
    <t>Payment Ref</t>
  </si>
  <si>
    <t>Item No</t>
  </si>
  <si>
    <t>Amount</t>
  </si>
  <si>
    <t>C1.1</t>
  </si>
  <si>
    <t>C3</t>
  </si>
  <si>
    <t>C3.1</t>
  </si>
  <si>
    <t>C3.1.1</t>
  </si>
  <si>
    <t>C3.1.2</t>
  </si>
  <si>
    <t>C3.1.3</t>
  </si>
  <si>
    <t>C3.1.4</t>
  </si>
  <si>
    <t>C3.1.5</t>
  </si>
  <si>
    <t>C3.1.6</t>
  </si>
  <si>
    <t>C3.1.7</t>
  </si>
  <si>
    <t>C3.1.8</t>
  </si>
  <si>
    <t>C3.1.9</t>
  </si>
  <si>
    <t>C3.1.10</t>
  </si>
  <si>
    <t>C4.1</t>
  </si>
  <si>
    <t>C4.2</t>
  </si>
  <si>
    <t>C4.3</t>
  </si>
  <si>
    <t>C4.4</t>
  </si>
  <si>
    <t>C4.5</t>
  </si>
  <si>
    <t>C4.6</t>
  </si>
  <si>
    <t>C4.7</t>
  </si>
  <si>
    <t>C4.8</t>
  </si>
  <si>
    <t>C4.9</t>
  </si>
  <si>
    <t>C4.10</t>
  </si>
  <si>
    <t>C6</t>
  </si>
  <si>
    <t>C6.1</t>
  </si>
  <si>
    <t>C6.2</t>
  </si>
  <si>
    <t>C6.3</t>
  </si>
  <si>
    <t>C7.2</t>
  </si>
  <si>
    <t>A1.1</t>
  </si>
  <si>
    <t>A1.2</t>
  </si>
  <si>
    <t>A1.12</t>
  </si>
  <si>
    <t>A1.13</t>
  </si>
  <si>
    <t>A1.14</t>
  </si>
  <si>
    <t>A1.15</t>
  </si>
  <si>
    <t>A1.16</t>
  </si>
  <si>
    <t>A2.8</t>
  </si>
  <si>
    <t>A2.9</t>
  </si>
  <si>
    <t>A2.10</t>
  </si>
  <si>
    <t>A2.11</t>
  </si>
  <si>
    <t>A2.12</t>
  </si>
  <si>
    <t>A2.13</t>
  </si>
  <si>
    <t>B1.1.1</t>
  </si>
  <si>
    <t>B1.1.2</t>
  </si>
  <si>
    <t>B1.1.3</t>
  </si>
  <si>
    <t>B1.2.1</t>
  </si>
  <si>
    <t>B1.2.2</t>
  </si>
  <si>
    <t>B1.2.3</t>
  </si>
  <si>
    <t>B1.2.4</t>
  </si>
  <si>
    <t>D5</t>
  </si>
  <si>
    <t>D5.1</t>
  </si>
  <si>
    <t>D5.2</t>
  </si>
  <si>
    <t>D5.3</t>
  </si>
  <si>
    <t>D5.4</t>
  </si>
  <si>
    <t>D5.5</t>
  </si>
  <si>
    <t>D5.6</t>
  </si>
  <si>
    <t>D5.7</t>
  </si>
  <si>
    <t>D5.8</t>
  </si>
  <si>
    <t>E1</t>
  </si>
  <si>
    <t>E1.1</t>
  </si>
  <si>
    <t>E2</t>
  </si>
  <si>
    <t>E2.1</t>
  </si>
  <si>
    <t>E2.2</t>
  </si>
  <si>
    <t>E2.3</t>
  </si>
  <si>
    <t>Day</t>
  </si>
  <si>
    <t>PPS3</t>
  </si>
  <si>
    <t>PPS2</t>
  </si>
  <si>
    <t>Prov Sum</t>
  </si>
  <si>
    <t>SABS 1200C</t>
  </si>
  <si>
    <t>8.2.1</t>
  </si>
  <si>
    <t>SABS 1200 DB</t>
  </si>
  <si>
    <t>SABS 1200 LB</t>
  </si>
  <si>
    <t>Galvanised Stand Pipe</t>
  </si>
  <si>
    <r>
      <t>Galvanised 90</t>
    </r>
    <r>
      <rPr>
        <b/>
        <sz val="9"/>
        <rFont val="Calibri"/>
        <family val="2"/>
      </rPr>
      <t>° Elbow Bends</t>
    </r>
  </si>
  <si>
    <t>Supply &amp; install complete double purpose air valve similar or equal to Vent - O - Mat Series RBX to the following diameter and pressure</t>
  </si>
  <si>
    <t>D5.15</t>
  </si>
  <si>
    <t>NGCAKA FARMING COOPERATIVE</t>
  </si>
  <si>
    <t>200 x 110mm</t>
  </si>
  <si>
    <t>Reducing Tee</t>
  </si>
  <si>
    <t>200 x 100mm</t>
  </si>
  <si>
    <t>80 x 75mm</t>
  </si>
  <si>
    <t>Month</t>
  </si>
  <si>
    <t>(to be filled by Tenderer</t>
  </si>
  <si>
    <t>C4.1.1</t>
  </si>
  <si>
    <t>C4.1.2</t>
  </si>
  <si>
    <t>C4.1.3</t>
  </si>
  <si>
    <t>C4.1.4</t>
  </si>
  <si>
    <t>C4.1.5</t>
  </si>
  <si>
    <t>C4.1.6</t>
  </si>
  <si>
    <t>C4.1.7</t>
  </si>
  <si>
    <t>C4.1.8</t>
  </si>
  <si>
    <t>C4.1.9</t>
  </si>
  <si>
    <t>C4.1.10</t>
  </si>
  <si>
    <t>C4.2.1</t>
  </si>
  <si>
    <t>C4.3.1</t>
  </si>
  <si>
    <t>C4.3.2</t>
  </si>
  <si>
    <t>C4.3.3</t>
  </si>
  <si>
    <t>C4.4.1</t>
  </si>
  <si>
    <t>C4.5.1</t>
  </si>
  <si>
    <t>C4.6.1</t>
  </si>
  <si>
    <t>C4.7.1</t>
  </si>
  <si>
    <t>C4.8.1</t>
  </si>
  <si>
    <t>C4.9.1</t>
  </si>
  <si>
    <t>C4.9.2</t>
  </si>
  <si>
    <t>C4.10.1</t>
  </si>
  <si>
    <t>C6.1.1</t>
  </si>
  <si>
    <t>C6.1.2</t>
  </si>
  <si>
    <t>C6.1.3</t>
  </si>
  <si>
    <t>C6.1.4</t>
  </si>
  <si>
    <t>C6.2.1</t>
  </si>
  <si>
    <t>C6.2.2</t>
  </si>
  <si>
    <t>C6.3.1</t>
  </si>
  <si>
    <t>C7.1.1</t>
  </si>
  <si>
    <t>C7.1.2</t>
  </si>
  <si>
    <t>C7.1.3</t>
  </si>
  <si>
    <t>C7.1.4</t>
  </si>
  <si>
    <t>C7.2.1</t>
  </si>
  <si>
    <t>50 mm  Class 6</t>
  </si>
  <si>
    <t>SABS 1200 DM</t>
  </si>
  <si>
    <t>C2.1.2</t>
  </si>
  <si>
    <t>C1.2</t>
  </si>
  <si>
    <t>Roads</t>
  </si>
  <si>
    <r>
      <t>m</t>
    </r>
    <r>
      <rPr>
        <sz val="9"/>
        <rFont val="Calibri"/>
        <family val="2"/>
      </rPr>
      <t>³</t>
    </r>
  </si>
  <si>
    <t>8.3.2</t>
  </si>
  <si>
    <t>8.3.5</t>
  </si>
  <si>
    <t>Preparation and stripping of site /removal of top soil to 150mm depth, stockpiling and maintaining. The road shall be 3m wide</t>
  </si>
  <si>
    <t>C1.2.1</t>
  </si>
  <si>
    <t>C1.2.2</t>
  </si>
  <si>
    <t>Sprinkler and Above Ground Equipment</t>
  </si>
  <si>
    <t>NYALAZI FARMING COOPERATIVE</t>
  </si>
  <si>
    <t>SPRINKLER HOP ALONG AND BULK WATER SUPPLY PIPELINE</t>
  </si>
  <si>
    <t xml:space="preserve"> SPRINKLER HOP ALONG AND BULK WATER SUPPLY PIPELINE</t>
  </si>
  <si>
    <t>250 mm  Class 6</t>
  </si>
  <si>
    <t>200 mm Class 6</t>
  </si>
  <si>
    <t>160 mm  Class 6</t>
  </si>
  <si>
    <t>90 mm Class 6</t>
  </si>
  <si>
    <t>63 mm  Class 6</t>
  </si>
  <si>
    <t>Aluminium sprinkler stand pipe 1.2m high</t>
  </si>
  <si>
    <t>160 x 110mm</t>
  </si>
  <si>
    <t>50 x 50mm</t>
  </si>
  <si>
    <t>90 x 63mm</t>
  </si>
  <si>
    <t>90 x 75mm</t>
  </si>
  <si>
    <t>C4.2.2</t>
  </si>
  <si>
    <t>C4.2.4</t>
  </si>
  <si>
    <t>110 x 90mm</t>
  </si>
  <si>
    <t>Reducing Cross</t>
  </si>
  <si>
    <t>200 x 160mm</t>
  </si>
  <si>
    <r>
      <t>65-90</t>
    </r>
    <r>
      <rPr>
        <b/>
        <sz val="9"/>
        <rFont val="Calibri"/>
        <family val="2"/>
      </rPr>
      <t>°</t>
    </r>
    <r>
      <rPr>
        <b/>
        <sz val="9"/>
        <rFont val="Arial"/>
        <family val="2"/>
      </rPr>
      <t xml:space="preserve"> Bend</t>
    </r>
  </si>
  <si>
    <t>90mm</t>
  </si>
  <si>
    <t>160 x 63mm</t>
  </si>
  <si>
    <r>
      <t>63-22.5</t>
    </r>
    <r>
      <rPr>
        <b/>
        <sz val="9"/>
        <rFont val="Calibri"/>
        <family val="2"/>
      </rPr>
      <t>°</t>
    </r>
    <r>
      <rPr>
        <b/>
        <sz val="9"/>
        <rFont val="Arial"/>
        <family val="2"/>
      </rPr>
      <t xml:space="preserve"> Bend</t>
    </r>
  </si>
  <si>
    <t>110 x 63mm</t>
  </si>
  <si>
    <t>110 x 75mm</t>
  </si>
  <si>
    <t>160 x 50mm</t>
  </si>
  <si>
    <t>50mm</t>
  </si>
  <si>
    <t>C4.2.5</t>
  </si>
  <si>
    <t>C4.2.6</t>
  </si>
  <si>
    <t>C4.2.9</t>
  </si>
  <si>
    <t>C4.2.10</t>
  </si>
  <si>
    <t>C4.2.11</t>
  </si>
  <si>
    <t>C4.2.12</t>
  </si>
  <si>
    <t>C4.2.13</t>
  </si>
  <si>
    <t>C4.2.14</t>
  </si>
  <si>
    <t>C4.2.15</t>
  </si>
  <si>
    <t>C4.2.16</t>
  </si>
  <si>
    <t>C4.2.1.1</t>
  </si>
  <si>
    <t>C4.2.1.1.1</t>
  </si>
  <si>
    <t>C4.2.1.1.2</t>
  </si>
  <si>
    <t>C4.2.1.1.3</t>
  </si>
  <si>
    <t>C4.2.1.1.6</t>
  </si>
  <si>
    <t>C4.2.1.1.9</t>
  </si>
  <si>
    <t>C4.2.1.1.10</t>
  </si>
  <si>
    <t>C4.1.11</t>
  </si>
  <si>
    <t>C4.1.12</t>
  </si>
  <si>
    <t>C4.1.13</t>
  </si>
  <si>
    <t>C4.1.14</t>
  </si>
  <si>
    <t>C4.1.15</t>
  </si>
  <si>
    <t>90 x 25mm</t>
  </si>
  <si>
    <t>200mm</t>
  </si>
  <si>
    <t>160mm</t>
  </si>
  <si>
    <t>Air Valve assembly on PVC pipe line (Refer to Details on Drawing no. )</t>
  </si>
  <si>
    <t>140 mm Class 6</t>
  </si>
  <si>
    <t>125 mm Class 6</t>
  </si>
  <si>
    <t>125 x 110mm</t>
  </si>
  <si>
    <t>TOTAL: SECTION D CARRIED TO SUMMARY</t>
  </si>
  <si>
    <t>C4.5.2</t>
  </si>
  <si>
    <t>C4.5.3</t>
  </si>
  <si>
    <t>C4.5.4</t>
  </si>
  <si>
    <t>C4.5.5</t>
  </si>
  <si>
    <t>C4.5.6</t>
  </si>
  <si>
    <t>C4.6.2</t>
  </si>
  <si>
    <t>C4.6.3</t>
  </si>
  <si>
    <t>C4.6.4</t>
  </si>
  <si>
    <t>C4.6.5</t>
  </si>
  <si>
    <t>C4.9.3</t>
  </si>
  <si>
    <t>C4.9.4</t>
  </si>
  <si>
    <t>C4.9.5</t>
  </si>
  <si>
    <t>C4.11</t>
  </si>
  <si>
    <t>C4.11.1</t>
  </si>
  <si>
    <t>C4.11.2</t>
  </si>
  <si>
    <t>C4.12</t>
  </si>
  <si>
    <t>C4.12.1</t>
  </si>
  <si>
    <t>Supply and install a 100 kVA Eskom transformer</t>
  </si>
  <si>
    <t xml:space="preserve">250mm dia AVK swing check valve or similar approved </t>
  </si>
  <si>
    <t>Foot valve 250mm</t>
  </si>
  <si>
    <t xml:space="preserve">250mm dia Steel pipe flanged </t>
  </si>
  <si>
    <t>250mm dia x 45mm Steel eccentric reducer flanged</t>
  </si>
  <si>
    <t>250mm dia x 80mm Steel concentric reducer flanged</t>
  </si>
  <si>
    <t>250mm dia 90º Medium radius mild steel bend flanged</t>
  </si>
  <si>
    <t>250mm x 1000mm mild steel pipe flanged</t>
  </si>
  <si>
    <t>250mm flange RSV gate valve flanged fitted with hand wheel</t>
  </si>
  <si>
    <t>250mm dia Mild steel Tee flanged</t>
  </si>
  <si>
    <t>90 x 50mm</t>
  </si>
  <si>
    <t>125 x 75mm</t>
  </si>
  <si>
    <t>250 x 63mm</t>
  </si>
  <si>
    <t>250 x 90mm</t>
  </si>
  <si>
    <t>250 x 200mm</t>
  </si>
  <si>
    <t>140 x 50mm</t>
  </si>
  <si>
    <t>160 x 140mm</t>
  </si>
  <si>
    <t>Equal Cross</t>
  </si>
  <si>
    <t>140 x 125mm</t>
  </si>
  <si>
    <t>C4.1.17</t>
  </si>
  <si>
    <t>C4.1.18</t>
  </si>
  <si>
    <t>C4.1.20</t>
  </si>
  <si>
    <t>C4.2.17</t>
  </si>
  <si>
    <t>C4.2.19</t>
  </si>
  <si>
    <t>C4.2.20</t>
  </si>
  <si>
    <t>C4.2.23</t>
  </si>
  <si>
    <t>C4.2.25</t>
  </si>
  <si>
    <t>C4.2.2.1</t>
  </si>
  <si>
    <t>63mm</t>
  </si>
  <si>
    <t>75mm</t>
  </si>
  <si>
    <t>C4.3.4</t>
  </si>
  <si>
    <t>200 x 200mm</t>
  </si>
  <si>
    <t>200 x 1000mm</t>
  </si>
  <si>
    <t>200 x 150mm</t>
  </si>
  <si>
    <t>Galvanised Butterfly Valves with Gearbox</t>
  </si>
  <si>
    <t>200 x 750mm</t>
  </si>
  <si>
    <t>Steel to uPVC adapter Welded</t>
  </si>
  <si>
    <t>250 x 150mm</t>
  </si>
  <si>
    <t>150 x 1000mm</t>
  </si>
  <si>
    <t>150mm</t>
  </si>
  <si>
    <t>150 x 150mm</t>
  </si>
  <si>
    <t>150 x 750mm</t>
  </si>
  <si>
    <t>150mm - 160mm</t>
  </si>
  <si>
    <t>200mm - 200mm</t>
  </si>
  <si>
    <t>50 x 1000mm</t>
  </si>
  <si>
    <t>50 x 150mm</t>
  </si>
  <si>
    <t>50 x 750mm</t>
  </si>
  <si>
    <t>160 x 150mm</t>
  </si>
  <si>
    <t>100mm</t>
  </si>
  <si>
    <t>Gate Valve</t>
  </si>
  <si>
    <t>100 x 750mm</t>
  </si>
  <si>
    <t>100 x 90mm</t>
  </si>
  <si>
    <t>100 x 110mm</t>
  </si>
  <si>
    <t>200 x 80mm</t>
  </si>
  <si>
    <t>80 x 750mm</t>
  </si>
  <si>
    <t>150 x 200mm</t>
  </si>
  <si>
    <t>150mm - 140mm</t>
  </si>
  <si>
    <t>250 x 100mm</t>
  </si>
  <si>
    <t>250 x 250mm</t>
  </si>
  <si>
    <t>250 x 1000mm</t>
  </si>
  <si>
    <t>250mm</t>
  </si>
  <si>
    <t>250 x 750mm</t>
  </si>
  <si>
    <t xml:space="preserve">250mm - 250mm </t>
  </si>
  <si>
    <t>C4.10.2</t>
  </si>
  <si>
    <t>C4.10.3</t>
  </si>
  <si>
    <t>C4.10.4</t>
  </si>
  <si>
    <t>C4.9.6</t>
  </si>
  <si>
    <t>C4.8.2</t>
  </si>
  <si>
    <t>C4.8.3</t>
  </si>
  <si>
    <t>C4.8.4</t>
  </si>
  <si>
    <t>C4.8.5</t>
  </si>
  <si>
    <t>C4.8.6</t>
  </si>
  <si>
    <t>C4.6.6</t>
  </si>
  <si>
    <t>C4.6.7</t>
  </si>
  <si>
    <t>C4.6.8</t>
  </si>
  <si>
    <t>C4.6.9</t>
  </si>
  <si>
    <t>C4.6.10</t>
  </si>
  <si>
    <t>C4.6.11</t>
  </si>
  <si>
    <t>C4.6.12</t>
  </si>
  <si>
    <t>C4.6.13</t>
  </si>
  <si>
    <t>C4.6.14</t>
  </si>
  <si>
    <t>C4.6.15</t>
  </si>
  <si>
    <t>C4.6.16</t>
  </si>
  <si>
    <t>C4.6.17</t>
  </si>
  <si>
    <t>C4.6.18</t>
  </si>
  <si>
    <t>C4.5.7</t>
  </si>
  <si>
    <t>C4.5.8</t>
  </si>
  <si>
    <t>C4.5.9</t>
  </si>
  <si>
    <t>50 mm</t>
  </si>
  <si>
    <t>uPVC End Cap</t>
  </si>
  <si>
    <t>75 mm</t>
  </si>
  <si>
    <t>63 mm</t>
  </si>
  <si>
    <t>C4.11.3</t>
  </si>
  <si>
    <t>C4.11.4</t>
  </si>
  <si>
    <t>C4.10.5</t>
  </si>
  <si>
    <t>C4.10.6</t>
  </si>
  <si>
    <t>C4.10.7</t>
  </si>
  <si>
    <t>C4.12.2</t>
  </si>
  <si>
    <t>C4.12.3</t>
  </si>
  <si>
    <t>C6.1.0</t>
  </si>
  <si>
    <t xml:space="preserve">                                                                                                                                                           Brought Forward</t>
  </si>
  <si>
    <t>200 x 200 x 90mm</t>
  </si>
  <si>
    <t>160 x 160 x 90mm</t>
  </si>
  <si>
    <t>160 x 160 x 63mm</t>
  </si>
  <si>
    <t>160 x 160 x 50mm</t>
  </si>
  <si>
    <t>140 x 140 x 75mm</t>
  </si>
  <si>
    <t>140 x 140 x 63mm</t>
  </si>
  <si>
    <t>140 x 140 x 50mm</t>
  </si>
  <si>
    <t>125 x 125 x 63mm</t>
  </si>
  <si>
    <t>125 x 125 x 50mm</t>
  </si>
  <si>
    <t>110 x 110 x 75mm</t>
  </si>
  <si>
    <t>110 x 110 x 90mm</t>
  </si>
  <si>
    <t>110 x 110 x 63mm</t>
  </si>
  <si>
    <t>110 x 110 x 50mm</t>
  </si>
  <si>
    <t>90 x 90 x 75mm</t>
  </si>
  <si>
    <t>90 x 90 x 50mm</t>
  </si>
  <si>
    <t>75 x 75 x 50mm</t>
  </si>
  <si>
    <t>63 x 63 x 50mm</t>
  </si>
  <si>
    <t xml:space="preserve">                                                                                                                                                            Brought Forward</t>
  </si>
  <si>
    <t xml:space="preserve">                                                                                                                                                            Carried Forward</t>
  </si>
  <si>
    <t xml:space="preserve">                                                                                                                                                          Carried Forward</t>
  </si>
  <si>
    <t xml:space="preserve">                                                                                                                                                         Brought Forward</t>
  </si>
  <si>
    <t xml:space="preserve">                                                                                                                                                        Carried Forward</t>
  </si>
  <si>
    <t xml:space="preserve">                                                                                                                                                           Carried Forward</t>
  </si>
  <si>
    <t>SABS 1200 L</t>
  </si>
  <si>
    <t>8.2.11</t>
  </si>
  <si>
    <t>Extra over C2.1.1 for intermediate excavation (Provisional)</t>
  </si>
  <si>
    <t>8.2.5</t>
  </si>
  <si>
    <t>Bedding</t>
  </si>
  <si>
    <t>Excavate in all materials from 0m to 1.5m deep  and 0.5m wide, for pipe trenches (including trench widening), foundations, meter and valve chambers including stockpile for backfilling or dispose of surplus / unsuitable material within 0.5km free haul distance.</t>
  </si>
  <si>
    <t>Backfilling and compaction to trenches by hand or machine above bedding selected fill blanket to 90% MOD AASHTO density with material available from trench or borrow area within 0.5km free haul distance.</t>
  </si>
  <si>
    <t>8.3.3</t>
  </si>
  <si>
    <t>C1.2.3</t>
  </si>
  <si>
    <t>Scarifying, watering and shaping of the road bed material to 90% MOD AASHTO</t>
  </si>
  <si>
    <t>Mainline ,Sub-mainlines and Laterals (Medium Pressure Pipelines)</t>
  </si>
  <si>
    <t>C7.1</t>
  </si>
  <si>
    <t>Supply and install wooden form work</t>
  </si>
  <si>
    <t>t</t>
  </si>
  <si>
    <r>
      <t>m</t>
    </r>
    <r>
      <rPr>
        <sz val="9"/>
        <rFont val="Calibri"/>
        <family val="2"/>
      </rPr>
      <t>²</t>
    </r>
  </si>
  <si>
    <t>C6.3.2</t>
  </si>
  <si>
    <t>C6.3.3</t>
  </si>
  <si>
    <t>Supply and install ref 193 reinforcing mesh</t>
  </si>
  <si>
    <t>C5.1</t>
  </si>
  <si>
    <t>Sub-total 1</t>
  </si>
  <si>
    <t>Add 10% of above Sub-total 1 for Ancillary works</t>
  </si>
  <si>
    <t>Design, testing of works,erect and commission a motor control centre suitable for the control of the pump motor in D2.2. Rate to include for cabling (25m) - (line from the Eskom transformer to the motor control) and installation of pressure sensor, no flow switches and pump control valves. Rate should also include excavation, bedding and backfilling.</t>
  </si>
  <si>
    <t>Carry out the following operation as applicable: Manufacture, supply, deliver, install, commission, test and attend to defects the following items: (See Drawings Attached )</t>
  </si>
  <si>
    <t>Sub-surface drainage installation on site as recommended by the soil specialist and designed by the engineer, in collaboration with the soil analysis report.</t>
  </si>
  <si>
    <t>Thrust blocks at locations specified by the engineer (15MPa / 19mm Concrete)</t>
  </si>
  <si>
    <t>C3.1.11</t>
  </si>
  <si>
    <t>Equal Tee</t>
  </si>
  <si>
    <t>C4.2.2.2</t>
  </si>
  <si>
    <t>Supply and compact slected material (G7) to 93% MOD AASHTO. Shape the road such that there are drainage chambers on both sides</t>
  </si>
  <si>
    <t>Design and construct a suitable pump station structure complete with blockwork wall, IBR roof sheeting, Steel door and ventilation in accordance with the NHBRC regulations. Rate to include all necessary earthworks, concrete, building and civil works. Structure to be a maximum 5mx2m. Refer to specification for full details.</t>
  </si>
  <si>
    <t>200 x 200 x 50mm</t>
  </si>
  <si>
    <t>Supply and install approved centrifugal pumps (125-100-200) with 219mm impeller, H=66.1m Q=286.6m^3/hr,  to be driven by a 75kW motors 2 pole electric motor mounted on a base plate including the switch gear (overload, lighting, low voltage protection). Pumps to be approved by the responsible engineer prior to procurement and delivery.</t>
  </si>
  <si>
    <t>Supply and install  approved  electric motors rated 75kW at speed of 2900rev/min, mounted on a base plate including the switch gear. Motors to be approved by the responsible engineer prior to procurement and delivery</t>
  </si>
  <si>
    <t>Non-brass sprinkler with the follwing properties: minimum radius - 14m , 4.4mm nozzle at 27.5m operating pressure and delivery rate of 1218l/hr. Sprinkler to be supplied shall be  approved by the responsible engineer prior to procurement and delivery</t>
  </si>
  <si>
    <t>Total Tender Sum</t>
  </si>
  <si>
    <t>Name board as per PS 6.4</t>
  </si>
  <si>
    <t>Dealing with water, irrespective of the source</t>
  </si>
  <si>
    <t xml:space="preserve">Ref. </t>
  </si>
  <si>
    <t>Item No.</t>
  </si>
  <si>
    <t>Ref</t>
  </si>
  <si>
    <t>Ref.</t>
  </si>
  <si>
    <r>
      <t>Furnished 20m</t>
    </r>
    <r>
      <rPr>
        <vertAlign val="superscript"/>
        <sz val="9"/>
        <rFont val="Arial"/>
        <family val="2"/>
      </rPr>
      <t>2</t>
    </r>
    <r>
      <rPr>
        <sz val="9"/>
        <rFont val="Arial"/>
        <family val="2"/>
      </rPr>
      <t xml:space="preserve"> site office</t>
    </r>
  </si>
  <si>
    <t>Tipper truck 6m³</t>
  </si>
  <si>
    <t>m²</t>
  </si>
  <si>
    <t>Excavate in all materials from 0m to 1.3m deep  and 0.5m wide, for pipe trenches (including trench widening), foundations, meter and valve chambers including stockpile for backfilling or dispose of surplus / unsuitable material within 0.5km free haul distance.</t>
  </si>
  <si>
    <t>SECTION 1: PRELIMINARY &amp; GENERAL</t>
  </si>
  <si>
    <t>1.2.1</t>
  </si>
  <si>
    <t>1.2.2</t>
  </si>
  <si>
    <t>1.2.3</t>
  </si>
  <si>
    <t>1.2.4</t>
  </si>
  <si>
    <t>1.2.5</t>
  </si>
  <si>
    <t>1.2.6</t>
  </si>
  <si>
    <t>1.2.7</t>
  </si>
  <si>
    <t>1.2.8</t>
  </si>
  <si>
    <t>1.2.9</t>
  </si>
  <si>
    <t>1.3.1</t>
  </si>
  <si>
    <t>1.3.2</t>
  </si>
  <si>
    <t>1.3.4</t>
  </si>
  <si>
    <t>1.3.6</t>
  </si>
  <si>
    <t>1.3.8</t>
  </si>
  <si>
    <t>1.3.10</t>
  </si>
  <si>
    <t>1.3.12</t>
  </si>
  <si>
    <t>1.3.3</t>
  </si>
  <si>
    <t>1.3.5</t>
  </si>
  <si>
    <t>1.3.7</t>
  </si>
  <si>
    <t>1.3.9</t>
  </si>
  <si>
    <t>1.3.11</t>
  </si>
  <si>
    <t>TOTAL:  SECTION 1 CARRIED TO SUMMARY</t>
  </si>
  <si>
    <t>SECTION 2: DAYWORKS</t>
  </si>
  <si>
    <t>2.1.1</t>
  </si>
  <si>
    <t>2.1.1.1</t>
  </si>
  <si>
    <t>2.1.1.2</t>
  </si>
  <si>
    <t>2.1.1.3</t>
  </si>
  <si>
    <t>2.1.2</t>
  </si>
  <si>
    <t>2.1.2.1</t>
  </si>
  <si>
    <t>2.1.2.2</t>
  </si>
  <si>
    <t>2.1.2.3</t>
  </si>
  <si>
    <t>2.1.2.4</t>
  </si>
  <si>
    <t>SECTION 3: IRRIGATION SYSTEM( SUPPLY, DELIVER AND INSTALL)</t>
  </si>
  <si>
    <t>3.1.1</t>
  </si>
  <si>
    <t>3.2.1</t>
  </si>
  <si>
    <t>SABS 1200AA</t>
  </si>
  <si>
    <t>3.4.1</t>
  </si>
  <si>
    <t>3.4.2</t>
  </si>
  <si>
    <t>3.5.1</t>
  </si>
  <si>
    <t>3.6.1</t>
  </si>
  <si>
    <t>3.10</t>
  </si>
  <si>
    <t>3.10.1</t>
  </si>
  <si>
    <t>TOTAL:  SECTION 3 CARRIED TO SUMMARY</t>
  </si>
  <si>
    <t>TOTAL: SECTION 4 CARRIED TO SUMMARY</t>
  </si>
  <si>
    <t>4</t>
  </si>
  <si>
    <t>4.1</t>
  </si>
  <si>
    <t>4.1.1</t>
  </si>
  <si>
    <t>4.2</t>
  </si>
  <si>
    <t>4.2.1</t>
  </si>
  <si>
    <t>4.2.2</t>
  </si>
  <si>
    <t>4.3</t>
  </si>
  <si>
    <t>4.3.1</t>
  </si>
  <si>
    <t>4.4</t>
  </si>
  <si>
    <t>4.4.1</t>
  </si>
  <si>
    <t>4.2.3</t>
  </si>
  <si>
    <t>15% VAT on the above Sub-total 2</t>
  </si>
  <si>
    <t>SECTION 4: PUMP STATIONS</t>
  </si>
  <si>
    <t>Sub-mainlines and Laterals (Medium Pressure Pipelines)</t>
  </si>
  <si>
    <t>Electric Motors</t>
  </si>
  <si>
    <t xml:space="preserve">11 kW Electric motor </t>
  </si>
  <si>
    <t>15 kW Electric motor</t>
  </si>
  <si>
    <t xml:space="preserve">18.5 kW Electric motor </t>
  </si>
  <si>
    <t>Supply delivery by road and install the following Eskom transformers</t>
  </si>
  <si>
    <t>50 kVa transformer</t>
  </si>
  <si>
    <t xml:space="preserve">25 kVa transformer </t>
  </si>
  <si>
    <t>110mm x 100mm uPVC to steel adaptor</t>
  </si>
  <si>
    <t>125mm x 125mm uPVC to steel adaptor</t>
  </si>
  <si>
    <t>100mm x 50mm eccentric reducer</t>
  </si>
  <si>
    <t>100mm x 65mm eccentric reducer</t>
  </si>
  <si>
    <t>125mm x 65mm eccentric reducer</t>
  </si>
  <si>
    <t>Suction side</t>
  </si>
  <si>
    <t xml:space="preserve">Pumps </t>
  </si>
  <si>
    <t>Delivery side</t>
  </si>
  <si>
    <t>80mm x 32mm concentric reducer</t>
  </si>
  <si>
    <t>80mm x 40mm concentric reducer</t>
  </si>
  <si>
    <t>100mm x 40mm concentric reducer</t>
  </si>
  <si>
    <t>100mm x 50mm concentric reducer</t>
  </si>
  <si>
    <t>100mm butterfly valve</t>
  </si>
  <si>
    <t xml:space="preserve">80mm butterfly valve </t>
  </si>
  <si>
    <t xml:space="preserve">90mm x 80mm uPVC to steel adaptor </t>
  </si>
  <si>
    <t>65-40-250 (235)</t>
  </si>
  <si>
    <t>65-40-250 (245)</t>
  </si>
  <si>
    <t>65-40-200 (200)</t>
  </si>
  <si>
    <t>65-40-200 (209)</t>
  </si>
  <si>
    <t>65-40-200 (176)</t>
  </si>
  <si>
    <t>65-40-200 (188)</t>
  </si>
  <si>
    <t>65-40-200 (196)</t>
  </si>
  <si>
    <t>65-40-200 (198)</t>
  </si>
  <si>
    <t>65-40-250 (225)</t>
  </si>
  <si>
    <t>65-40-250 (237)</t>
  </si>
  <si>
    <t>65-40-250 (240)</t>
  </si>
  <si>
    <t>65-50-250 (235)</t>
  </si>
  <si>
    <t xml:space="preserve">80mm x 750mm galvanized stand pipe with pressure gauge point </t>
  </si>
  <si>
    <t xml:space="preserve">100mm x 750mm galvanized stand pipe with pressure gauge point </t>
  </si>
  <si>
    <t xml:space="preserve">80mm x 500mm galvanized stand pipe </t>
  </si>
  <si>
    <t xml:space="preserve">100mm x 500mm galvanized stand pipe </t>
  </si>
  <si>
    <t xml:space="preserve">80mm x 1000mm galvanized stand pipe </t>
  </si>
  <si>
    <t xml:space="preserve">100mm x 1000mm galvanized stand pipe </t>
  </si>
  <si>
    <t xml:space="preserve">80mm Y-strainer </t>
  </si>
  <si>
    <t xml:space="preserve">100mm Y-strainer </t>
  </si>
  <si>
    <t xml:space="preserve">80mm inline water meter </t>
  </si>
  <si>
    <t xml:space="preserve">100mm inline water meter </t>
  </si>
  <si>
    <t xml:space="preserve">100mm x 90° galvanized elbow </t>
  </si>
  <si>
    <t xml:space="preserve">80mm x 90° galvanized elbow </t>
  </si>
  <si>
    <t xml:space="preserve">125mm x 90° galvanized elbow </t>
  </si>
  <si>
    <t>100mm x 1200mm standpipe</t>
  </si>
  <si>
    <t>125mm x 1200mm standpipe</t>
  </si>
  <si>
    <t>100mm x 500mm standpipe</t>
  </si>
  <si>
    <t>125mm x 500mm standpipe</t>
  </si>
  <si>
    <t>80mm equal tee</t>
  </si>
  <si>
    <t>100mm equal tee</t>
  </si>
  <si>
    <t>80mm x 300mm stand pipe</t>
  </si>
  <si>
    <t>100mm x 300mm stand pipe</t>
  </si>
  <si>
    <t>80mm x 50mm reducing socket</t>
  </si>
  <si>
    <t>100mm x 50mm reducing socket</t>
  </si>
  <si>
    <t>PPS 2</t>
  </si>
  <si>
    <t>PPS1</t>
  </si>
  <si>
    <t>PPS 3</t>
  </si>
  <si>
    <t>3.5</t>
  </si>
  <si>
    <t>3.6</t>
  </si>
  <si>
    <t>3.7</t>
  </si>
  <si>
    <t>3.8</t>
  </si>
  <si>
    <t>3.9.2</t>
  </si>
  <si>
    <t>3.10.2</t>
  </si>
  <si>
    <t>Thrust blocks</t>
  </si>
  <si>
    <t>4.2.4</t>
  </si>
  <si>
    <t>4.2.1.1</t>
  </si>
  <si>
    <t>4.2.1.2</t>
  </si>
  <si>
    <t>4.2.1.3</t>
  </si>
  <si>
    <t>4.2.1.4</t>
  </si>
  <si>
    <t>4.2.1.5</t>
  </si>
  <si>
    <t>4.2.1.6</t>
  </si>
  <si>
    <t>4.2.1.7</t>
  </si>
  <si>
    <t>4.2.1.8</t>
  </si>
  <si>
    <t>4.2.1.9</t>
  </si>
  <si>
    <t>4.2.1.10</t>
  </si>
  <si>
    <t>4.2.1.11</t>
  </si>
  <si>
    <t>4.2.1.12</t>
  </si>
  <si>
    <t>4.2.1.13</t>
  </si>
  <si>
    <t>4.2.2.1</t>
  </si>
  <si>
    <t>4.2.2.2</t>
  </si>
  <si>
    <t>4.2.2.3</t>
  </si>
  <si>
    <t>4.2.2.4</t>
  </si>
  <si>
    <t>4.2.3.1</t>
  </si>
  <si>
    <t>4.2.3.2</t>
  </si>
  <si>
    <t>4.2.3.3</t>
  </si>
  <si>
    <t>4.2.3.4</t>
  </si>
  <si>
    <t>4.2.3.5</t>
  </si>
  <si>
    <t>4.2.3.6</t>
  </si>
  <si>
    <t>4.2.3.7</t>
  </si>
  <si>
    <t>4.2.3.8</t>
  </si>
  <si>
    <t>4.2.3.9</t>
  </si>
  <si>
    <t>4.2.3.10</t>
  </si>
  <si>
    <t>4.2.3.11</t>
  </si>
  <si>
    <t>4.2.4.1</t>
  </si>
  <si>
    <t>4.2.4.2</t>
  </si>
  <si>
    <t>4.2.4.3</t>
  </si>
  <si>
    <t>4.2.4.4</t>
  </si>
  <si>
    <t>4.2.4.5</t>
  </si>
  <si>
    <t>4.2.4.6</t>
  </si>
  <si>
    <t>4.2.4.7</t>
  </si>
  <si>
    <t>4.2.4.8</t>
  </si>
  <si>
    <t>4.2.4.9</t>
  </si>
  <si>
    <t>4.2.4.10</t>
  </si>
  <si>
    <t>4.2.4.11</t>
  </si>
  <si>
    <t>4.2.4.12</t>
  </si>
  <si>
    <t>4.2.4.13</t>
  </si>
  <si>
    <t>4.2.4.14</t>
  </si>
  <si>
    <t>4.2.4.15</t>
  </si>
  <si>
    <t>4.2.4.16</t>
  </si>
  <si>
    <t>4.2.4.17</t>
  </si>
  <si>
    <t>4.2.4.18</t>
  </si>
  <si>
    <t>4.2.4.19</t>
  </si>
  <si>
    <t>4.2.4.20</t>
  </si>
  <si>
    <t>4.4.1.1</t>
  </si>
  <si>
    <t>3.2</t>
  </si>
  <si>
    <t>3.2.1.1</t>
  </si>
  <si>
    <t>3.2.1.2</t>
  </si>
  <si>
    <t>3.2.1.3</t>
  </si>
  <si>
    <t>3.2.1.4</t>
  </si>
  <si>
    <t>3.3</t>
  </si>
  <si>
    <t>3.4</t>
  </si>
  <si>
    <t>Design and construct a suitable pump station structure complete with blockwork wall, reinforced concrete roof slab (75mm) , Steel door, buglary gate and ventilation in accordance with the NHBRC regulations. Rate to include all necessary earthworks, concrete, building and civil works. Structure to be a maximum 3.3m x 3m (10m²). Refer to specification for full details.</t>
  </si>
  <si>
    <t>Extra over 3.2.1.1 for excavation in hard rock material breakable by hand tools (Provisional)</t>
  </si>
  <si>
    <t>Extra over 3.2.1.1 for intermediate excavation (Provisional)</t>
  </si>
  <si>
    <t>80mm non-return valves</t>
  </si>
  <si>
    <t>4.2.4.21</t>
  </si>
  <si>
    <t>4.2.4.22</t>
  </si>
  <si>
    <t>100mm non-return valves</t>
  </si>
  <si>
    <t xml:space="preserve">Environmental Management Plan : Adhering to the requirements as set in section </t>
  </si>
  <si>
    <t>4.2.3.12</t>
  </si>
  <si>
    <t>3.8.1</t>
  </si>
  <si>
    <t>3.8.2</t>
  </si>
  <si>
    <t>3.8.3</t>
  </si>
  <si>
    <t>3.8.4</t>
  </si>
  <si>
    <t>3.8.5</t>
  </si>
  <si>
    <t>3.8.6</t>
  </si>
  <si>
    <t>3.8.7</t>
  </si>
  <si>
    <t>3.9</t>
  </si>
  <si>
    <t>3.9.1</t>
  </si>
  <si>
    <t>Reinforced clamp saddle 400mm x 100mm</t>
  </si>
  <si>
    <t>Reinforced clamp saddle 350mm x 100mm</t>
  </si>
  <si>
    <t>Reinforced clamp saddle 350mm x 80mm</t>
  </si>
  <si>
    <t>Reinforced clamp saddle 300mm x 100mm</t>
  </si>
  <si>
    <t>Reinforced clamp saddle 300mm x 80mm</t>
  </si>
  <si>
    <t>Reinforced clamp saddle 200mm x 80mm</t>
  </si>
  <si>
    <t>Reinforced clamp saddle 160mm x 80mm</t>
  </si>
  <si>
    <t>Reinforced clamp saddle 400mm x 80mm</t>
  </si>
  <si>
    <t>Reinforced clamp saddle 110mm x 80mm</t>
  </si>
  <si>
    <t>Reducing Cross 350mm x 110mm</t>
  </si>
  <si>
    <t>Reducing Cross 400mm x 90mm</t>
  </si>
  <si>
    <t xml:space="preserve">Reducing tee 350mm x 90mm </t>
  </si>
  <si>
    <t>Reducing Cross 300mm x 90mm</t>
  </si>
  <si>
    <t>Reducing Cross 350mm x 90mm</t>
  </si>
  <si>
    <t xml:space="preserve">Reducing tee 350mm x 110mm </t>
  </si>
  <si>
    <t xml:space="preserve">Reducing tee 200mm x 90mm </t>
  </si>
  <si>
    <t xml:space="preserve">Reducing tee 160mm x 90mm </t>
  </si>
  <si>
    <t>110mm x 80mm B.S.P male adaptor</t>
  </si>
  <si>
    <t>110mm x 100mm B.S.P male adaptor</t>
  </si>
  <si>
    <t>4.2.3.13</t>
  </si>
  <si>
    <t>Reducer 110mm x 90mm</t>
  </si>
  <si>
    <t>Reducers</t>
  </si>
  <si>
    <t>Reducer 200mm x 160mm</t>
  </si>
  <si>
    <t>1.1.1</t>
  </si>
  <si>
    <t>1.1.2</t>
  </si>
  <si>
    <t>3.4.3</t>
  </si>
  <si>
    <t>3.4.4</t>
  </si>
  <si>
    <t>3.5.2</t>
  </si>
  <si>
    <t>3.6.2</t>
  </si>
  <si>
    <t>3.6.3</t>
  </si>
  <si>
    <t>3.6.4</t>
  </si>
  <si>
    <t>3.7.1</t>
  </si>
  <si>
    <t>3.7.2</t>
  </si>
  <si>
    <t>3.7.3</t>
  </si>
  <si>
    <t>3.7.4</t>
  </si>
  <si>
    <t>3.7.5</t>
  </si>
  <si>
    <t>3.7.6</t>
  </si>
  <si>
    <t>3.7.7</t>
  </si>
  <si>
    <t>3.8.8</t>
  </si>
  <si>
    <t>3.8.9</t>
  </si>
  <si>
    <t>PHUMELELA IRRIGATION PROJECT REHABILITATION</t>
  </si>
  <si>
    <t>50mm dia Class 10 Threaded double purpose air valve</t>
  </si>
  <si>
    <t>4.1.1.1</t>
  </si>
  <si>
    <t>4.1.1.2</t>
  </si>
  <si>
    <t>4.1.1.3</t>
  </si>
  <si>
    <t>4.1.1.4</t>
  </si>
  <si>
    <t>Pump station cost breakdown</t>
  </si>
  <si>
    <t xml:space="preserve">22 kW Electric motor </t>
  </si>
  <si>
    <t>65-40-250 (247)</t>
  </si>
  <si>
    <t>Rate only</t>
  </si>
  <si>
    <r>
      <t>Furnished 40m</t>
    </r>
    <r>
      <rPr>
        <vertAlign val="superscript"/>
        <sz val="9"/>
        <rFont val="Arial"/>
        <family val="2"/>
      </rPr>
      <t>2</t>
    </r>
    <r>
      <rPr>
        <sz val="9"/>
        <rFont val="Arial"/>
        <family val="2"/>
      </rPr>
      <t xml:space="preserve"> site office</t>
    </r>
  </si>
  <si>
    <t>Rate Only</t>
  </si>
  <si>
    <t>100 kVa transformer</t>
  </si>
  <si>
    <t>4.4.1.2</t>
  </si>
  <si>
    <t>4.4.1.3</t>
  </si>
  <si>
    <t>Reimbursement of 6 PCS members to attend the meetings</t>
  </si>
  <si>
    <t xml:space="preserve">TOTAL:  SECTION 2 </t>
  </si>
  <si>
    <t>4.1.1.5</t>
  </si>
  <si>
    <t>4.4.1.4</t>
  </si>
  <si>
    <t xml:space="preserve">Brick work </t>
  </si>
  <si>
    <t>Reinforced concrete roof slab</t>
  </si>
  <si>
    <t>Foundation concrete and floor slab</t>
  </si>
  <si>
    <t>Steel burglary guard and tranformer type steel door as per the drawings</t>
  </si>
  <si>
    <t>4.5</t>
  </si>
  <si>
    <t>4.5.1</t>
  </si>
  <si>
    <t>600 mm flanged adaptor</t>
  </si>
  <si>
    <t xml:space="preserve">400 mm flanged adaptor </t>
  </si>
  <si>
    <t>60mm butterfly valve</t>
  </si>
  <si>
    <t>400mm butterfly valve</t>
  </si>
  <si>
    <t>315mm flanged adaptor</t>
  </si>
  <si>
    <t>300T1600/3 flange</t>
  </si>
  <si>
    <t>300mm butterfly valve</t>
  </si>
  <si>
    <t xml:space="preserve">300mm steel pipe </t>
  </si>
  <si>
    <t>600mm steel pipe</t>
  </si>
  <si>
    <t>400mm steel pipe</t>
  </si>
  <si>
    <t>250mm flanged adaptor</t>
  </si>
  <si>
    <t>250 T1600/3 flange</t>
  </si>
  <si>
    <t>250mm steel pipe</t>
  </si>
  <si>
    <t>250mm butterfly valve</t>
  </si>
  <si>
    <t>200mm flanged adaptor</t>
  </si>
  <si>
    <t>200 T1600/3 flange</t>
  </si>
  <si>
    <t>200mm steel pipe</t>
  </si>
  <si>
    <t>200mm butterfly valve</t>
  </si>
  <si>
    <t>Set bolts, nuts and gaskets</t>
  </si>
  <si>
    <t>150mm airvalve</t>
  </si>
  <si>
    <t>Supply and deliver</t>
  </si>
  <si>
    <t>4.5.1.1</t>
  </si>
  <si>
    <t>4.5.1.2</t>
  </si>
  <si>
    <t>4.5.1.3</t>
  </si>
  <si>
    <t>4.5.1.4</t>
  </si>
  <si>
    <t>4.5.1.5</t>
  </si>
  <si>
    <t>4.5.1.6</t>
  </si>
  <si>
    <t>4.5.1.7</t>
  </si>
  <si>
    <t>4.5.1.8</t>
  </si>
  <si>
    <t>4.5.1.9</t>
  </si>
  <si>
    <t>4.5.1.10</t>
  </si>
  <si>
    <t>4.5.1.11</t>
  </si>
  <si>
    <t>4.5.1.12</t>
  </si>
  <si>
    <t>4.5.1.13</t>
  </si>
  <si>
    <t>4.5.1.14</t>
  </si>
  <si>
    <t>4.5.1.15</t>
  </si>
  <si>
    <t>4.5.1.16</t>
  </si>
  <si>
    <t>4.5.1.17</t>
  </si>
  <si>
    <t>4.5.1.18</t>
  </si>
  <si>
    <t>4.5.1.19</t>
  </si>
  <si>
    <t>4.5.1.20</t>
  </si>
  <si>
    <t>Sub-total 2 (excl Vat)</t>
  </si>
  <si>
    <t>REHABILITATION OF PHUMELELA IRRIGATION PROJECT</t>
  </si>
  <si>
    <t>Eskom connection fees</t>
  </si>
  <si>
    <t>Mark-up on item 4.4.1.4</t>
  </si>
  <si>
    <t>4.4.1.5</t>
  </si>
  <si>
    <t>Supply and install  approved  electric motors suitable to drive pumps in section 4.2.1. The motor to be rated IP55 (IE3),</t>
  </si>
  <si>
    <t>Design,supply, erect and commission a motor control centre suitable for the control of the pump motors in section 4.3 . Rate to include for cabling (aluminium cable) - (line from the Eskom transformer to the meter boxes, from meter box to the motors control), meter boxes,  installation of pressure sensor, no flow switches and pump control valves. Rate should also include the switch gear (overload, lighting, low voltage protection). On average the cable from ESKOM line to each pump house is approximately 25m</t>
  </si>
  <si>
    <t>TOTAL</t>
  </si>
  <si>
    <t>Base plates</t>
  </si>
  <si>
    <t>Base Plates</t>
  </si>
  <si>
    <t>Corresponding base plates, with all accessories bolts and nuts to fix it to the floor</t>
  </si>
  <si>
    <t>Supply, delivery and install approved centrifugal pumps,  to be driven by a suitable 2 pole electric motor mounted on a suitable base plate, The required pumps are as follows,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</si>
</sst>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3" formatCode="_-* #,##0.00_-;\-* #,##0.00_-;_-* &quot;-&quot;??_-;_-@_-"/>
    <numFmt numFmtId="164" formatCode="_ &quot;R&quot;\ * #,##0.00_ ;_ &quot;R&quot;\ * \-#,##0.00_ ;_ &quot;R&quot;\ * &quot;-&quot;??_ ;_ @_ "/>
    <numFmt numFmtId="165" formatCode="_ * #,##0.00_ ;_ * \-#,##0.00_ ;_ * &quot;-&quot;??_ ;_ @_ "/>
    <numFmt numFmtId="166" formatCode="_(&quot;$&quot;* #,##0.00_);_(&quot;$&quot;* \(#,##0.00\);_(&quot;$&quot;* &quot;-&quot;??_);_(@_)"/>
    <numFmt numFmtId="167" formatCode="&quot;R&quot;\ #,##0.00"/>
    <numFmt numFmtId="168" formatCode="[$R-435]\ #,##0.00"/>
  </numFmts>
  <fonts count="29">
    <font>
      <sz val="10"/>
      <name val="Arial"/>
    </font>
    <font>
      <sz val="10"/>
      <name val="Arial"/>
      <family val="2"/>
    </font>
    <font>
      <sz val="8"/>
      <name val="Arial"/>
      <family val="2"/>
    </font>
    <font>
      <b/>
      <sz val="10"/>
      <name val="Arial"/>
      <family val="2"/>
    </font>
    <font>
      <sz val="9"/>
      <name val="Arial"/>
      <family val="2"/>
    </font>
    <font>
      <b/>
      <sz val="9"/>
      <name val="Arial"/>
      <family val="2"/>
    </font>
    <font>
      <sz val="9"/>
      <name val="Arial"/>
      <family val="2"/>
    </font>
    <font>
      <sz val="10"/>
      <name val="Arial"/>
      <family val="2"/>
    </font>
    <font>
      <b/>
      <sz val="11"/>
      <name val="Arial"/>
      <family val="2"/>
    </font>
    <font>
      <sz val="11"/>
      <name val="Arial"/>
      <family val="2"/>
    </font>
    <font>
      <b/>
      <sz val="10"/>
      <name val="Arial"/>
      <family val="2"/>
    </font>
    <font>
      <sz val="10"/>
      <name val="Arial"/>
      <family val="2"/>
    </font>
    <font>
      <b/>
      <sz val="9"/>
      <name val="Arial"/>
      <family val="2"/>
    </font>
    <font>
      <b/>
      <u/>
      <sz val="9"/>
      <name val="Arial"/>
      <family val="2"/>
    </font>
    <font>
      <u/>
      <sz val="9"/>
      <name val="Arial"/>
      <family val="2"/>
    </font>
    <font>
      <vertAlign val="superscript"/>
      <sz val="9"/>
      <name val="Angsana New"/>
      <family val="1"/>
    </font>
    <font>
      <vertAlign val="superscript"/>
      <sz val="9"/>
      <name val="Arial"/>
      <family val="2"/>
    </font>
    <font>
      <sz val="9"/>
      <color indexed="8"/>
      <name val="Arial"/>
      <family val="2"/>
    </font>
    <font>
      <b/>
      <sz val="9"/>
      <color indexed="8"/>
      <name val="Arial"/>
      <family val="2"/>
    </font>
    <font>
      <vertAlign val="superscript"/>
      <sz val="9"/>
      <color indexed="8"/>
      <name val="Arial"/>
      <family val="2"/>
    </font>
    <font>
      <sz val="9"/>
      <name val="Calibri"/>
      <family val="2"/>
    </font>
    <font>
      <b/>
      <sz val="9"/>
      <name val="Calibri"/>
      <family val="2"/>
    </font>
    <font>
      <b/>
      <sz val="9"/>
      <color indexed="8"/>
      <name val="Calibri"/>
      <family val="2"/>
    </font>
    <font>
      <sz val="9"/>
      <color indexed="8"/>
      <name val="Symbol"/>
      <family val="1"/>
      <charset val="2"/>
    </font>
    <font>
      <sz val="9"/>
      <name val="Symbol"/>
      <family val="1"/>
      <charset val="2"/>
    </font>
    <font>
      <sz val="10"/>
      <name val="Arial"/>
      <family val="2"/>
    </font>
    <font>
      <sz val="9"/>
      <color theme="1"/>
      <name val="Arial"/>
      <family val="2"/>
    </font>
    <font>
      <b/>
      <u/>
      <sz val="9"/>
      <color theme="1"/>
      <name val="Arial"/>
      <family val="2"/>
    </font>
    <font>
      <b/>
      <sz val="8"/>
      <name val="Arial"/>
      <family val="2"/>
    </font>
  </fonts>
  <fills count="5">
    <fill>
      <patternFill patternType="none"/>
    </fill>
    <fill>
      <patternFill patternType="gray125"/>
    </fill>
    <fill>
      <patternFill patternType="solid">
        <fgColor indexed="41"/>
        <bgColor indexed="64"/>
      </patternFill>
    </fill>
    <fill>
      <patternFill patternType="solid">
        <fgColor theme="0"/>
        <bgColor indexed="64"/>
      </patternFill>
    </fill>
    <fill>
      <patternFill patternType="solid">
        <fgColor theme="4"/>
        <bgColor indexed="64"/>
      </patternFill>
    </fill>
  </fills>
  <borders count="104">
    <border>
      <left/>
      <right/>
      <top/>
      <bottom/>
      <diagonal/>
    </border>
    <border>
      <left/>
      <right/>
      <top style="medium">
        <color indexed="64"/>
      </top>
      <bottom/>
      <diagonal/>
    </border>
    <border>
      <left/>
      <right/>
      <top/>
      <bottom style="medium">
        <color indexed="64"/>
      </bottom>
      <diagonal/>
    </border>
    <border>
      <left/>
      <right style="medium">
        <color indexed="64"/>
      </right>
      <top style="medium">
        <color indexed="64"/>
      </top>
      <bottom/>
      <diagonal/>
    </border>
    <border>
      <left style="medium">
        <color indexed="64"/>
      </left>
      <right/>
      <top/>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style="thin">
        <color indexed="64"/>
      </left>
      <right style="thin">
        <color indexed="64"/>
      </right>
      <top/>
      <bottom/>
      <diagonal/>
    </border>
    <border>
      <left/>
      <right style="medium">
        <color indexed="64"/>
      </right>
      <top/>
      <bottom/>
      <diagonal/>
    </border>
    <border>
      <left/>
      <right style="medium">
        <color indexed="64"/>
      </right>
      <top/>
      <bottom style="medium">
        <color indexed="64"/>
      </bottom>
      <diagonal/>
    </border>
    <border>
      <left/>
      <right style="thin">
        <color indexed="64"/>
      </right>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top style="medium">
        <color indexed="64"/>
      </top>
      <bottom/>
      <diagonal/>
    </border>
    <border>
      <left style="thin">
        <color indexed="64"/>
      </left>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double">
        <color indexed="64"/>
      </top>
      <bottom/>
      <diagonal/>
    </border>
    <border>
      <left style="double">
        <color indexed="64"/>
      </left>
      <right style="thin">
        <color indexed="64"/>
      </right>
      <top/>
      <bottom/>
      <diagonal/>
    </border>
    <border>
      <left style="thin">
        <color indexed="64"/>
      </left>
      <right style="double">
        <color indexed="64"/>
      </right>
      <top/>
      <bottom/>
      <diagonal/>
    </border>
    <border>
      <left style="double">
        <color indexed="64"/>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right style="double">
        <color indexed="64"/>
      </right>
      <top/>
      <bottom style="double">
        <color indexed="64"/>
      </bottom>
      <diagonal/>
    </border>
    <border>
      <left/>
      <right style="double">
        <color indexed="64"/>
      </right>
      <top style="double">
        <color indexed="64"/>
      </top>
      <bottom/>
      <diagonal/>
    </border>
    <border>
      <left style="double">
        <color indexed="64"/>
      </left>
      <right style="thin">
        <color indexed="64"/>
      </right>
      <top style="thin">
        <color indexed="64"/>
      </top>
      <bottom/>
      <diagonal/>
    </border>
    <border>
      <left/>
      <right/>
      <top style="double">
        <color indexed="64"/>
      </top>
      <bottom/>
      <diagonal/>
    </border>
    <border>
      <left/>
      <right/>
      <top style="double">
        <color indexed="64"/>
      </top>
      <bottom style="double">
        <color indexed="64"/>
      </bottom>
      <diagonal/>
    </border>
    <border>
      <left style="double">
        <color indexed="64"/>
      </left>
      <right style="double">
        <color indexed="64"/>
      </right>
      <top style="double">
        <color indexed="64"/>
      </top>
      <bottom style="double">
        <color indexed="64"/>
      </bottom>
      <diagonal/>
    </border>
    <border>
      <left style="thin">
        <color indexed="64"/>
      </left>
      <right/>
      <top style="double">
        <color indexed="64"/>
      </top>
      <bottom style="double">
        <color indexed="64"/>
      </bottom>
      <diagonal/>
    </border>
    <border>
      <left style="double">
        <color indexed="64"/>
      </left>
      <right style="double">
        <color indexed="64"/>
      </right>
      <top style="thin">
        <color indexed="64"/>
      </top>
      <bottom style="thin">
        <color indexed="64"/>
      </bottom>
      <diagonal/>
    </border>
    <border>
      <left style="double">
        <color indexed="64"/>
      </left>
      <right style="double">
        <color indexed="64"/>
      </right>
      <top/>
      <bottom style="double">
        <color indexed="64"/>
      </bottom>
      <diagonal/>
    </border>
    <border>
      <left style="thin">
        <color indexed="64"/>
      </left>
      <right style="double">
        <color indexed="64"/>
      </right>
      <top style="thin">
        <color indexed="64"/>
      </top>
      <bottom/>
      <diagonal/>
    </border>
    <border>
      <left style="double">
        <color indexed="64"/>
      </left>
      <right/>
      <top style="double">
        <color indexed="64"/>
      </top>
      <bottom/>
      <diagonal/>
    </border>
    <border>
      <left style="double">
        <color indexed="64"/>
      </left>
      <right style="double">
        <color indexed="64"/>
      </right>
      <top/>
      <bottom style="thin">
        <color indexed="64"/>
      </bottom>
      <diagonal/>
    </border>
    <border>
      <left style="double">
        <color indexed="64"/>
      </left>
      <right style="double">
        <color indexed="64"/>
      </right>
      <top style="thin">
        <color indexed="64"/>
      </top>
      <bottom/>
      <diagonal/>
    </border>
    <border>
      <left style="double">
        <color indexed="64"/>
      </left>
      <right style="thin">
        <color indexed="64"/>
      </right>
      <top/>
      <bottom style="thin">
        <color indexed="64"/>
      </bottom>
      <diagonal/>
    </border>
    <border>
      <left style="double">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style="double">
        <color indexed="64"/>
      </left>
      <right style="double">
        <color indexed="64"/>
      </right>
      <top style="thin">
        <color indexed="64"/>
      </top>
      <bottom style="double">
        <color indexed="64"/>
      </bottom>
      <diagonal/>
    </border>
    <border>
      <left/>
      <right style="double">
        <color indexed="64"/>
      </right>
      <top style="double">
        <color indexed="64"/>
      </top>
      <bottom style="double">
        <color indexed="64"/>
      </bottom>
      <diagonal/>
    </border>
    <border>
      <left/>
      <right style="thin">
        <color indexed="64"/>
      </right>
      <top style="double">
        <color indexed="64"/>
      </top>
      <bottom style="double">
        <color indexed="64"/>
      </bottom>
      <diagonal/>
    </border>
    <border>
      <left style="double">
        <color indexed="64"/>
      </left>
      <right/>
      <top style="double">
        <color indexed="64"/>
      </top>
      <bottom style="double">
        <color indexed="64"/>
      </bottom>
      <diagonal/>
    </border>
    <border>
      <left/>
      <right style="double">
        <color indexed="64"/>
      </right>
      <top style="thin">
        <color indexed="64"/>
      </top>
      <bottom/>
      <diagonal/>
    </border>
    <border>
      <left/>
      <right style="double">
        <color indexed="64"/>
      </right>
      <top/>
      <bottom style="thin">
        <color indexed="64"/>
      </bottom>
      <diagonal/>
    </border>
    <border>
      <left style="double">
        <color indexed="64"/>
      </left>
      <right style="double">
        <color indexed="64"/>
      </right>
      <top style="double">
        <color indexed="64"/>
      </top>
      <bottom/>
      <diagonal/>
    </border>
    <border>
      <left style="double">
        <color indexed="64"/>
      </left>
      <right style="double">
        <color indexed="64"/>
      </right>
      <top/>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bottom style="double">
        <color indexed="64"/>
      </bottom>
      <diagonal/>
    </border>
    <border>
      <left style="thin">
        <color indexed="64"/>
      </left>
      <right style="double">
        <color indexed="64"/>
      </right>
      <top style="double">
        <color indexed="64"/>
      </top>
      <bottom/>
      <diagonal/>
    </border>
    <border>
      <left/>
      <right/>
      <top style="double">
        <color indexed="64"/>
      </top>
      <bottom style="thin">
        <color indexed="64"/>
      </bottom>
      <diagonal/>
    </border>
  </borders>
  <cellStyleXfs count="7">
    <xf numFmtId="0" fontId="0" fillId="0" borderId="0"/>
    <xf numFmtId="43" fontId="1"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166" fontId="25" fillId="0" borderId="0" applyFont="0" applyFill="0" applyBorder="0" applyAlignment="0" applyProtection="0"/>
  </cellStyleXfs>
  <cellXfs count="744">
    <xf numFmtId="0" fontId="0" fillId="0" borderId="0" xfId="0"/>
    <xf numFmtId="0" fontId="3" fillId="0" borderId="7" xfId="0" applyFont="1" applyBorder="1" applyAlignment="1">
      <alignment horizontal="center" vertical="top"/>
    </xf>
    <xf numFmtId="0" fontId="3" fillId="0" borderId="9" xfId="0" applyFont="1" applyBorder="1" applyAlignment="1">
      <alignment horizontal="center" vertical="top"/>
    </xf>
    <xf numFmtId="3" fontId="3" fillId="0" borderId="9" xfId="0" applyNumberFormat="1" applyFont="1" applyBorder="1" applyAlignment="1">
      <alignment horizontal="center" vertical="top"/>
    </xf>
    <xf numFmtId="4" fontId="3" fillId="0" borderId="10" xfId="0" applyNumberFormat="1" applyFont="1" applyBorder="1" applyAlignment="1">
      <alignment horizontal="center" vertical="top"/>
    </xf>
    <xf numFmtId="0" fontId="0" fillId="0" borderId="0" xfId="0" applyBorder="1"/>
    <xf numFmtId="0" fontId="0" fillId="0" borderId="2" xfId="0" applyBorder="1" applyAlignment="1">
      <alignment vertical="top"/>
    </xf>
    <xf numFmtId="0" fontId="0" fillId="0" borderId="2" xfId="0" applyBorder="1" applyAlignment="1">
      <alignment horizontal="center" vertical="top"/>
    </xf>
    <xf numFmtId="3" fontId="0" fillId="0" borderId="2" xfId="0" applyNumberFormat="1" applyBorder="1" applyAlignment="1">
      <alignment horizontal="center" vertical="top"/>
    </xf>
    <xf numFmtId="0" fontId="3" fillId="0" borderId="11" xfId="0" applyFont="1" applyBorder="1" applyAlignment="1">
      <alignment horizontal="center" vertical="top"/>
    </xf>
    <xf numFmtId="4" fontId="0" fillId="0" borderId="2" xfId="0" applyNumberFormat="1" applyBorder="1" applyAlignment="1">
      <alignment vertical="top"/>
    </xf>
    <xf numFmtId="0" fontId="3" fillId="0" borderId="12" xfId="0" applyFont="1" applyBorder="1" applyAlignment="1">
      <alignment horizontal="center" vertical="top"/>
    </xf>
    <xf numFmtId="0" fontId="3" fillId="0" borderId="0" xfId="0" applyFont="1" applyBorder="1" applyAlignment="1" applyProtection="1">
      <alignment vertical="top"/>
      <protection locked="0"/>
    </xf>
    <xf numFmtId="0" fontId="11" fillId="0" borderId="0" xfId="0" applyFont="1" applyFill="1" applyBorder="1" applyAlignment="1" applyProtection="1">
      <alignment vertical="top"/>
      <protection locked="0"/>
    </xf>
    <xf numFmtId="0" fontId="11" fillId="0" borderId="0" xfId="0" applyFont="1" applyBorder="1" applyAlignment="1" applyProtection="1">
      <alignment horizontal="center"/>
      <protection locked="0"/>
    </xf>
    <xf numFmtId="0" fontId="11" fillId="0" borderId="0" xfId="0" applyFont="1" applyBorder="1" applyAlignment="1" applyProtection="1">
      <protection locked="0"/>
    </xf>
    <xf numFmtId="4" fontId="11" fillId="0" borderId="13" xfId="0" applyNumberFormat="1" applyFont="1" applyBorder="1" applyAlignment="1" applyProtection="1">
      <alignment horizontal="right"/>
      <protection locked="0"/>
    </xf>
    <xf numFmtId="0" fontId="11" fillId="0" borderId="6" xfId="0" applyFont="1" applyFill="1" applyBorder="1" applyAlignment="1" applyProtection="1">
      <alignment vertical="top"/>
      <protection locked="0"/>
    </xf>
    <xf numFmtId="0" fontId="11" fillId="0" borderId="2" xfId="0" applyFont="1" applyFill="1" applyBorder="1" applyAlignment="1" applyProtection="1">
      <alignment vertical="top"/>
      <protection locked="0"/>
    </xf>
    <xf numFmtId="0" fontId="11" fillId="0" borderId="2" xfId="0" applyFont="1" applyFill="1" applyBorder="1" applyAlignment="1" applyProtection="1">
      <alignment vertical="top" wrapText="1"/>
      <protection locked="0"/>
    </xf>
    <xf numFmtId="0" fontId="11" fillId="0" borderId="2" xfId="0" applyFont="1" applyFill="1" applyBorder="1" applyAlignment="1" applyProtection="1">
      <alignment horizontal="center"/>
      <protection locked="0"/>
    </xf>
    <xf numFmtId="0" fontId="11" fillId="0" borderId="2" xfId="0" applyFont="1" applyFill="1" applyBorder="1" applyAlignment="1" applyProtection="1">
      <protection locked="0"/>
    </xf>
    <xf numFmtId="4" fontId="11" fillId="0" borderId="14" xfId="0" applyNumberFormat="1" applyFont="1" applyFill="1" applyBorder="1" applyAlignment="1" applyProtection="1">
      <protection locked="0"/>
    </xf>
    <xf numFmtId="0" fontId="3" fillId="0" borderId="15" xfId="0" applyFont="1" applyBorder="1" applyAlignment="1">
      <alignment horizontal="center" vertical="top"/>
    </xf>
    <xf numFmtId="3" fontId="3" fillId="0" borderId="12" xfId="0" applyNumberFormat="1" applyFont="1" applyBorder="1" applyAlignment="1">
      <alignment horizontal="center" vertical="top"/>
    </xf>
    <xf numFmtId="4" fontId="3" fillId="0" borderId="12" xfId="0" applyNumberFormat="1" applyFont="1" applyBorder="1" applyAlignment="1">
      <alignment horizontal="center" vertical="top"/>
    </xf>
    <xf numFmtId="0" fontId="3" fillId="0" borderId="16" xfId="0" applyFont="1" applyBorder="1" applyAlignment="1">
      <alignment horizontal="center" vertical="top"/>
    </xf>
    <xf numFmtId="4" fontId="3" fillId="0" borderId="17" xfId="0" applyNumberFormat="1" applyFont="1" applyBorder="1" applyAlignment="1">
      <alignment horizontal="center" vertical="top"/>
    </xf>
    <xf numFmtId="0" fontId="11" fillId="0" borderId="4" xfId="0" applyFont="1" applyFill="1" applyBorder="1" applyAlignment="1" applyProtection="1">
      <alignment vertical="top"/>
      <protection locked="0"/>
    </xf>
    <xf numFmtId="0" fontId="11" fillId="0" borderId="0" xfId="0" applyFont="1" applyBorder="1" applyAlignment="1" applyProtection="1">
      <alignment vertical="top" wrapText="1"/>
      <protection locked="0"/>
    </xf>
    <xf numFmtId="4" fontId="11" fillId="0" borderId="13" xfId="0" applyNumberFormat="1" applyFont="1" applyBorder="1" applyAlignment="1" applyProtection="1">
      <protection locked="0"/>
    </xf>
    <xf numFmtId="4" fontId="11" fillId="0" borderId="13" xfId="0" applyNumberFormat="1" applyFont="1" applyFill="1" applyBorder="1" applyAlignment="1" applyProtection="1">
      <protection locked="0"/>
    </xf>
    <xf numFmtId="4" fontId="10" fillId="0" borderId="13" xfId="0" applyNumberFormat="1" applyFont="1" applyFill="1" applyBorder="1" applyAlignment="1" applyProtection="1">
      <protection locked="0"/>
    </xf>
    <xf numFmtId="0" fontId="0" fillId="0" borderId="0" xfId="0" applyBorder="1" applyAlignment="1"/>
    <xf numFmtId="0" fontId="0" fillId="0" borderId="0" xfId="0" applyBorder="1" applyAlignment="1">
      <alignment vertical="top"/>
    </xf>
    <xf numFmtId="0" fontId="0" fillId="0" borderId="0" xfId="0" applyBorder="1" applyAlignment="1">
      <alignment horizontal="center" vertical="top"/>
    </xf>
    <xf numFmtId="3" fontId="0" fillId="0" borderId="0" xfId="0" applyNumberFormat="1" applyBorder="1" applyAlignment="1">
      <alignment horizontal="center" vertical="top"/>
    </xf>
    <xf numFmtId="4" fontId="0" fillId="0" borderId="0" xfId="0" applyNumberFormat="1" applyBorder="1" applyAlignment="1">
      <alignment vertical="top"/>
    </xf>
    <xf numFmtId="0" fontId="4" fillId="0" borderId="0" xfId="0" applyFont="1" applyFill="1" applyBorder="1" applyAlignment="1">
      <alignment horizontal="center" vertical="center"/>
    </xf>
    <xf numFmtId="0" fontId="4" fillId="0" borderId="0" xfId="0" applyFont="1" applyFill="1" applyBorder="1"/>
    <xf numFmtId="0" fontId="4" fillId="0" borderId="0" xfId="0" applyFont="1" applyFill="1" applyBorder="1" applyAlignment="1">
      <alignment vertical="top"/>
    </xf>
    <xf numFmtId="3" fontId="4" fillId="0" borderId="0" xfId="0" applyNumberFormat="1" applyFont="1" applyFill="1" applyBorder="1" applyAlignment="1">
      <alignment horizontal="center" vertical="center"/>
    </xf>
    <xf numFmtId="0" fontId="5" fillId="0" borderId="7" xfId="0" applyFont="1" applyFill="1" applyBorder="1" applyAlignment="1">
      <alignment horizontal="center" vertical="top"/>
    </xf>
    <xf numFmtId="0" fontId="5" fillId="0" borderId="9" xfId="0" applyFont="1" applyFill="1" applyBorder="1" applyAlignment="1">
      <alignment horizontal="center" vertical="top"/>
    </xf>
    <xf numFmtId="0" fontId="5" fillId="0" borderId="9" xfId="0" applyFont="1" applyFill="1" applyBorder="1" applyAlignment="1">
      <alignment horizontal="center" vertical="center"/>
    </xf>
    <xf numFmtId="3" fontId="5" fillId="0" borderId="9" xfId="0" applyNumberFormat="1" applyFont="1" applyFill="1" applyBorder="1" applyAlignment="1">
      <alignment horizontal="center" vertical="center"/>
    </xf>
    <xf numFmtId="4" fontId="5" fillId="0" borderId="10" xfId="0" applyNumberFormat="1" applyFont="1" applyFill="1" applyBorder="1" applyAlignment="1">
      <alignment horizontal="center" vertical="top"/>
    </xf>
    <xf numFmtId="0" fontId="5" fillId="0" borderId="18" xfId="0" applyFont="1" applyFill="1" applyBorder="1" applyAlignment="1">
      <alignment horizontal="center" vertical="top"/>
    </xf>
    <xf numFmtId="0" fontId="5" fillId="0" borderId="24" xfId="0" applyFont="1" applyFill="1" applyBorder="1" applyAlignment="1">
      <alignment horizontal="center" vertical="top"/>
    </xf>
    <xf numFmtId="0" fontId="5" fillId="0" borderId="24" xfId="0" applyFont="1" applyFill="1" applyBorder="1" applyAlignment="1">
      <alignment horizontal="center" vertical="center"/>
    </xf>
    <xf numFmtId="3" fontId="5" fillId="0" borderId="24" xfId="0" applyNumberFormat="1" applyFont="1" applyFill="1" applyBorder="1" applyAlignment="1">
      <alignment horizontal="center" vertical="center"/>
    </xf>
    <xf numFmtId="0" fontId="4" fillId="0" borderId="5" xfId="0" applyFont="1" applyFill="1" applyBorder="1" applyAlignment="1">
      <alignment vertical="top"/>
    </xf>
    <xf numFmtId="0" fontId="4" fillId="0" borderId="1" xfId="0" applyFont="1" applyFill="1" applyBorder="1" applyAlignment="1">
      <alignment vertical="top"/>
    </xf>
    <xf numFmtId="0" fontId="4" fillId="0" borderId="1" xfId="0" applyFont="1" applyFill="1" applyBorder="1" applyAlignment="1">
      <alignment horizontal="center" vertical="center"/>
    </xf>
    <xf numFmtId="3" fontId="4" fillId="0" borderId="1" xfId="0" applyNumberFormat="1" applyFont="1" applyFill="1" applyBorder="1" applyAlignment="1">
      <alignment horizontal="center" vertical="center"/>
    </xf>
    <xf numFmtId="0" fontId="4" fillId="0" borderId="4" xfId="0" applyFont="1" applyFill="1" applyBorder="1" applyAlignment="1">
      <alignment vertical="top"/>
    </xf>
    <xf numFmtId="0" fontId="5" fillId="0" borderId="0" xfId="0" applyFont="1" applyFill="1" applyBorder="1" applyAlignment="1" applyProtection="1">
      <alignment vertical="top"/>
      <protection locked="0"/>
    </xf>
    <xf numFmtId="0" fontId="4" fillId="0" borderId="6" xfId="0" applyFont="1" applyFill="1" applyBorder="1" applyAlignment="1">
      <alignment vertical="top"/>
    </xf>
    <xf numFmtId="0" fontId="4" fillId="0" borderId="2" xfId="0" applyFont="1" applyFill="1" applyBorder="1" applyAlignment="1">
      <alignment vertical="top"/>
    </xf>
    <xf numFmtId="0" fontId="4" fillId="0" borderId="2" xfId="0" applyFont="1" applyFill="1" applyBorder="1" applyAlignment="1">
      <alignment horizontal="center" vertical="center"/>
    </xf>
    <xf numFmtId="3" fontId="4" fillId="0" borderId="2" xfId="0" applyNumberFormat="1" applyFont="1" applyFill="1" applyBorder="1" applyAlignment="1">
      <alignment horizontal="center" vertical="center"/>
    </xf>
    <xf numFmtId="43" fontId="4" fillId="0" borderId="0" xfId="1" applyFont="1" applyFill="1" applyBorder="1" applyAlignment="1">
      <alignment vertical="center" wrapText="1"/>
    </xf>
    <xf numFmtId="43" fontId="5" fillId="0" borderId="0" xfId="1" applyFont="1" applyFill="1" applyBorder="1" applyAlignment="1">
      <alignment horizontal="justify" vertical="center" wrapText="1"/>
    </xf>
    <xf numFmtId="43" fontId="4" fillId="0" borderId="0" xfId="1" applyFont="1" applyFill="1" applyBorder="1" applyAlignment="1">
      <alignment horizontal="center" vertical="center" wrapText="1"/>
    </xf>
    <xf numFmtId="43" fontId="5" fillId="0" borderId="0" xfId="1" applyFont="1" applyFill="1" applyBorder="1" applyAlignment="1">
      <alignment horizontal="center" vertical="center" wrapText="1"/>
    </xf>
    <xf numFmtId="0" fontId="4" fillId="0" borderId="0" xfId="0" applyNumberFormat="1" applyFont="1" applyFill="1" applyBorder="1" applyAlignment="1">
      <alignment vertical="center"/>
    </xf>
    <xf numFmtId="0" fontId="2" fillId="0" borderId="0" xfId="0" applyFont="1" applyFill="1" applyBorder="1" applyAlignment="1">
      <alignment horizontal="left" vertical="center" wrapText="1"/>
    </xf>
    <xf numFmtId="0" fontId="13" fillId="0" borderId="0" xfId="0" applyFont="1" applyFill="1" applyBorder="1" applyAlignment="1">
      <alignment vertical="center" wrapText="1"/>
    </xf>
    <xf numFmtId="0" fontId="4" fillId="2" borderId="0" xfId="0" applyFont="1" applyFill="1" applyBorder="1" applyAlignment="1">
      <alignment horizontal="center" vertical="center"/>
    </xf>
    <xf numFmtId="167" fontId="4" fillId="2" borderId="0" xfId="0" applyNumberFormat="1" applyFont="1" applyFill="1" applyBorder="1" applyAlignment="1">
      <alignment horizontal="center" vertical="center"/>
    </xf>
    <xf numFmtId="0" fontId="4" fillId="0" borderId="0" xfId="0" applyFont="1" applyFill="1" applyBorder="1" applyAlignment="1">
      <alignment vertical="center" wrapText="1"/>
    </xf>
    <xf numFmtId="0" fontId="4" fillId="0" borderId="0" xfId="0" applyFont="1" applyFill="1" applyBorder="1" applyAlignment="1">
      <alignment horizontal="center" vertical="top"/>
    </xf>
    <xf numFmtId="0" fontId="4" fillId="0" borderId="1" xfId="0" applyFont="1" applyFill="1" applyBorder="1" applyAlignment="1">
      <alignment horizontal="center" vertical="top"/>
    </xf>
    <xf numFmtId="0" fontId="4" fillId="0" borderId="2" xfId="0" applyFont="1" applyFill="1" applyBorder="1" applyAlignment="1">
      <alignment horizontal="center" vertical="top"/>
    </xf>
    <xf numFmtId="0" fontId="4" fillId="0" borderId="0" xfId="0" applyFont="1" applyFill="1" applyBorder="1" applyAlignment="1">
      <alignment horizontal="center"/>
    </xf>
    <xf numFmtId="0" fontId="5" fillId="0" borderId="26" xfId="0" applyFont="1" applyBorder="1" applyAlignment="1">
      <alignment horizontal="center" vertical="top"/>
    </xf>
    <xf numFmtId="0" fontId="5" fillId="0" borderId="27" xfId="0" applyFont="1" applyBorder="1" applyAlignment="1">
      <alignment horizontal="center" vertical="top"/>
    </xf>
    <xf numFmtId="3" fontId="5" fillId="0" borderId="27" xfId="0" applyNumberFormat="1" applyFont="1" applyBorder="1" applyAlignment="1">
      <alignment horizontal="center" vertical="top"/>
    </xf>
    <xf numFmtId="4" fontId="5" fillId="0" borderId="27" xfId="0" applyNumberFormat="1" applyFont="1" applyBorder="1" applyAlignment="1">
      <alignment horizontal="center" vertical="top"/>
    </xf>
    <xf numFmtId="4" fontId="5" fillId="0" borderId="28" xfId="0" applyNumberFormat="1" applyFont="1" applyBorder="1" applyAlignment="1">
      <alignment horizontal="center" vertical="top"/>
    </xf>
    <xf numFmtId="0" fontId="12" fillId="0" borderId="29" xfId="0" applyFont="1" applyFill="1" applyBorder="1" applyAlignment="1" applyProtection="1">
      <alignment horizontal="left" vertical="top"/>
      <protection locked="0"/>
    </xf>
    <xf numFmtId="0" fontId="4" fillId="0" borderId="30" xfId="0" applyFont="1" applyFill="1" applyBorder="1" applyAlignment="1" applyProtection="1">
      <alignment horizontal="center" vertical="top"/>
      <protection locked="0"/>
    </xf>
    <xf numFmtId="0" fontId="5" fillId="0" borderId="30" xfId="0" applyFont="1" applyBorder="1" applyAlignment="1">
      <alignment vertical="top"/>
    </xf>
    <xf numFmtId="0" fontId="6" fillId="0" borderId="30" xfId="0" applyFont="1" applyFill="1" applyBorder="1" applyAlignment="1" applyProtection="1">
      <protection locked="0"/>
    </xf>
    <xf numFmtId="0" fontId="6" fillId="0" borderId="30" xfId="0" applyFont="1" applyFill="1" applyBorder="1" applyAlignment="1" applyProtection="1">
      <alignment horizontal="right"/>
      <protection locked="0"/>
    </xf>
    <xf numFmtId="4" fontId="6" fillId="0" borderId="30" xfId="0" applyNumberFormat="1" applyFont="1" applyFill="1" applyBorder="1" applyAlignment="1" applyProtection="1">
      <alignment horizontal="center"/>
      <protection locked="0"/>
    </xf>
    <xf numFmtId="4" fontId="6" fillId="0" borderId="31" xfId="0" applyNumberFormat="1" applyFont="1" applyFill="1" applyBorder="1" applyAlignment="1" applyProtection="1">
      <protection locked="0"/>
    </xf>
    <xf numFmtId="0" fontId="6" fillId="0" borderId="30" xfId="0" applyFont="1" applyFill="1" applyBorder="1" applyAlignment="1" applyProtection="1">
      <alignment horizontal="center" vertical="top"/>
      <protection locked="0"/>
    </xf>
    <xf numFmtId="0" fontId="12" fillId="0" borderId="30" xfId="0" applyFont="1" applyFill="1" applyBorder="1" applyAlignment="1" applyProtection="1">
      <alignment vertical="top" wrapText="1"/>
      <protection locked="0"/>
    </xf>
    <xf numFmtId="0" fontId="13" fillId="0" borderId="30" xfId="0" applyFont="1" applyFill="1" applyBorder="1" applyAlignment="1" applyProtection="1">
      <alignment horizontal="center" vertical="top"/>
      <protection locked="0"/>
    </xf>
    <xf numFmtId="0" fontId="13" fillId="0" borderId="30" xfId="0" applyFont="1" applyBorder="1" applyAlignment="1">
      <alignment vertical="top" wrapText="1"/>
    </xf>
    <xf numFmtId="0" fontId="6" fillId="0" borderId="30" xfId="0" applyFont="1" applyFill="1" applyBorder="1" applyAlignment="1" applyProtection="1">
      <alignment horizontal="center"/>
      <protection locked="0"/>
    </xf>
    <xf numFmtId="0" fontId="6" fillId="0" borderId="29" xfId="0" applyFont="1" applyFill="1" applyBorder="1" applyAlignment="1" applyProtection="1">
      <alignment horizontal="left" vertical="top"/>
      <protection locked="0"/>
    </xf>
    <xf numFmtId="0" fontId="6" fillId="0" borderId="30" xfId="0" applyFont="1" applyFill="1" applyBorder="1" applyAlignment="1" applyProtection="1">
      <alignment horizontal="left" vertical="top"/>
      <protection locked="0"/>
    </xf>
    <xf numFmtId="0" fontId="6" fillId="0" borderId="30" xfId="0" applyFont="1" applyBorder="1" applyAlignment="1">
      <alignment vertical="top" wrapText="1"/>
    </xf>
    <xf numFmtId="0" fontId="4" fillId="0" borderId="29" xfId="0" applyFont="1" applyFill="1" applyBorder="1" applyAlignment="1" applyProtection="1">
      <alignment horizontal="left" vertical="top"/>
      <protection locked="0"/>
    </xf>
    <xf numFmtId="0" fontId="4" fillId="0" borderId="30" xfId="0" applyFont="1" applyFill="1" applyBorder="1" applyAlignment="1" applyProtection="1">
      <alignment horizontal="left" vertical="top"/>
      <protection locked="0"/>
    </xf>
    <xf numFmtId="0" fontId="14" fillId="0" borderId="30" xfId="0" applyFont="1" applyBorder="1" applyAlignment="1">
      <alignment vertical="top" wrapText="1"/>
    </xf>
    <xf numFmtId="0" fontId="6" fillId="0" borderId="30" xfId="0" applyFont="1" applyBorder="1" applyAlignment="1" applyProtection="1">
      <alignment vertical="top" wrapText="1"/>
      <protection locked="0"/>
    </xf>
    <xf numFmtId="0" fontId="4" fillId="0" borderId="30" xfId="0" applyFont="1" applyBorder="1" applyAlignment="1" applyProtection="1">
      <alignment vertical="top" wrapText="1"/>
      <protection locked="0"/>
    </xf>
    <xf numFmtId="0" fontId="6" fillId="0" borderId="30" xfId="0" applyFont="1" applyFill="1" applyBorder="1" applyAlignment="1" applyProtection="1">
      <alignment vertical="top" wrapText="1"/>
      <protection locked="0"/>
    </xf>
    <xf numFmtId="0" fontId="4" fillId="0" borderId="30" xfId="0" applyFont="1" applyFill="1" applyBorder="1" applyAlignment="1" applyProtection="1">
      <alignment vertical="top" wrapText="1"/>
      <protection locked="0"/>
    </xf>
    <xf numFmtId="0" fontId="13" fillId="0" borderId="30" xfId="0" applyFont="1" applyFill="1" applyBorder="1" applyAlignment="1" applyProtection="1">
      <alignment vertical="top" wrapText="1"/>
      <protection locked="0"/>
    </xf>
    <xf numFmtId="0" fontId="4" fillId="0" borderId="30" xfId="0" applyFont="1" applyBorder="1" applyAlignment="1">
      <alignment vertical="top" wrapText="1"/>
    </xf>
    <xf numFmtId="0" fontId="4" fillId="0" borderId="30" xfId="0" applyFont="1" applyFill="1" applyBorder="1" applyAlignment="1" applyProtection="1">
      <alignment horizontal="center"/>
      <protection locked="0"/>
    </xf>
    <xf numFmtId="0" fontId="14" fillId="0" borderId="30" xfId="0" applyFont="1" applyFill="1" applyBorder="1" applyAlignment="1" applyProtection="1">
      <alignment vertical="top" wrapText="1"/>
      <protection locked="0"/>
    </xf>
    <xf numFmtId="0" fontId="4" fillId="0" borderId="32" xfId="0" applyFont="1" applyFill="1" applyBorder="1" applyAlignment="1" applyProtection="1">
      <alignment horizontal="left" vertical="top"/>
      <protection locked="0"/>
    </xf>
    <xf numFmtId="0" fontId="6" fillId="0" borderId="33" xfId="0" applyFont="1" applyFill="1" applyBorder="1" applyAlignment="1" applyProtection="1">
      <alignment horizontal="left" vertical="top"/>
      <protection locked="0"/>
    </xf>
    <xf numFmtId="0" fontId="4" fillId="0" borderId="33" xfId="0" applyFont="1" applyFill="1" applyBorder="1" applyAlignment="1" applyProtection="1">
      <alignment vertical="top" wrapText="1"/>
      <protection locked="0"/>
    </xf>
    <xf numFmtId="0" fontId="6" fillId="0" borderId="33" xfId="0" applyFont="1" applyFill="1" applyBorder="1" applyAlignment="1" applyProtection="1">
      <alignment horizontal="center"/>
      <protection locked="0"/>
    </xf>
    <xf numFmtId="0" fontId="6" fillId="0" borderId="33" xfId="0" applyFont="1" applyFill="1" applyBorder="1" applyAlignment="1" applyProtection="1">
      <alignment horizontal="right"/>
      <protection locked="0"/>
    </xf>
    <xf numFmtId="0" fontId="6" fillId="0" borderId="33" xfId="0" applyFont="1" applyBorder="1" applyAlignment="1" applyProtection="1">
      <alignment horizontal="center"/>
      <protection locked="0"/>
    </xf>
    <xf numFmtId="4" fontId="6" fillId="0" borderId="34" xfId="0" applyNumberFormat="1" applyFont="1" applyFill="1" applyBorder="1" applyAlignment="1" applyProtection="1">
      <protection locked="0"/>
    </xf>
    <xf numFmtId="0" fontId="5" fillId="0" borderId="26" xfId="0" applyFont="1" applyFill="1" applyBorder="1" applyAlignment="1">
      <alignment horizontal="center" vertical="top"/>
    </xf>
    <xf numFmtId="0" fontId="5" fillId="0" borderId="27" xfId="0" applyFont="1" applyFill="1" applyBorder="1" applyAlignment="1">
      <alignment horizontal="center" vertical="top"/>
    </xf>
    <xf numFmtId="0" fontId="5" fillId="0" borderId="27" xfId="0" applyFont="1" applyFill="1" applyBorder="1" applyAlignment="1">
      <alignment horizontal="center" vertical="center"/>
    </xf>
    <xf numFmtId="3" fontId="5" fillId="0" borderId="27" xfId="0" applyNumberFormat="1" applyFont="1" applyFill="1" applyBorder="1" applyAlignment="1">
      <alignment horizontal="center" vertical="center"/>
    </xf>
    <xf numFmtId="0" fontId="5" fillId="0" borderId="29" xfId="0" applyFont="1" applyFill="1" applyBorder="1" applyAlignment="1">
      <alignment horizontal="center" vertical="top"/>
    </xf>
    <xf numFmtId="0" fontId="5" fillId="0" borderId="30" xfId="0" applyFont="1" applyFill="1" applyBorder="1" applyAlignment="1">
      <alignment horizontal="center" vertical="top"/>
    </xf>
    <xf numFmtId="0" fontId="5" fillId="0" borderId="30" xfId="0" applyFont="1" applyFill="1" applyBorder="1" applyAlignment="1">
      <alignment vertical="top"/>
    </xf>
    <xf numFmtId="0" fontId="5" fillId="0" borderId="30" xfId="0" applyFont="1" applyFill="1" applyBorder="1" applyAlignment="1">
      <alignment horizontal="center" vertical="center"/>
    </xf>
    <xf numFmtId="3" fontId="5" fillId="0" borderId="30" xfId="0" applyNumberFormat="1" applyFont="1" applyFill="1" applyBorder="1" applyAlignment="1">
      <alignment horizontal="center" vertical="center"/>
    </xf>
    <xf numFmtId="0" fontId="5" fillId="0" borderId="29" xfId="0" applyFont="1" applyFill="1" applyBorder="1" applyAlignment="1">
      <alignment vertical="top"/>
    </xf>
    <xf numFmtId="0" fontId="4" fillId="0" borderId="30" xfId="0" applyFont="1" applyFill="1" applyBorder="1" applyAlignment="1">
      <alignment horizontal="center" vertical="center"/>
    </xf>
    <xf numFmtId="0" fontId="4" fillId="0" borderId="30" xfId="0" applyFont="1" applyFill="1" applyBorder="1" applyAlignment="1">
      <alignment horizontal="center" vertical="top"/>
    </xf>
    <xf numFmtId="0" fontId="4" fillId="0" borderId="30" xfId="0" applyFont="1" applyFill="1" applyBorder="1" applyAlignment="1" applyProtection="1">
      <alignment horizontal="center" vertical="center"/>
      <protection locked="0"/>
    </xf>
    <xf numFmtId="4" fontId="4" fillId="0" borderId="30" xfId="0" applyNumberFormat="1" applyFont="1" applyFill="1" applyBorder="1" applyAlignment="1">
      <alignment horizontal="right"/>
    </xf>
    <xf numFmtId="4" fontId="4" fillId="0" borderId="31" xfId="0" applyNumberFormat="1" applyFont="1" applyFill="1" applyBorder="1" applyAlignment="1">
      <alignment horizontal="right"/>
    </xf>
    <xf numFmtId="0" fontId="4" fillId="0" borderId="30" xfId="0" applyFont="1" applyFill="1" applyBorder="1" applyAlignment="1">
      <alignment vertical="center" wrapText="1"/>
    </xf>
    <xf numFmtId="0" fontId="4" fillId="0" borderId="29" xfId="0" applyFont="1" applyFill="1" applyBorder="1" applyAlignment="1">
      <alignment vertical="top"/>
    </xf>
    <xf numFmtId="0" fontId="13" fillId="0" borderId="30" xfId="0" applyFont="1" applyFill="1" applyBorder="1" applyAlignment="1" applyProtection="1">
      <alignment horizontal="center" vertical="center"/>
      <protection locked="0"/>
    </xf>
    <xf numFmtId="0" fontId="13" fillId="0" borderId="30" xfId="0" applyFont="1" applyFill="1" applyBorder="1" applyAlignment="1">
      <alignment horizontal="center" vertical="center"/>
    </xf>
    <xf numFmtId="0" fontId="5" fillId="0" borderId="30" xfId="0" applyFont="1" applyFill="1" applyBorder="1" applyAlignment="1" applyProtection="1">
      <alignment vertical="top" wrapText="1"/>
      <protection locked="0"/>
    </xf>
    <xf numFmtId="167" fontId="4" fillId="0" borderId="30" xfId="0" applyNumberFormat="1" applyFont="1" applyFill="1" applyBorder="1" applyAlignment="1">
      <alignment horizontal="center" vertical="center"/>
    </xf>
    <xf numFmtId="0" fontId="4" fillId="0" borderId="31" xfId="0" applyFont="1" applyFill="1" applyBorder="1" applyAlignment="1">
      <alignment horizontal="center" vertical="center"/>
    </xf>
    <xf numFmtId="0" fontId="2" fillId="0" borderId="30" xfId="0" applyFont="1" applyFill="1" applyBorder="1" applyAlignment="1">
      <alignment horizontal="center" vertical="center" wrapText="1"/>
    </xf>
    <xf numFmtId="0" fontId="5" fillId="0" borderId="30" xfId="0" applyFont="1" applyFill="1" applyBorder="1" applyAlignment="1">
      <alignment vertical="center" wrapText="1"/>
    </xf>
    <xf numFmtId="0" fontId="13" fillId="0" borderId="30" xfId="0" applyFont="1" applyFill="1" applyBorder="1" applyAlignment="1">
      <alignment vertical="center" wrapText="1"/>
    </xf>
    <xf numFmtId="0" fontId="4" fillId="0" borderId="32" xfId="0" applyFont="1" applyFill="1" applyBorder="1" applyAlignment="1">
      <alignment vertical="top"/>
    </xf>
    <xf numFmtId="0" fontId="4" fillId="0" borderId="33" xfId="0" applyFont="1" applyFill="1" applyBorder="1" applyAlignment="1">
      <alignment horizontal="center" vertical="top"/>
    </xf>
    <xf numFmtId="0" fontId="4" fillId="0" borderId="33" xfId="0" applyFont="1" applyFill="1" applyBorder="1" applyAlignment="1">
      <alignment vertical="center" wrapText="1"/>
    </xf>
    <xf numFmtId="0" fontId="4" fillId="0" borderId="33" xfId="0" applyFont="1" applyFill="1" applyBorder="1" applyAlignment="1">
      <alignment horizontal="center" vertical="center"/>
    </xf>
    <xf numFmtId="0" fontId="4" fillId="0" borderId="27" xfId="0" applyFont="1" applyFill="1" applyBorder="1" applyAlignment="1">
      <alignment horizontal="center" vertical="center"/>
    </xf>
    <xf numFmtId="0" fontId="14" fillId="0" borderId="30" xfId="0" applyFont="1" applyFill="1" applyBorder="1" applyAlignment="1">
      <alignment vertical="center" wrapText="1"/>
    </xf>
    <xf numFmtId="0" fontId="4" fillId="0" borderId="30" xfId="0" applyNumberFormat="1" applyFont="1" applyFill="1" applyBorder="1" applyAlignment="1">
      <alignment horizontal="center" vertical="center" wrapText="1"/>
    </xf>
    <xf numFmtId="0" fontId="4" fillId="0" borderId="33" xfId="0" applyFont="1" applyFill="1" applyBorder="1" applyAlignment="1" applyProtection="1">
      <alignment horizontal="center" vertical="center"/>
      <protection locked="0"/>
    </xf>
    <xf numFmtId="0" fontId="4" fillId="0" borderId="33" xfId="0" applyNumberFormat="1" applyFont="1" applyFill="1" applyBorder="1" applyAlignment="1">
      <alignment horizontal="center" vertical="center" wrapText="1"/>
    </xf>
    <xf numFmtId="0" fontId="4" fillId="0" borderId="27" xfId="0" applyFont="1" applyFill="1" applyBorder="1" applyAlignment="1" applyProtection="1">
      <alignment horizontal="center" vertical="center"/>
      <protection locked="0"/>
    </xf>
    <xf numFmtId="1" fontId="4" fillId="0" borderId="30" xfId="0" applyNumberFormat="1" applyFont="1" applyFill="1" applyBorder="1" applyAlignment="1" applyProtection="1">
      <alignment horizontal="center" vertical="center"/>
      <protection locked="0"/>
    </xf>
    <xf numFmtId="4" fontId="4" fillId="0" borderId="30" xfId="0" applyNumberFormat="1" applyFont="1" applyFill="1" applyBorder="1" applyAlignment="1">
      <alignment horizontal="right" vertical="center"/>
    </xf>
    <xf numFmtId="0" fontId="5" fillId="0" borderId="30" xfId="0" applyFont="1" applyFill="1" applyBorder="1" applyAlignment="1" applyProtection="1">
      <alignment vertical="top"/>
      <protection locked="0"/>
    </xf>
    <xf numFmtId="0" fontId="5" fillId="0" borderId="30" xfId="0" applyFont="1" applyFill="1" applyBorder="1" applyAlignment="1">
      <alignment horizontal="center" vertical="center" wrapText="1"/>
    </xf>
    <xf numFmtId="0" fontId="4" fillId="0" borderId="30" xfId="0" applyFont="1" applyFill="1" applyBorder="1" applyAlignment="1">
      <alignment horizontal="justify" wrapText="1"/>
    </xf>
    <xf numFmtId="0" fontId="4" fillId="0" borderId="30" xfId="0" applyFont="1" applyFill="1" applyBorder="1" applyAlignment="1">
      <alignment horizontal="center" vertical="center" wrapText="1"/>
    </xf>
    <xf numFmtId="0" fontId="4" fillId="0" borderId="30" xfId="0" applyFont="1" applyFill="1" applyBorder="1" applyAlignment="1">
      <alignment vertical="top" wrapText="1"/>
    </xf>
    <xf numFmtId="0" fontId="14" fillId="0" borderId="30" xfId="0" applyFont="1" applyFill="1" applyBorder="1" applyAlignment="1">
      <alignment vertical="top" wrapText="1"/>
    </xf>
    <xf numFmtId="0" fontId="5" fillId="0" borderId="30" xfId="0" applyFont="1" applyFill="1" applyBorder="1" applyAlignment="1">
      <alignment vertical="top" wrapText="1"/>
    </xf>
    <xf numFmtId="0" fontId="17" fillId="0" borderId="30" xfId="0" applyFont="1" applyFill="1" applyBorder="1" applyAlignment="1">
      <alignment horizontal="left" vertical="center" wrapText="1"/>
    </xf>
    <xf numFmtId="1" fontId="4" fillId="0" borderId="30" xfId="0" applyNumberFormat="1" applyFont="1" applyFill="1" applyBorder="1" applyAlignment="1">
      <alignment horizontal="center" vertical="center"/>
    </xf>
    <xf numFmtId="0" fontId="4" fillId="0" borderId="30" xfId="0" applyFont="1" applyFill="1" applyBorder="1" applyAlignment="1">
      <alignment wrapText="1"/>
    </xf>
    <xf numFmtId="0" fontId="17" fillId="0" borderId="30" xfId="0" applyFont="1" applyFill="1" applyBorder="1" applyAlignment="1">
      <alignment wrapText="1"/>
    </xf>
    <xf numFmtId="0" fontId="17" fillId="0" borderId="30" xfId="0" applyFont="1" applyFill="1" applyBorder="1" applyAlignment="1" applyProtection="1">
      <alignment horizontal="center" vertical="center"/>
      <protection locked="0"/>
    </xf>
    <xf numFmtId="1" fontId="17" fillId="0" borderId="30" xfId="0" applyNumberFormat="1" applyFont="1" applyFill="1" applyBorder="1" applyAlignment="1">
      <alignment horizontal="center" vertical="center"/>
    </xf>
    <xf numFmtId="0" fontId="17" fillId="0" borderId="30" xfId="0" applyFont="1" applyFill="1" applyBorder="1" applyAlignment="1">
      <alignment horizontal="center" vertical="center"/>
    </xf>
    <xf numFmtId="0" fontId="14" fillId="0" borderId="30" xfId="0" applyFont="1" applyFill="1" applyBorder="1" applyAlignment="1">
      <alignment wrapText="1"/>
    </xf>
    <xf numFmtId="0" fontId="18" fillId="0" borderId="30" xfId="0" applyFont="1" applyFill="1" applyBorder="1" applyAlignment="1">
      <alignment wrapText="1"/>
    </xf>
    <xf numFmtId="0" fontId="14" fillId="0" borderId="30" xfId="0" applyFont="1" applyFill="1" applyBorder="1" applyAlignment="1" applyProtection="1">
      <alignment vertical="top"/>
      <protection locked="0"/>
    </xf>
    <xf numFmtId="0" fontId="5" fillId="0" borderId="30" xfId="0" applyFont="1" applyFill="1" applyBorder="1" applyAlignment="1" applyProtection="1">
      <alignment horizontal="left" vertical="top"/>
      <protection locked="0"/>
    </xf>
    <xf numFmtId="0" fontId="22" fillId="0" borderId="36" xfId="4" applyFont="1" applyBorder="1" applyAlignment="1">
      <alignment horizontal="left"/>
    </xf>
    <xf numFmtId="0" fontId="22" fillId="0" borderId="37" xfId="4" applyFont="1" applyBorder="1" applyAlignment="1"/>
    <xf numFmtId="0" fontId="22" fillId="0" borderId="37" xfId="4" applyFont="1" applyBorder="1" applyAlignment="1">
      <alignment horizontal="center"/>
    </xf>
    <xf numFmtId="0" fontId="18" fillId="0" borderId="30" xfId="4" applyFont="1" applyFill="1" applyBorder="1" applyAlignment="1">
      <alignment horizontal="left" wrapText="1"/>
    </xf>
    <xf numFmtId="0" fontId="18" fillId="0" borderId="30" xfId="4" applyFont="1" applyBorder="1" applyAlignment="1">
      <alignment wrapText="1"/>
    </xf>
    <xf numFmtId="0" fontId="17" fillId="0" borderId="30" xfId="4" applyFont="1" applyBorder="1" applyAlignment="1">
      <alignment horizontal="center"/>
    </xf>
    <xf numFmtId="4" fontId="17" fillId="0" borderId="30" xfId="4" applyNumberFormat="1" applyFont="1" applyBorder="1" applyAlignment="1">
      <alignment horizontal="center"/>
    </xf>
    <xf numFmtId="0" fontId="17" fillId="0" borderId="30" xfId="4" applyFont="1" applyBorder="1" applyAlignment="1">
      <alignment wrapText="1"/>
    </xf>
    <xf numFmtId="0" fontId="18" fillId="0" borderId="30" xfId="4" applyFont="1" applyFill="1" applyBorder="1" applyAlignment="1">
      <alignment horizontal="center" wrapText="1"/>
    </xf>
    <xf numFmtId="0" fontId="17" fillId="0" borderId="30" xfId="4" applyFont="1" applyBorder="1"/>
    <xf numFmtId="167" fontId="17" fillId="0" borderId="30" xfId="4" applyNumberFormat="1" applyFont="1" applyBorder="1"/>
    <xf numFmtId="0" fontId="20" fillId="0" borderId="30" xfId="4" applyFont="1" applyBorder="1"/>
    <xf numFmtId="0" fontId="4" fillId="0" borderId="30" xfId="4" applyFont="1" applyBorder="1" applyAlignment="1">
      <alignment wrapText="1"/>
    </xf>
    <xf numFmtId="0" fontId="4" fillId="0" borderId="30" xfId="4" applyFont="1" applyBorder="1" applyAlignment="1">
      <alignment horizontal="center"/>
    </xf>
    <xf numFmtId="3" fontId="4" fillId="0" borderId="30" xfId="4" applyNumberFormat="1" applyFont="1" applyBorder="1" applyAlignment="1">
      <alignment horizontal="center"/>
    </xf>
    <xf numFmtId="4" fontId="4" fillId="0" borderId="30" xfId="4" applyNumberFormat="1" applyFont="1" applyBorder="1"/>
    <xf numFmtId="0" fontId="4" fillId="0" borderId="30" xfId="4" applyFont="1" applyBorder="1"/>
    <xf numFmtId="0" fontId="5" fillId="0" borderId="30" xfId="4" applyFont="1" applyBorder="1" applyAlignment="1">
      <alignment wrapText="1"/>
    </xf>
    <xf numFmtId="0" fontId="14" fillId="0" borderId="30" xfId="4" applyFont="1" applyBorder="1" applyAlignment="1">
      <alignment wrapText="1"/>
    </xf>
    <xf numFmtId="0" fontId="18" fillId="0" borderId="30" xfId="4" applyFont="1" applyBorder="1" applyAlignment="1">
      <alignment horizontal="center" wrapText="1"/>
    </xf>
    <xf numFmtId="0" fontId="18" fillId="0" borderId="30" xfId="4" applyFont="1" applyBorder="1"/>
    <xf numFmtId="0" fontId="21" fillId="0" borderId="30" xfId="4" applyFont="1" applyBorder="1"/>
    <xf numFmtId="0" fontId="5" fillId="0" borderId="30" xfId="4" applyFont="1" applyBorder="1"/>
    <xf numFmtId="0" fontId="4" fillId="0" borderId="30" xfId="1" applyNumberFormat="1" applyFont="1" applyBorder="1" applyAlignment="1">
      <alignment horizontal="center"/>
    </xf>
    <xf numFmtId="43" fontId="4" fillId="0" borderId="30" xfId="1" applyFont="1" applyBorder="1" applyAlignment="1">
      <alignment horizontal="center"/>
    </xf>
    <xf numFmtId="0" fontId="4" fillId="0" borderId="30" xfId="0" applyFont="1" applyFill="1" applyBorder="1" applyAlignment="1">
      <alignment horizontal="center" wrapText="1"/>
    </xf>
    <xf numFmtId="1" fontId="4" fillId="0" borderId="30" xfId="0" applyNumberFormat="1" applyFont="1" applyFill="1" applyBorder="1" applyAlignment="1" applyProtection="1">
      <alignment horizontal="center"/>
      <protection locked="0"/>
    </xf>
    <xf numFmtId="0" fontId="5" fillId="0" borderId="26" xfId="4" applyFont="1" applyBorder="1" applyAlignment="1">
      <alignment horizontal="center" vertical="center"/>
    </xf>
    <xf numFmtId="0" fontId="21" fillId="0" borderId="27" xfId="4" applyFont="1" applyBorder="1"/>
    <xf numFmtId="0" fontId="5" fillId="0" borderId="27" xfId="4" applyFont="1" applyBorder="1"/>
    <xf numFmtId="0" fontId="4" fillId="0" borderId="27" xfId="4" applyFont="1" applyBorder="1" applyAlignment="1">
      <alignment horizontal="center"/>
    </xf>
    <xf numFmtId="3" fontId="4" fillId="0" borderId="27" xfId="4" applyNumberFormat="1" applyFont="1" applyBorder="1" applyAlignment="1">
      <alignment horizontal="center"/>
    </xf>
    <xf numFmtId="4" fontId="4" fillId="0" borderId="27" xfId="4" applyNumberFormat="1" applyFont="1" applyBorder="1"/>
    <xf numFmtId="4" fontId="17" fillId="0" borderId="28" xfId="4" applyNumberFormat="1" applyFont="1" applyBorder="1" applyAlignment="1">
      <alignment horizontal="right"/>
    </xf>
    <xf numFmtId="0" fontId="4" fillId="0" borderId="29" xfId="4" applyFont="1" applyBorder="1" applyAlignment="1">
      <alignment horizontal="center" vertical="center"/>
    </xf>
    <xf numFmtId="4" fontId="17" fillId="0" borderId="31" xfId="4" applyNumberFormat="1" applyFont="1" applyBorder="1" applyAlignment="1">
      <alignment horizontal="right"/>
    </xf>
    <xf numFmtId="0" fontId="5" fillId="0" borderId="29" xfId="4" applyFont="1" applyBorder="1" applyAlignment="1">
      <alignment horizontal="center" vertical="center"/>
    </xf>
    <xf numFmtId="0" fontId="5" fillId="0" borderId="2" xfId="0" applyFont="1" applyFill="1" applyBorder="1" applyAlignment="1" applyProtection="1">
      <alignment vertical="top"/>
      <protection locked="0"/>
    </xf>
    <xf numFmtId="0" fontId="18" fillId="0" borderId="27" xfId="4" applyFont="1" applyFill="1" applyBorder="1" applyAlignment="1">
      <alignment horizontal="left" wrapText="1"/>
    </xf>
    <xf numFmtId="0" fontId="18" fillId="0" borderId="27" xfId="4" applyFont="1" applyBorder="1" applyAlignment="1">
      <alignment wrapText="1"/>
    </xf>
    <xf numFmtId="0" fontId="17" fillId="0" borderId="27" xfId="4" applyFont="1" applyBorder="1" applyAlignment="1">
      <alignment horizontal="center"/>
    </xf>
    <xf numFmtId="4" fontId="17" fillId="0" borderId="27" xfId="4" applyNumberFormat="1" applyFont="1" applyBorder="1" applyAlignment="1">
      <alignment horizontal="center"/>
    </xf>
    <xf numFmtId="0" fontId="5" fillId="0" borderId="29" xfId="4" applyFont="1" applyBorder="1" applyAlignment="1">
      <alignment horizontal="center"/>
    </xf>
    <xf numFmtId="0" fontId="17" fillId="0" borderId="29" xfId="4" applyFont="1" applyBorder="1" applyAlignment="1">
      <alignment horizontal="center"/>
    </xf>
    <xf numFmtId="4" fontId="17" fillId="0" borderId="31" xfId="4" applyNumberFormat="1" applyFont="1" applyBorder="1" applyAlignment="1">
      <alignment horizontal="center"/>
    </xf>
    <xf numFmtId="0" fontId="5" fillId="0" borderId="29" xfId="0" applyFont="1" applyFill="1" applyBorder="1" applyAlignment="1" applyProtection="1">
      <alignment horizontal="center" vertical="top"/>
      <protection locked="0"/>
    </xf>
    <xf numFmtId="4" fontId="4" fillId="0" borderId="31" xfId="0" applyNumberFormat="1" applyFont="1" applyFill="1" applyBorder="1" applyAlignment="1">
      <alignment horizontal="right" vertical="center"/>
    </xf>
    <xf numFmtId="0" fontId="5" fillId="0" borderId="29" xfId="0" applyFont="1" applyFill="1" applyBorder="1" applyAlignment="1" applyProtection="1">
      <alignment horizontal="left" vertical="top"/>
      <protection locked="0"/>
    </xf>
    <xf numFmtId="0" fontId="4" fillId="0" borderId="29" xfId="4" applyFont="1" applyBorder="1" applyAlignment="1">
      <alignment horizontal="center"/>
    </xf>
    <xf numFmtId="0" fontId="18" fillId="0" borderId="29" xfId="4" applyFont="1" applyBorder="1" applyAlignment="1">
      <alignment horizontal="center"/>
    </xf>
    <xf numFmtId="0" fontId="4" fillId="0" borderId="32" xfId="4" applyFont="1" applyBorder="1" applyAlignment="1">
      <alignment horizontal="center" vertical="center"/>
    </xf>
    <xf numFmtId="0" fontId="20" fillId="0" borderId="33" xfId="4" applyFont="1" applyBorder="1"/>
    <xf numFmtId="0" fontId="4" fillId="0" borderId="33" xfId="4" applyFont="1" applyBorder="1" applyAlignment="1">
      <alignment wrapText="1"/>
    </xf>
    <xf numFmtId="0" fontId="4" fillId="0" borderId="33" xfId="4" applyFont="1" applyBorder="1" applyAlignment="1">
      <alignment horizontal="center"/>
    </xf>
    <xf numFmtId="3" fontId="4" fillId="0" borderId="33" xfId="4" applyNumberFormat="1" applyFont="1" applyBorder="1" applyAlignment="1">
      <alignment horizontal="center"/>
    </xf>
    <xf numFmtId="4" fontId="4" fillId="0" borderId="33" xfId="4" applyNumberFormat="1" applyFont="1" applyBorder="1"/>
    <xf numFmtId="0" fontId="4" fillId="0" borderId="33" xfId="0" applyFont="1" applyFill="1" applyBorder="1" applyAlignment="1" applyProtection="1">
      <alignment horizontal="center" vertical="top"/>
      <protection locked="0"/>
    </xf>
    <xf numFmtId="1" fontId="4" fillId="0" borderId="33" xfId="0" applyNumberFormat="1" applyFont="1" applyFill="1" applyBorder="1" applyAlignment="1" applyProtection="1">
      <alignment horizontal="center" vertical="center"/>
      <protection locked="0"/>
    </xf>
    <xf numFmtId="4" fontId="4" fillId="0" borderId="33" xfId="0" applyNumberFormat="1" applyFont="1" applyFill="1" applyBorder="1" applyAlignment="1">
      <alignment horizontal="right" vertical="center"/>
    </xf>
    <xf numFmtId="4" fontId="4" fillId="0" borderId="34" xfId="0" applyNumberFormat="1" applyFont="1" applyFill="1" applyBorder="1" applyAlignment="1">
      <alignment horizontal="right" vertical="center"/>
    </xf>
    <xf numFmtId="0" fontId="5" fillId="0" borderId="32" xfId="0" applyFont="1" applyFill="1" applyBorder="1" applyAlignment="1">
      <alignment horizontal="center" vertical="top"/>
    </xf>
    <xf numFmtId="0" fontId="5" fillId="0" borderId="33" xfId="0" applyFont="1" applyFill="1" applyBorder="1" applyAlignment="1">
      <alignment horizontal="center" vertical="top"/>
    </xf>
    <xf numFmtId="0" fontId="5" fillId="0" borderId="33" xfId="0" applyFont="1" applyFill="1" applyBorder="1" applyAlignment="1">
      <alignment horizontal="center" vertical="center"/>
    </xf>
    <xf numFmtId="3" fontId="5" fillId="0" borderId="33" xfId="0" applyNumberFormat="1" applyFont="1" applyFill="1" applyBorder="1" applyAlignment="1">
      <alignment horizontal="center" vertical="center"/>
    </xf>
    <xf numFmtId="4" fontId="5" fillId="0" borderId="33" xfId="0" applyNumberFormat="1" applyFont="1" applyFill="1" applyBorder="1" applyAlignment="1">
      <alignment horizontal="center" vertical="top"/>
    </xf>
    <xf numFmtId="4" fontId="5" fillId="0" borderId="34" xfId="0" applyNumberFormat="1" applyFont="1" applyFill="1" applyBorder="1" applyAlignment="1">
      <alignment horizontal="center" vertical="top"/>
    </xf>
    <xf numFmtId="0" fontId="3" fillId="0" borderId="30" xfId="0" applyFont="1" applyBorder="1" applyAlignment="1">
      <alignment horizontal="right"/>
    </xf>
    <xf numFmtId="0" fontId="5" fillId="0" borderId="29" xfId="0" applyFont="1" applyFill="1" applyBorder="1" applyAlignment="1">
      <alignment horizontal="left" vertical="top"/>
    </xf>
    <xf numFmtId="0" fontId="4" fillId="0" borderId="29" xfId="0" applyFont="1" applyFill="1" applyBorder="1" applyAlignment="1" applyProtection="1">
      <alignment horizontal="center" vertical="top"/>
      <protection locked="0"/>
    </xf>
    <xf numFmtId="0" fontId="4" fillId="0" borderId="29" xfId="0" applyFont="1" applyFill="1" applyBorder="1" applyAlignment="1">
      <alignment horizontal="center" vertical="justify" wrapText="1"/>
    </xf>
    <xf numFmtId="0" fontId="4" fillId="0" borderId="29" xfId="0" applyFont="1" applyFill="1" applyBorder="1" applyAlignment="1">
      <alignment horizontal="center" vertical="top"/>
    </xf>
    <xf numFmtId="0" fontId="4" fillId="0" borderId="29" xfId="0" applyFont="1" applyFill="1" applyBorder="1" applyAlignment="1">
      <alignment horizontal="left" vertical="top"/>
    </xf>
    <xf numFmtId="0" fontId="4" fillId="0" borderId="29" xfId="0" applyNumberFormat="1" applyFont="1" applyFill="1" applyBorder="1" applyAlignment="1">
      <alignment horizontal="left" vertical="center"/>
    </xf>
    <xf numFmtId="0" fontId="4" fillId="0" borderId="29" xfId="0" applyFont="1" applyFill="1" applyBorder="1" applyAlignment="1">
      <alignment horizontal="left" vertical="center"/>
    </xf>
    <xf numFmtId="0" fontId="5" fillId="0" borderId="26" xfId="0" applyFont="1" applyFill="1" applyBorder="1" applyAlignment="1">
      <alignment horizontal="left" vertical="top"/>
    </xf>
    <xf numFmtId="0" fontId="13" fillId="0" borderId="27" xfId="0" applyFont="1" applyFill="1" applyBorder="1" applyAlignment="1">
      <alignment vertical="center" wrapText="1"/>
    </xf>
    <xf numFmtId="4" fontId="4" fillId="0" borderId="33" xfId="0" applyNumberFormat="1" applyFont="1" applyFill="1" applyBorder="1" applyAlignment="1">
      <alignment horizontal="right"/>
    </xf>
    <xf numFmtId="0" fontId="5" fillId="0" borderId="26" xfId="4" applyFont="1" applyBorder="1" applyAlignment="1">
      <alignment horizontal="center"/>
    </xf>
    <xf numFmtId="0" fontId="17" fillId="0" borderId="27" xfId="4" applyFont="1" applyBorder="1" applyAlignment="1">
      <alignment horizontal="right"/>
    </xf>
    <xf numFmtId="0" fontId="5" fillId="0" borderId="26" xfId="0" applyFont="1" applyFill="1" applyBorder="1" applyAlignment="1" applyProtection="1">
      <alignment horizontal="left" vertical="top"/>
      <protection locked="0"/>
    </xf>
    <xf numFmtId="0" fontId="4" fillId="0" borderId="27" xfId="0" applyFont="1" applyFill="1" applyBorder="1" applyAlignment="1" applyProtection="1">
      <alignment horizontal="center" vertical="top"/>
      <protection locked="0"/>
    </xf>
    <xf numFmtId="0" fontId="5" fillId="0" borderId="27" xfId="0" applyFont="1" applyFill="1" applyBorder="1" applyAlignment="1" applyProtection="1">
      <alignment vertical="top"/>
      <protection locked="0"/>
    </xf>
    <xf numFmtId="1" fontId="4" fillId="0" borderId="27" xfId="0" applyNumberFormat="1" applyFont="1" applyFill="1" applyBorder="1" applyAlignment="1" applyProtection="1">
      <alignment horizontal="center" vertical="center"/>
      <protection locked="0"/>
    </xf>
    <xf numFmtId="4" fontId="4" fillId="0" borderId="27" xfId="0" applyNumberFormat="1" applyFont="1" applyFill="1" applyBorder="1" applyAlignment="1">
      <alignment horizontal="right" vertical="center"/>
    </xf>
    <xf numFmtId="4" fontId="4" fillId="0" borderId="28" xfId="0" applyNumberFormat="1" applyFont="1" applyFill="1" applyBorder="1" applyAlignment="1">
      <alignment horizontal="right" vertical="center"/>
    </xf>
    <xf numFmtId="0" fontId="4" fillId="0" borderId="32" xfId="0" applyFont="1" applyFill="1" applyBorder="1" applyAlignment="1" applyProtection="1">
      <alignment horizontal="center" vertical="top"/>
      <protection locked="0"/>
    </xf>
    <xf numFmtId="0" fontId="4" fillId="0" borderId="33" xfId="0" applyFont="1" applyFill="1" applyBorder="1" applyAlignment="1" applyProtection="1">
      <alignment horizontal="left" vertical="top"/>
      <protection locked="0"/>
    </xf>
    <xf numFmtId="0" fontId="4" fillId="0" borderId="5" xfId="4" applyFont="1" applyBorder="1" applyAlignment="1">
      <alignment horizontal="center" vertical="center"/>
    </xf>
    <xf numFmtId="0" fontId="20" fillId="0" borderId="9" xfId="4" applyFont="1" applyBorder="1"/>
    <xf numFmtId="0" fontId="4" fillId="0" borderId="27" xfId="4" applyFont="1" applyBorder="1"/>
    <xf numFmtId="0" fontId="4" fillId="0" borderId="9" xfId="4" applyFont="1" applyBorder="1" applyAlignment="1">
      <alignment horizontal="center"/>
    </xf>
    <xf numFmtId="3" fontId="4" fillId="0" borderId="1" xfId="4" applyNumberFormat="1" applyFont="1" applyBorder="1" applyAlignment="1">
      <alignment horizontal="center"/>
    </xf>
    <xf numFmtId="4" fontId="4" fillId="0" borderId="19" xfId="4" applyNumberFormat="1" applyFont="1" applyBorder="1"/>
    <xf numFmtId="0" fontId="4" fillId="0" borderId="21" xfId="4" applyFont="1" applyBorder="1" applyAlignment="1">
      <alignment horizontal="center"/>
    </xf>
    <xf numFmtId="4" fontId="4" fillId="0" borderId="38" xfId="4" applyNumberFormat="1" applyFont="1" applyBorder="1" applyAlignment="1">
      <alignment horizontal="right"/>
    </xf>
    <xf numFmtId="0" fontId="5" fillId="0" borderId="39" xfId="0" applyFont="1" applyFill="1" applyBorder="1" applyAlignment="1" applyProtection="1">
      <alignment horizontal="center" vertical="top"/>
      <protection locked="0"/>
    </xf>
    <xf numFmtId="0" fontId="5" fillId="0" borderId="40" xfId="0" applyFont="1" applyFill="1" applyBorder="1" applyAlignment="1" applyProtection="1">
      <alignment horizontal="left" vertical="top"/>
      <protection locked="0"/>
    </xf>
    <xf numFmtId="0" fontId="5" fillId="0" borderId="40" xfId="0" applyFont="1" applyFill="1" applyBorder="1" applyAlignment="1" applyProtection="1">
      <alignment horizontal="left" vertical="top" wrapText="1"/>
      <protection locked="0"/>
    </xf>
    <xf numFmtId="0" fontId="4" fillId="0" borderId="40" xfId="0" applyFont="1" applyFill="1" applyBorder="1" applyAlignment="1" applyProtection="1">
      <alignment horizontal="center" vertical="center"/>
      <protection locked="0"/>
    </xf>
    <xf numFmtId="4" fontId="4" fillId="0" borderId="40" xfId="0" applyNumberFormat="1" applyFont="1" applyFill="1" applyBorder="1" applyAlignment="1">
      <alignment horizontal="right" vertical="center"/>
    </xf>
    <xf numFmtId="4" fontId="4" fillId="0" borderId="41" xfId="0" applyNumberFormat="1" applyFont="1" applyFill="1" applyBorder="1" applyAlignment="1">
      <alignment horizontal="right" vertical="center"/>
    </xf>
    <xf numFmtId="0" fontId="4" fillId="0" borderId="34" xfId="4" applyFont="1" applyBorder="1" applyAlignment="1">
      <alignment horizontal="center"/>
    </xf>
    <xf numFmtId="0" fontId="4" fillId="0" borderId="26" xfId="0" applyFont="1" applyFill="1" applyBorder="1" applyAlignment="1" applyProtection="1">
      <alignment horizontal="center" vertical="top"/>
      <protection locked="0"/>
    </xf>
    <xf numFmtId="0" fontId="14" fillId="0" borderId="27" xfId="0" applyFont="1" applyFill="1" applyBorder="1" applyAlignment="1">
      <alignment wrapText="1"/>
    </xf>
    <xf numFmtId="1" fontId="4" fillId="0" borderId="27" xfId="0" applyNumberFormat="1" applyFont="1" applyFill="1" applyBorder="1" applyAlignment="1">
      <alignment horizontal="center" vertical="center"/>
    </xf>
    <xf numFmtId="0" fontId="4" fillId="0" borderId="33" xfId="4" applyFont="1" applyBorder="1"/>
    <xf numFmtId="4" fontId="17" fillId="0" borderId="34" xfId="4" applyNumberFormat="1" applyFont="1" applyBorder="1" applyAlignment="1">
      <alignment horizontal="center"/>
    </xf>
    <xf numFmtId="0" fontId="8" fillId="0" borderId="0" xfId="0" applyFont="1" applyBorder="1" applyAlignment="1" applyProtection="1">
      <alignment vertical="center" wrapText="1"/>
      <protection locked="0"/>
    </xf>
    <xf numFmtId="0" fontId="8" fillId="0" borderId="0" xfId="0" applyFont="1" applyBorder="1" applyAlignment="1" applyProtection="1">
      <alignment horizontal="center" vertical="center" wrapText="1"/>
      <protection locked="0"/>
    </xf>
    <xf numFmtId="0" fontId="8" fillId="0" borderId="0" xfId="0" applyFont="1" applyFill="1" applyBorder="1" applyAlignment="1" applyProtection="1">
      <alignment horizontal="center" wrapText="1"/>
      <protection locked="0"/>
    </xf>
    <xf numFmtId="4" fontId="4" fillId="0" borderId="30" xfId="0" applyNumberFormat="1" applyFont="1" applyFill="1" applyBorder="1" applyAlignment="1" applyProtection="1">
      <alignment horizontal="center"/>
      <protection locked="0"/>
    </xf>
    <xf numFmtId="0" fontId="4" fillId="0" borderId="30" xfId="0" applyFont="1" applyBorder="1" applyAlignment="1" applyProtection="1">
      <alignment horizontal="center"/>
      <protection locked="0"/>
    </xf>
    <xf numFmtId="165" fontId="4" fillId="0" borderId="30" xfId="0" applyNumberFormat="1" applyFont="1" applyBorder="1" applyAlignment="1" applyProtection="1">
      <alignment horizontal="center"/>
      <protection locked="0"/>
    </xf>
    <xf numFmtId="4" fontId="4" fillId="0" borderId="44" xfId="0" applyNumberFormat="1" applyFont="1" applyFill="1" applyBorder="1" applyAlignment="1">
      <alignment horizontal="center" vertical="center"/>
    </xf>
    <xf numFmtId="1" fontId="4" fillId="0" borderId="30" xfId="0" applyNumberFormat="1" applyFont="1" applyFill="1" applyBorder="1" applyAlignment="1">
      <alignment horizontal="center"/>
    </xf>
    <xf numFmtId="167" fontId="17" fillId="0" borderId="30" xfId="4" applyNumberFormat="1" applyFont="1" applyBorder="1" applyAlignment="1">
      <alignment horizontal="center"/>
    </xf>
    <xf numFmtId="4" fontId="4" fillId="0" borderId="44" xfId="0" applyNumberFormat="1" applyFont="1" applyFill="1" applyBorder="1" applyAlignment="1">
      <alignment horizontal="right" vertical="center"/>
    </xf>
    <xf numFmtId="0" fontId="13" fillId="0" borderId="30" xfId="0" applyFont="1" applyBorder="1" applyAlignment="1">
      <alignment horizontal="center" vertical="top" wrapText="1"/>
    </xf>
    <xf numFmtId="0" fontId="13" fillId="0" borderId="30" xfId="0" applyFont="1" applyBorder="1" applyAlignment="1" applyProtection="1">
      <alignment horizontal="center" vertical="top" wrapText="1"/>
      <protection locked="0"/>
    </xf>
    <xf numFmtId="0" fontId="5" fillId="0" borderId="30" xfId="0" applyFont="1" applyBorder="1" applyAlignment="1">
      <alignment horizontal="center" vertical="top"/>
    </xf>
    <xf numFmtId="3" fontId="5" fillId="0" borderId="30" xfId="0" applyNumberFormat="1" applyFont="1" applyBorder="1" applyAlignment="1">
      <alignment horizontal="center" vertical="top"/>
    </xf>
    <xf numFmtId="4" fontId="5" fillId="0" borderId="30" xfId="0" applyNumberFormat="1" applyFont="1" applyBorder="1" applyAlignment="1">
      <alignment horizontal="center" vertical="top"/>
    </xf>
    <xf numFmtId="0" fontId="12" fillId="0" borderId="30" xfId="0" applyFont="1" applyFill="1" applyBorder="1" applyAlignment="1" applyProtection="1">
      <alignment horizontal="left" vertical="top"/>
      <protection locked="0"/>
    </xf>
    <xf numFmtId="4" fontId="6" fillId="0" borderId="30" xfId="0" applyNumberFormat="1" applyFont="1" applyFill="1" applyBorder="1" applyAlignment="1" applyProtection="1">
      <protection locked="0"/>
    </xf>
    <xf numFmtId="4" fontId="4" fillId="0" borderId="30" xfId="0" applyNumberFormat="1" applyFont="1" applyFill="1" applyBorder="1" applyAlignment="1" applyProtection="1">
      <protection locked="0"/>
    </xf>
    <xf numFmtId="0" fontId="11" fillId="0" borderId="12" xfId="0" applyFont="1" applyFill="1" applyBorder="1" applyAlignment="1" applyProtection="1">
      <alignment vertical="top"/>
      <protection locked="0"/>
    </xf>
    <xf numFmtId="4" fontId="11" fillId="0" borderId="12" xfId="0" applyNumberFormat="1" applyFont="1" applyBorder="1" applyAlignment="1" applyProtection="1">
      <protection locked="0"/>
    </xf>
    <xf numFmtId="4" fontId="11" fillId="0" borderId="12" xfId="0" applyNumberFormat="1" applyFont="1" applyFill="1" applyBorder="1" applyAlignment="1" applyProtection="1">
      <protection locked="0"/>
    </xf>
    <xf numFmtId="4" fontId="11" fillId="0" borderId="12" xfId="0" applyNumberFormat="1" applyFont="1" applyBorder="1" applyAlignment="1" applyProtection="1">
      <alignment horizontal="right"/>
      <protection locked="0"/>
    </xf>
    <xf numFmtId="4" fontId="10" fillId="0" borderId="12" xfId="0" applyNumberFormat="1" applyFont="1" applyFill="1" applyBorder="1" applyAlignment="1" applyProtection="1">
      <protection locked="0"/>
    </xf>
    <xf numFmtId="0" fontId="11" fillId="0" borderId="43" xfId="0" applyFont="1" applyFill="1" applyBorder="1" applyAlignment="1" applyProtection="1">
      <alignment vertical="top"/>
      <protection locked="0"/>
    </xf>
    <xf numFmtId="4" fontId="11" fillId="0" borderId="43" xfId="0" applyNumberFormat="1" applyFont="1" applyFill="1" applyBorder="1" applyAlignment="1" applyProtection="1">
      <protection locked="0"/>
    </xf>
    <xf numFmtId="0" fontId="6" fillId="0" borderId="48" xfId="0" applyFont="1" applyFill="1" applyBorder="1" applyAlignment="1" applyProtection="1">
      <alignment horizontal="right"/>
      <protection locked="0"/>
    </xf>
    <xf numFmtId="4" fontId="6" fillId="0" borderId="49" xfId="0" applyNumberFormat="1" applyFont="1" applyFill="1" applyBorder="1" applyAlignment="1" applyProtection="1">
      <protection locked="0"/>
    </xf>
    <xf numFmtId="4" fontId="4" fillId="0" borderId="42" xfId="0" applyNumberFormat="1" applyFont="1" applyFill="1" applyBorder="1" applyAlignment="1" applyProtection="1">
      <alignment horizontal="center"/>
      <protection locked="0"/>
    </xf>
    <xf numFmtId="4" fontId="4" fillId="0" borderId="43" xfId="0" applyNumberFormat="1" applyFont="1" applyFill="1" applyBorder="1" applyAlignment="1" applyProtection="1">
      <alignment horizontal="center"/>
      <protection locked="0"/>
    </xf>
    <xf numFmtId="0" fontId="6" fillId="3" borderId="30" xfId="0" applyFont="1" applyFill="1" applyBorder="1" applyAlignment="1">
      <alignment vertical="top" wrapText="1"/>
    </xf>
    <xf numFmtId="0" fontId="5" fillId="4" borderId="30" xfId="4" applyFont="1" applyFill="1" applyBorder="1" applyAlignment="1">
      <alignment wrapText="1"/>
    </xf>
    <xf numFmtId="0" fontId="4" fillId="4" borderId="30" xfId="4" applyFont="1" applyFill="1" applyBorder="1" applyAlignment="1">
      <alignment horizontal="center"/>
    </xf>
    <xf numFmtId="3" fontId="4" fillId="4" borderId="30" xfId="4" applyNumberFormat="1" applyFont="1" applyFill="1" applyBorder="1" applyAlignment="1">
      <alignment horizontal="center"/>
    </xf>
    <xf numFmtId="0" fontId="4" fillId="4" borderId="30" xfId="4" applyFont="1" applyFill="1" applyBorder="1" applyAlignment="1">
      <alignment wrapText="1"/>
    </xf>
    <xf numFmtId="0" fontId="14" fillId="4" borderId="30" xfId="4" applyFont="1" applyFill="1" applyBorder="1" applyAlignment="1">
      <alignment wrapText="1"/>
    </xf>
    <xf numFmtId="0" fontId="17" fillId="4" borderId="30" xfId="4" applyFont="1" applyFill="1" applyBorder="1" applyAlignment="1">
      <alignment wrapText="1"/>
    </xf>
    <xf numFmtId="0" fontId="4" fillId="4" borderId="30" xfId="4" applyFont="1" applyFill="1" applyBorder="1"/>
    <xf numFmtId="0" fontId="14" fillId="4" borderId="30" xfId="4" applyFont="1" applyFill="1" applyBorder="1"/>
    <xf numFmtId="0" fontId="4" fillId="3" borderId="30" xfId="0" applyFont="1" applyFill="1" applyBorder="1" applyAlignment="1">
      <alignment vertical="center" wrapText="1"/>
    </xf>
    <xf numFmtId="0" fontId="5" fillId="0" borderId="42" xfId="4" applyFont="1" applyBorder="1" applyAlignment="1">
      <alignment horizontal="center" vertical="top" wrapText="1"/>
    </xf>
    <xf numFmtId="0" fontId="5" fillId="0" borderId="42" xfId="4" applyFont="1" applyBorder="1" applyAlignment="1">
      <alignment horizontal="center" vertical="top"/>
    </xf>
    <xf numFmtId="0" fontId="5" fillId="0" borderId="12" xfId="4" applyFont="1" applyBorder="1" applyAlignment="1">
      <alignment horizontal="center" vertical="top" wrapText="1"/>
    </xf>
    <xf numFmtId="0" fontId="4" fillId="0" borderId="12" xfId="4" applyFont="1" applyBorder="1" applyAlignment="1">
      <alignment vertical="top" wrapText="1"/>
    </xf>
    <xf numFmtId="0" fontId="4" fillId="0" borderId="12" xfId="4" applyFont="1" applyBorder="1" applyAlignment="1">
      <alignment horizontal="center" vertical="top" wrapText="1"/>
    </xf>
    <xf numFmtId="0" fontId="26" fillId="0" borderId="0" xfId="0" applyFont="1" applyAlignment="1">
      <alignment vertical="top"/>
    </xf>
    <xf numFmtId="0" fontId="26" fillId="0" borderId="0" xfId="0" applyFont="1" applyAlignment="1">
      <alignment horizontal="center" vertical="top"/>
    </xf>
    <xf numFmtId="0" fontId="4" fillId="0" borderId="12" xfId="4" applyFont="1" applyBorder="1" applyAlignment="1">
      <alignment horizontal="left" vertical="center" wrapText="1"/>
    </xf>
    <xf numFmtId="0" fontId="5" fillId="0" borderId="42" xfId="4" applyFont="1" applyBorder="1" applyAlignment="1">
      <alignment horizontal="center" vertical="center"/>
    </xf>
    <xf numFmtId="0" fontId="13" fillId="0" borderId="12" xfId="4" applyFont="1" applyBorder="1" applyAlignment="1">
      <alignment horizontal="left" vertical="center" wrapText="1"/>
    </xf>
    <xf numFmtId="0" fontId="26" fillId="0" borderId="0" xfId="0" applyFont="1" applyAlignment="1">
      <alignment horizontal="left" vertical="center"/>
    </xf>
    <xf numFmtId="0" fontId="4" fillId="0" borderId="30" xfId="0" applyFont="1" applyFill="1" applyBorder="1" applyAlignment="1">
      <alignment horizontal="center" vertical="top" wrapText="1"/>
    </xf>
    <xf numFmtId="0" fontId="4" fillId="0" borderId="27" xfId="0" applyFont="1" applyFill="1" applyBorder="1" applyAlignment="1">
      <alignment horizontal="center" vertical="top" wrapText="1"/>
    </xf>
    <xf numFmtId="0" fontId="4" fillId="3" borderId="30" xfId="0" applyFont="1" applyFill="1" applyBorder="1" applyAlignment="1">
      <alignment horizontal="center" vertical="top"/>
    </xf>
    <xf numFmtId="0" fontId="4" fillId="3" borderId="30" xfId="0" applyFont="1" applyFill="1" applyBorder="1" applyAlignment="1" applyProtection="1">
      <alignment horizontal="center" vertical="center"/>
      <protection locked="0"/>
    </xf>
    <xf numFmtId="0" fontId="4" fillId="3" borderId="30" xfId="0" applyNumberFormat="1" applyFont="1" applyFill="1" applyBorder="1" applyAlignment="1">
      <alignment horizontal="center" vertical="center" wrapText="1"/>
    </xf>
    <xf numFmtId="0" fontId="4" fillId="3" borderId="0" xfId="0" applyFont="1" applyFill="1" applyBorder="1"/>
    <xf numFmtId="0" fontId="4" fillId="3" borderId="30" xfId="0" applyFont="1" applyFill="1" applyBorder="1" applyAlignment="1">
      <alignment horizontal="center" vertical="center"/>
    </xf>
    <xf numFmtId="0" fontId="5" fillId="0" borderId="30" xfId="4" applyFont="1" applyBorder="1" applyAlignment="1">
      <alignment horizontal="center" vertical="top" wrapText="1"/>
    </xf>
    <xf numFmtId="0" fontId="4" fillId="0" borderId="30" xfId="4" applyFont="1" applyBorder="1" applyAlignment="1">
      <alignment vertical="top" wrapText="1"/>
    </xf>
    <xf numFmtId="0" fontId="4" fillId="0" borderId="30" xfId="4" applyFont="1" applyBorder="1" applyAlignment="1">
      <alignment horizontal="left" vertical="center" wrapText="1"/>
    </xf>
    <xf numFmtId="0" fontId="26" fillId="0" borderId="55" xfId="0" applyFont="1" applyBorder="1" applyAlignment="1">
      <alignment horizontal="center" vertical="top"/>
    </xf>
    <xf numFmtId="0" fontId="4" fillId="0" borderId="30" xfId="4" applyFont="1" applyBorder="1" applyAlignment="1">
      <alignment horizontal="center" vertical="top" wrapText="1"/>
    </xf>
    <xf numFmtId="0" fontId="5" fillId="0" borderId="48" xfId="4" applyFont="1" applyBorder="1" applyAlignment="1">
      <alignment horizontal="center" vertical="top" wrapText="1"/>
    </xf>
    <xf numFmtId="0" fontId="13" fillId="0" borderId="55" xfId="4" applyFont="1" applyBorder="1" applyAlignment="1">
      <alignment horizontal="left" vertical="center" wrapText="1"/>
    </xf>
    <xf numFmtId="0" fontId="4" fillId="3" borderId="30" xfId="4" applyFont="1" applyFill="1" applyBorder="1" applyAlignment="1">
      <alignment horizontal="left" vertical="center" wrapText="1"/>
    </xf>
    <xf numFmtId="0" fontId="27" fillId="0" borderId="30" xfId="0" applyFont="1" applyBorder="1" applyAlignment="1">
      <alignment horizontal="left" vertical="center"/>
    </xf>
    <xf numFmtId="0" fontId="4" fillId="0" borderId="43" xfId="4" applyFont="1" applyBorder="1" applyAlignment="1">
      <alignment horizontal="center" vertical="top" wrapText="1"/>
    </xf>
    <xf numFmtId="0" fontId="4" fillId="0" borderId="43" xfId="4" applyFont="1" applyBorder="1" applyAlignment="1">
      <alignment vertical="top" wrapText="1"/>
    </xf>
    <xf numFmtId="0" fontId="4" fillId="0" borderId="43" xfId="4" applyFont="1" applyBorder="1" applyAlignment="1">
      <alignment horizontal="left" vertical="center" wrapText="1"/>
    </xf>
    <xf numFmtId="0" fontId="4" fillId="0" borderId="12" xfId="4" applyFont="1" applyBorder="1" applyAlignment="1">
      <alignment horizontal="center" vertical="center" wrapText="1"/>
    </xf>
    <xf numFmtId="0" fontId="4" fillId="0" borderId="30" xfId="4" applyFont="1" applyBorder="1" applyAlignment="1">
      <alignment horizontal="center" vertical="center" wrapText="1"/>
    </xf>
    <xf numFmtId="0" fontId="4" fillId="0" borderId="30" xfId="4" applyFont="1" applyBorder="1" applyAlignment="1">
      <alignment horizontal="center" vertical="center"/>
    </xf>
    <xf numFmtId="0" fontId="4" fillId="0" borderId="12" xfId="4" applyFont="1" applyBorder="1" applyAlignment="1">
      <alignment horizontal="center" vertical="center"/>
    </xf>
    <xf numFmtId="0" fontId="4" fillId="0" borderId="43" xfId="4" applyFont="1" applyBorder="1" applyAlignment="1">
      <alignment horizontal="center" vertical="center"/>
    </xf>
    <xf numFmtId="0" fontId="26" fillId="0" borderId="0" xfId="0" applyFont="1" applyAlignment="1">
      <alignment horizontal="center" vertical="center"/>
    </xf>
    <xf numFmtId="164" fontId="4" fillId="0" borderId="12" xfId="4" applyNumberFormat="1" applyFont="1" applyBorder="1" applyAlignment="1">
      <alignment horizontal="center" vertical="center" wrapText="1"/>
    </xf>
    <xf numFmtId="164" fontId="4" fillId="0" borderId="30" xfId="4" applyNumberFormat="1" applyFont="1" applyBorder="1" applyAlignment="1">
      <alignment horizontal="center" vertical="center" wrapText="1"/>
    </xf>
    <xf numFmtId="0" fontId="4" fillId="3" borderId="29" xfId="0" applyFont="1" applyFill="1" applyBorder="1" applyAlignment="1">
      <alignment horizontal="left" vertical="top"/>
    </xf>
    <xf numFmtId="0" fontId="13" fillId="0" borderId="30" xfId="4" applyFont="1" applyBorder="1" applyAlignment="1">
      <alignment horizontal="left" vertical="center" wrapText="1"/>
    </xf>
    <xf numFmtId="168" fontId="4" fillId="0" borderId="0" xfId="0" applyNumberFormat="1" applyFont="1" applyFill="1" applyBorder="1" applyAlignment="1">
      <alignment vertical="top"/>
    </xf>
    <xf numFmtId="168" fontId="5" fillId="0" borderId="9" xfId="0" applyNumberFormat="1" applyFont="1" applyFill="1" applyBorder="1" applyAlignment="1">
      <alignment horizontal="center" vertical="top"/>
    </xf>
    <xf numFmtId="168" fontId="5" fillId="0" borderId="24" xfId="0" applyNumberFormat="1" applyFont="1" applyFill="1" applyBorder="1" applyAlignment="1">
      <alignment horizontal="center" vertical="top"/>
    </xf>
    <xf numFmtId="168" fontId="5" fillId="0" borderId="27" xfId="0" applyNumberFormat="1" applyFont="1" applyFill="1" applyBorder="1" applyAlignment="1">
      <alignment horizontal="center" vertical="top"/>
    </xf>
    <xf numFmtId="168" fontId="5" fillId="0" borderId="30" xfId="0" applyNumberFormat="1" applyFont="1" applyFill="1" applyBorder="1" applyAlignment="1">
      <alignment horizontal="center" vertical="top"/>
    </xf>
    <xf numFmtId="168" fontId="4" fillId="0" borderId="30" xfId="1" applyNumberFormat="1" applyFont="1" applyFill="1" applyBorder="1" applyAlignment="1"/>
    <xf numFmtId="168" fontId="4" fillId="0" borderId="30" xfId="0" applyNumberFormat="1" applyFont="1" applyFill="1" applyBorder="1" applyAlignment="1">
      <alignment horizontal="right"/>
    </xf>
    <xf numFmtId="168" fontId="4" fillId="0" borderId="30" xfId="0" applyNumberFormat="1" applyFont="1" applyFill="1" applyBorder="1" applyAlignment="1">
      <alignment horizontal="center" vertical="center"/>
    </xf>
    <xf numFmtId="168" fontId="13" fillId="0" borderId="30" xfId="0" applyNumberFormat="1" applyFont="1" applyFill="1" applyBorder="1" applyAlignment="1">
      <alignment horizontal="right"/>
    </xf>
    <xf numFmtId="168" fontId="4" fillId="0" borderId="27" xfId="0" applyNumberFormat="1" applyFont="1" applyFill="1" applyBorder="1" applyAlignment="1">
      <alignment horizontal="right"/>
    </xf>
    <xf numFmtId="168" fontId="3" fillId="0" borderId="30" xfId="0" applyNumberFormat="1" applyFont="1" applyBorder="1" applyAlignment="1">
      <alignment horizontal="right"/>
    </xf>
    <xf numFmtId="168" fontId="4" fillId="0" borderId="33" xfId="1" applyNumberFormat="1" applyFont="1" applyFill="1" applyBorder="1" applyAlignment="1"/>
    <xf numFmtId="168" fontId="4" fillId="3" borderId="30" xfId="1" applyNumberFormat="1" applyFont="1" applyFill="1" applyBorder="1" applyAlignment="1"/>
    <xf numFmtId="168" fontId="4" fillId="0" borderId="1" xfId="0" applyNumberFormat="1" applyFont="1" applyFill="1" applyBorder="1" applyAlignment="1">
      <alignment vertical="top"/>
    </xf>
    <xf numFmtId="168" fontId="4" fillId="0" borderId="0" xfId="0" applyNumberFormat="1" applyFont="1" applyFill="1" applyBorder="1" applyAlignment="1">
      <alignment horizontal="right" vertical="top"/>
    </xf>
    <xf numFmtId="168" fontId="4" fillId="0" borderId="2" xfId="0" applyNumberFormat="1" applyFont="1" applyFill="1" applyBorder="1" applyAlignment="1">
      <alignment vertical="top"/>
    </xf>
    <xf numFmtId="168" fontId="4" fillId="0" borderId="0" xfId="0" applyNumberFormat="1" applyFont="1" applyFill="1" applyBorder="1"/>
    <xf numFmtId="168" fontId="4" fillId="0" borderId="0" xfId="1" applyNumberFormat="1" applyFont="1" applyFill="1" applyBorder="1" applyAlignment="1">
      <alignment horizontal="right" vertical="center" wrapText="1"/>
    </xf>
    <xf numFmtId="168" fontId="4" fillId="0" borderId="0" xfId="1" applyNumberFormat="1" applyFont="1" applyFill="1" applyBorder="1" applyAlignment="1">
      <alignment vertical="center" wrapText="1"/>
    </xf>
    <xf numFmtId="168" fontId="5" fillId="0" borderId="10" xfId="0" applyNumberFormat="1" applyFont="1" applyFill="1" applyBorder="1" applyAlignment="1">
      <alignment horizontal="center" vertical="top"/>
    </xf>
    <xf numFmtId="168" fontId="5" fillId="0" borderId="25" xfId="0" applyNumberFormat="1" applyFont="1" applyFill="1" applyBorder="1" applyAlignment="1">
      <alignment horizontal="center" vertical="top"/>
    </xf>
    <xf numFmtId="168" fontId="5" fillId="0" borderId="28" xfId="0" applyNumberFormat="1" applyFont="1" applyFill="1" applyBorder="1" applyAlignment="1">
      <alignment horizontal="center" vertical="top"/>
    </xf>
    <xf numFmtId="168" fontId="5" fillId="0" borderId="31" xfId="0" applyNumberFormat="1" applyFont="1" applyFill="1" applyBorder="1" applyAlignment="1">
      <alignment horizontal="center" vertical="top"/>
    </xf>
    <xf numFmtId="168" fontId="5" fillId="0" borderId="31" xfId="0" applyNumberFormat="1" applyFont="1" applyFill="1" applyBorder="1" applyAlignment="1">
      <alignment horizontal="center"/>
    </xf>
    <xf numFmtId="168" fontId="4" fillId="0" borderId="31" xfId="0" applyNumberFormat="1" applyFont="1" applyFill="1" applyBorder="1" applyAlignment="1">
      <alignment horizontal="right"/>
    </xf>
    <xf numFmtId="168" fontId="4" fillId="0" borderId="28" xfId="0" applyNumberFormat="1" applyFont="1" applyFill="1" applyBorder="1" applyAlignment="1">
      <alignment horizontal="right"/>
    </xf>
    <xf numFmtId="168" fontId="4" fillId="0" borderId="31" xfId="1" applyNumberFormat="1" applyFont="1" applyFill="1" applyBorder="1" applyAlignment="1">
      <alignment horizontal="right"/>
    </xf>
    <xf numFmtId="168" fontId="4" fillId="0" borderId="31" xfId="0" applyNumberFormat="1" applyFont="1" applyFill="1" applyBorder="1" applyAlignment="1">
      <alignment horizontal="center" vertical="center"/>
    </xf>
    <xf numFmtId="168" fontId="4" fillId="0" borderId="34" xfId="1" applyNumberFormat="1" applyFont="1" applyFill="1" applyBorder="1" applyAlignment="1">
      <alignment horizontal="right"/>
    </xf>
    <xf numFmtId="168" fontId="4" fillId="0" borderId="21" xfId="0" applyNumberFormat="1" applyFont="1" applyFill="1" applyBorder="1"/>
    <xf numFmtId="168" fontId="5" fillId="0" borderId="22" xfId="0" applyNumberFormat="1" applyFont="1" applyFill="1" applyBorder="1" applyAlignment="1">
      <alignment vertical="center"/>
    </xf>
    <xf numFmtId="168" fontId="4" fillId="0" borderId="23" xfId="0" applyNumberFormat="1" applyFont="1" applyFill="1" applyBorder="1"/>
    <xf numFmtId="168" fontId="5" fillId="0" borderId="42" xfId="4" applyNumberFormat="1" applyFont="1" applyBorder="1" applyAlignment="1">
      <alignment horizontal="center" vertical="center"/>
    </xf>
    <xf numFmtId="168" fontId="4" fillId="0" borderId="12" xfId="4" applyNumberFormat="1" applyFont="1" applyBorder="1" applyAlignment="1">
      <alignment horizontal="center" vertical="center" wrapText="1"/>
    </xf>
    <xf numFmtId="168" fontId="4" fillId="0" borderId="30" xfId="4" applyNumberFormat="1" applyFont="1" applyBorder="1" applyAlignment="1">
      <alignment horizontal="center" vertical="center" wrapText="1"/>
    </xf>
    <xf numFmtId="168" fontId="4" fillId="0" borderId="30" xfId="6" applyNumberFormat="1" applyFont="1" applyBorder="1" applyAlignment="1">
      <alignment horizontal="center" vertical="center" wrapText="1"/>
    </xf>
    <xf numFmtId="168" fontId="4" fillId="0" borderId="12" xfId="6" applyNumberFormat="1" applyFont="1" applyBorder="1" applyAlignment="1">
      <alignment horizontal="center" vertical="center" wrapText="1"/>
    </xf>
    <xf numFmtId="168" fontId="4" fillId="0" borderId="43" xfId="6" applyNumberFormat="1" applyFont="1" applyBorder="1" applyAlignment="1">
      <alignment horizontal="center" vertical="center" wrapText="1"/>
    </xf>
    <xf numFmtId="168" fontId="26" fillId="0" borderId="0" xfId="0" applyNumberFormat="1" applyFont="1" applyAlignment="1">
      <alignment horizontal="center" vertical="center"/>
    </xf>
    <xf numFmtId="0" fontId="4" fillId="0" borderId="42" xfId="4" applyFont="1" applyBorder="1" applyAlignment="1">
      <alignment horizontal="center" vertical="top" wrapText="1"/>
    </xf>
    <xf numFmtId="0" fontId="4" fillId="0" borderId="42" xfId="4" applyFont="1" applyBorder="1" applyAlignment="1">
      <alignment vertical="top" wrapText="1"/>
    </xf>
    <xf numFmtId="0" fontId="4" fillId="0" borderId="42" xfId="4" applyFont="1" applyBorder="1" applyAlignment="1">
      <alignment horizontal="left" vertical="center" wrapText="1"/>
    </xf>
    <xf numFmtId="0" fontId="4" fillId="0" borderId="42" xfId="4" applyFont="1" applyBorder="1" applyAlignment="1">
      <alignment horizontal="center" vertical="center"/>
    </xf>
    <xf numFmtId="168" fontId="4" fillId="0" borderId="42" xfId="6" applyNumberFormat="1" applyFont="1" applyBorder="1" applyAlignment="1">
      <alignment horizontal="center" vertical="center" wrapText="1"/>
    </xf>
    <xf numFmtId="164" fontId="4" fillId="0" borderId="42" xfId="4" applyNumberFormat="1" applyFont="1" applyBorder="1" applyAlignment="1">
      <alignment horizontal="center" vertical="center" wrapText="1"/>
    </xf>
    <xf numFmtId="0" fontId="4" fillId="0" borderId="8" xfId="0" applyFont="1" applyFill="1" applyBorder="1" applyAlignment="1">
      <alignment vertical="top"/>
    </xf>
    <xf numFmtId="0" fontId="4" fillId="0" borderId="43" xfId="0" applyFont="1" applyFill="1" applyBorder="1" applyAlignment="1">
      <alignment horizontal="center" vertical="top"/>
    </xf>
    <xf numFmtId="0" fontId="4" fillId="0" borderId="43" xfId="0" applyFont="1" applyFill="1" applyBorder="1" applyAlignment="1">
      <alignment vertical="center" wrapText="1"/>
    </xf>
    <xf numFmtId="0" fontId="4" fillId="0" borderId="43" xfId="0" applyFont="1" applyFill="1" applyBorder="1" applyAlignment="1" applyProtection="1">
      <alignment horizontal="center" vertical="center"/>
      <protection locked="0"/>
    </xf>
    <xf numFmtId="0" fontId="4" fillId="0" borderId="43" xfId="0" applyNumberFormat="1" applyFont="1" applyFill="1" applyBorder="1" applyAlignment="1">
      <alignment horizontal="center" vertical="center" wrapText="1"/>
    </xf>
    <xf numFmtId="168" fontId="4" fillId="0" borderId="43" xfId="1" applyNumberFormat="1" applyFont="1" applyFill="1" applyBorder="1" applyAlignment="1"/>
    <xf numFmtId="168" fontId="4" fillId="0" borderId="56" xfId="1" applyNumberFormat="1" applyFont="1" applyFill="1" applyBorder="1" applyAlignment="1">
      <alignment horizontal="right"/>
    </xf>
    <xf numFmtId="0" fontId="4" fillId="0" borderId="30" xfId="0" applyFont="1" applyFill="1" applyBorder="1" applyAlignment="1">
      <alignment horizontal="left" vertical="top"/>
    </xf>
    <xf numFmtId="0" fontId="4" fillId="0" borderId="42" xfId="0" applyFont="1" applyFill="1" applyBorder="1" applyAlignment="1">
      <alignment horizontal="center" vertical="top"/>
    </xf>
    <xf numFmtId="0" fontId="4" fillId="0" borderId="42" xfId="0" applyFont="1" applyFill="1" applyBorder="1" applyAlignment="1">
      <alignment vertical="center" wrapText="1"/>
    </xf>
    <xf numFmtId="0" fontId="4" fillId="0" borderId="42" xfId="0" applyFont="1" applyFill="1" applyBorder="1" applyAlignment="1" applyProtection="1">
      <alignment horizontal="center" vertical="center"/>
      <protection locked="0"/>
    </xf>
    <xf numFmtId="0" fontId="4" fillId="0" borderId="42" xfId="0" applyNumberFormat="1" applyFont="1" applyFill="1" applyBorder="1" applyAlignment="1">
      <alignment horizontal="center" vertical="center" wrapText="1"/>
    </xf>
    <xf numFmtId="168" fontId="4" fillId="0" borderId="42" xfId="1" applyNumberFormat="1" applyFont="1" applyFill="1" applyBorder="1" applyAlignment="1"/>
    <xf numFmtId="168" fontId="4" fillId="0" borderId="57" xfId="0" applyNumberFormat="1" applyFont="1" applyFill="1" applyBorder="1" applyAlignment="1">
      <alignment horizontal="right"/>
    </xf>
    <xf numFmtId="0" fontId="5" fillId="0" borderId="43" xfId="0" applyFont="1" applyFill="1" applyBorder="1" applyAlignment="1">
      <alignment vertical="center" wrapText="1"/>
    </xf>
    <xf numFmtId="168" fontId="4" fillId="0" borderId="44" xfId="0" applyNumberFormat="1" applyFont="1" applyFill="1" applyBorder="1" applyAlignment="1">
      <alignment horizontal="right"/>
    </xf>
    <xf numFmtId="0" fontId="5" fillId="0" borderId="8" xfId="0" applyFont="1" applyFill="1" applyBorder="1" applyAlignment="1">
      <alignment horizontal="left" vertical="top"/>
    </xf>
    <xf numFmtId="0" fontId="4" fillId="0" borderId="29" xfId="0" applyFont="1" applyFill="1" applyBorder="1"/>
    <xf numFmtId="0" fontId="5" fillId="0" borderId="29" xfId="0" applyFont="1" applyFill="1" applyBorder="1"/>
    <xf numFmtId="0" fontId="4" fillId="0" borderId="58" xfId="0" applyFont="1" applyFill="1" applyBorder="1" applyAlignment="1">
      <alignment horizontal="left" vertical="top"/>
    </xf>
    <xf numFmtId="0" fontId="4" fillId="0" borderId="58" xfId="0" applyFont="1" applyFill="1" applyBorder="1"/>
    <xf numFmtId="0" fontId="4" fillId="3" borderId="42" xfId="0" applyFont="1" applyFill="1" applyBorder="1" applyAlignment="1">
      <alignment vertical="center" wrapText="1"/>
    </xf>
    <xf numFmtId="0" fontId="4" fillId="0" borderId="8" xfId="0" applyFont="1" applyFill="1" applyBorder="1" applyAlignment="1">
      <alignment horizontal="left" vertical="top"/>
    </xf>
    <xf numFmtId="168" fontId="4" fillId="0" borderId="20" xfId="1" applyNumberFormat="1" applyFont="1" applyFill="1" applyBorder="1" applyAlignment="1"/>
    <xf numFmtId="168" fontId="4" fillId="0" borderId="48" xfId="1" applyNumberFormat="1" applyFont="1" applyFill="1" applyBorder="1" applyAlignment="1"/>
    <xf numFmtId="168" fontId="4" fillId="0" borderId="50" xfId="1" applyNumberFormat="1" applyFont="1" applyFill="1" applyBorder="1" applyAlignment="1"/>
    <xf numFmtId="168" fontId="4" fillId="0" borderId="23" xfId="0" applyNumberFormat="1" applyFont="1" applyFill="1" applyBorder="1" applyAlignment="1">
      <alignment horizontal="center" vertical="center"/>
    </xf>
    <xf numFmtId="168" fontId="4" fillId="0" borderId="42" xfId="0" applyNumberFormat="1" applyFont="1" applyFill="1" applyBorder="1" applyAlignment="1">
      <alignment horizontal="right"/>
    </xf>
    <xf numFmtId="168" fontId="4" fillId="0" borderId="40" xfId="0" applyNumberFormat="1" applyFont="1" applyFill="1" applyBorder="1" applyAlignment="1">
      <alignment horizontal="right"/>
    </xf>
    <xf numFmtId="168" fontId="4" fillId="0" borderId="43" xfId="1" applyNumberFormat="1" applyFont="1" applyFill="1" applyBorder="1" applyAlignment="1">
      <alignment horizontal="right"/>
    </xf>
    <xf numFmtId="168" fontId="4" fillId="0" borderId="30" xfId="1" applyNumberFormat="1" applyFont="1" applyFill="1" applyBorder="1" applyAlignment="1">
      <alignment horizontal="right"/>
    </xf>
    <xf numFmtId="168" fontId="4" fillId="0" borderId="42" xfId="1" applyNumberFormat="1" applyFont="1" applyFill="1" applyBorder="1" applyAlignment="1">
      <alignment horizontal="right"/>
    </xf>
    <xf numFmtId="168" fontId="4" fillId="0" borderId="40" xfId="1" applyNumberFormat="1" applyFont="1" applyFill="1" applyBorder="1" applyAlignment="1">
      <alignment horizontal="right"/>
    </xf>
    <xf numFmtId="168" fontId="4" fillId="0" borderId="27" xfId="0" applyNumberFormat="1" applyFont="1" applyFill="1" applyBorder="1" applyAlignment="1">
      <alignment horizontal="center" vertical="center"/>
    </xf>
    <xf numFmtId="168" fontId="6" fillId="0" borderId="30" xfId="0" applyNumberFormat="1" applyFont="1" applyFill="1" applyBorder="1" applyAlignment="1" applyProtection="1">
      <alignment horizontal="right"/>
      <protection locked="0"/>
    </xf>
    <xf numFmtId="0" fontId="4" fillId="0" borderId="43" xfId="0" applyFont="1" applyFill="1" applyBorder="1" applyAlignment="1">
      <alignment horizontal="center" vertical="center"/>
    </xf>
    <xf numFmtId="168" fontId="4" fillId="0" borderId="20" xfId="0" applyNumberFormat="1" applyFont="1" applyFill="1" applyBorder="1" applyAlignment="1">
      <alignment horizontal="right"/>
    </xf>
    <xf numFmtId="167" fontId="8" fillId="0" borderId="0" xfId="0" applyNumberFormat="1" applyFont="1" applyBorder="1" applyAlignment="1" applyProtection="1">
      <alignment vertical="center" wrapText="1"/>
      <protection locked="0"/>
    </xf>
    <xf numFmtId="167" fontId="8" fillId="0" borderId="0" xfId="0" applyNumberFormat="1" applyFont="1" applyFill="1" applyBorder="1" applyAlignment="1" applyProtection="1">
      <alignment horizontal="center" wrapText="1"/>
      <protection locked="0"/>
    </xf>
    <xf numFmtId="167" fontId="28" fillId="0" borderId="0" xfId="0" applyNumberFormat="1" applyFont="1" applyFill="1" applyBorder="1" applyAlignment="1">
      <alignment horizontal="left" vertical="center"/>
    </xf>
    <xf numFmtId="167" fontId="3" fillId="0" borderId="0" xfId="0" applyNumberFormat="1" applyFont="1" applyBorder="1" applyAlignment="1">
      <alignment horizontal="center"/>
    </xf>
    <xf numFmtId="167" fontId="3" fillId="0" borderId="0" xfId="0" applyNumberFormat="1" applyFont="1" applyBorder="1"/>
    <xf numFmtId="167" fontId="8" fillId="0" borderId="0" xfId="0" applyNumberFormat="1" applyFont="1" applyBorder="1"/>
    <xf numFmtId="167" fontId="3" fillId="0" borderId="0" xfId="0" applyNumberFormat="1" applyFont="1" applyBorder="1" applyAlignment="1">
      <alignment horizontal="right"/>
    </xf>
    <xf numFmtId="0" fontId="0" fillId="0" borderId="84" xfId="0" applyBorder="1"/>
    <xf numFmtId="167" fontId="3" fillId="0" borderId="75" xfId="0" applyNumberFormat="1" applyFont="1" applyBorder="1"/>
    <xf numFmtId="0" fontId="0" fillId="0" borderId="69" xfId="0" applyBorder="1"/>
    <xf numFmtId="167" fontId="3" fillId="0" borderId="74" xfId="0" applyNumberFormat="1" applyFont="1" applyBorder="1"/>
    <xf numFmtId="0" fontId="3" fillId="0" borderId="67" xfId="0" applyFont="1" applyBorder="1" applyAlignment="1">
      <alignment horizontal="center"/>
    </xf>
    <xf numFmtId="49" fontId="7" fillId="0" borderId="87" xfId="0" applyNumberFormat="1" applyFont="1" applyBorder="1" applyAlignment="1">
      <alignment horizontal="center" vertical="top" wrapText="1"/>
    </xf>
    <xf numFmtId="0" fontId="3" fillId="0" borderId="63" xfId="0" applyFont="1" applyBorder="1" applyAlignment="1">
      <alignment horizontal="center"/>
    </xf>
    <xf numFmtId="167" fontId="3" fillId="0" borderId="68" xfId="0" applyNumberFormat="1" applyFont="1" applyBorder="1" applyAlignment="1"/>
    <xf numFmtId="49" fontId="7" fillId="0" borderId="63" xfId="0" applyNumberFormat="1" applyFont="1" applyBorder="1" applyAlignment="1">
      <alignment horizontal="center" vertical="top" wrapText="1"/>
    </xf>
    <xf numFmtId="0" fontId="3" fillId="0" borderId="76" xfId="0" applyFont="1" applyBorder="1" applyAlignment="1">
      <alignment horizontal="center"/>
    </xf>
    <xf numFmtId="167" fontId="3" fillId="0" borderId="95" xfId="0" applyNumberFormat="1" applyFont="1" applyBorder="1" applyAlignment="1"/>
    <xf numFmtId="167" fontId="3" fillId="0" borderId="96" xfId="0" applyNumberFormat="1" applyFont="1" applyBorder="1" applyAlignment="1"/>
    <xf numFmtId="167" fontId="3" fillId="0" borderId="61" xfId="0" applyNumberFormat="1" applyFont="1" applyBorder="1" applyAlignment="1"/>
    <xf numFmtId="49" fontId="7" fillId="0" borderId="88" xfId="0" applyNumberFormat="1" applyFont="1" applyBorder="1" applyAlignment="1">
      <alignment horizontal="center" vertical="top" wrapText="1"/>
    </xf>
    <xf numFmtId="167" fontId="3" fillId="0" borderId="74" xfId="0" applyNumberFormat="1" applyFont="1" applyBorder="1" applyAlignment="1"/>
    <xf numFmtId="0" fontId="3" fillId="0" borderId="62" xfId="0" applyFont="1" applyBorder="1" applyAlignment="1">
      <alignment horizontal="center"/>
    </xf>
    <xf numFmtId="167" fontId="3" fillId="0" borderId="75" xfId="0" applyNumberFormat="1" applyFont="1" applyBorder="1" applyAlignment="1"/>
    <xf numFmtId="167" fontId="3" fillId="0" borderId="75" xfId="0" applyNumberFormat="1" applyFont="1" applyBorder="1" applyAlignment="1">
      <alignment horizontal="center"/>
    </xf>
    <xf numFmtId="167" fontId="3" fillId="0" borderId="74" xfId="0" applyNumberFormat="1" applyFont="1" applyBorder="1" applyAlignment="1">
      <alignment horizontal="center"/>
    </xf>
    <xf numFmtId="0" fontId="3" fillId="0" borderId="82" xfId="0" applyFont="1" applyBorder="1" applyAlignment="1">
      <alignment horizontal="center"/>
    </xf>
    <xf numFmtId="0" fontId="1" fillId="0" borderId="65" xfId="0" applyFont="1" applyBorder="1" applyAlignment="1">
      <alignment horizontal="center" vertical="center"/>
    </xf>
    <xf numFmtId="49" fontId="1" fillId="0" borderId="87" xfId="0" applyNumberFormat="1" applyFont="1" applyBorder="1" applyAlignment="1">
      <alignment horizontal="center" vertical="top" wrapText="1"/>
    </xf>
    <xf numFmtId="0" fontId="1" fillId="0" borderId="63" xfId="0" applyFont="1" applyBorder="1" applyAlignment="1">
      <alignment horizontal="center"/>
    </xf>
    <xf numFmtId="49" fontId="1" fillId="0" borderId="63" xfId="0" applyNumberFormat="1" applyFont="1" applyBorder="1" applyAlignment="1">
      <alignment horizontal="center" vertical="top" wrapText="1"/>
    </xf>
    <xf numFmtId="0" fontId="1" fillId="0" borderId="76" xfId="0" applyFont="1" applyBorder="1" applyAlignment="1">
      <alignment horizontal="center"/>
    </xf>
    <xf numFmtId="0" fontId="1" fillId="0" borderId="65" xfId="0" applyFont="1" applyBorder="1" applyAlignment="1">
      <alignment horizontal="center"/>
    </xf>
    <xf numFmtId="167" fontId="3" fillId="0" borderId="98" xfId="0" applyNumberFormat="1" applyFont="1" applyBorder="1" applyAlignment="1">
      <alignment horizontal="right"/>
    </xf>
    <xf numFmtId="0" fontId="4" fillId="0" borderId="30" xfId="4" applyFont="1" applyFill="1" applyBorder="1" applyAlignment="1">
      <alignment horizontal="left" vertical="center" wrapText="1"/>
    </xf>
    <xf numFmtId="167" fontId="5" fillId="0" borderId="20" xfId="0" applyNumberFormat="1" applyFont="1" applyFill="1" applyBorder="1" applyAlignment="1">
      <alignment horizontal="right" vertical="center" wrapText="1"/>
    </xf>
    <xf numFmtId="167" fontId="4" fillId="0" borderId="48" xfId="0" applyNumberFormat="1" applyFont="1" applyFill="1" applyBorder="1" applyAlignment="1" applyProtection="1">
      <alignment horizontal="right" vertical="center" wrapText="1"/>
      <protection locked="0"/>
    </xf>
    <xf numFmtId="167" fontId="4" fillId="0" borderId="60" xfId="0" applyNumberFormat="1" applyFont="1" applyFill="1" applyBorder="1" applyAlignment="1" applyProtection="1">
      <alignment horizontal="right" vertical="center" wrapText="1"/>
      <protection locked="0"/>
    </xf>
    <xf numFmtId="167" fontId="4" fillId="0" borderId="0" xfId="0" applyNumberFormat="1" applyFont="1" applyFill="1" applyBorder="1" applyAlignment="1" applyProtection="1">
      <alignment horizontal="right" vertical="center" wrapText="1"/>
      <protection locked="0"/>
    </xf>
    <xf numFmtId="167" fontId="1" fillId="0" borderId="78" xfId="0" applyNumberFormat="1" applyFont="1" applyFill="1" applyBorder="1" applyAlignment="1" applyProtection="1">
      <alignment horizontal="right" vertical="center" wrapText="1"/>
      <protection locked="0"/>
    </xf>
    <xf numFmtId="167" fontId="1" fillId="0" borderId="0" xfId="0" applyNumberFormat="1" applyFont="1" applyFill="1" applyBorder="1" applyAlignment="1" applyProtection="1">
      <alignment horizontal="right" vertical="center" wrapText="1"/>
      <protection locked="0"/>
    </xf>
    <xf numFmtId="167" fontId="1" fillId="0" borderId="0" xfId="0" applyNumberFormat="1" applyFont="1" applyFill="1" applyBorder="1" applyAlignment="1">
      <alignment horizontal="right" vertical="center" wrapText="1"/>
    </xf>
    <xf numFmtId="167" fontId="3" fillId="0" borderId="80" xfId="0" applyNumberFormat="1" applyFont="1" applyFill="1" applyBorder="1" applyAlignment="1">
      <alignment horizontal="right" vertical="center" wrapText="1"/>
    </xf>
    <xf numFmtId="167" fontId="4" fillId="0" borderId="20" xfId="0" applyNumberFormat="1" applyFont="1" applyFill="1" applyBorder="1" applyAlignment="1" applyProtection="1">
      <alignment horizontal="right" vertical="center" wrapText="1"/>
      <protection locked="0"/>
    </xf>
    <xf numFmtId="167" fontId="4" fillId="0" borderId="50" xfId="0" applyNumberFormat="1" applyFont="1" applyFill="1" applyBorder="1" applyAlignment="1" applyProtection="1">
      <alignment horizontal="right" vertical="center" wrapText="1"/>
      <protection locked="0"/>
    </xf>
    <xf numFmtId="167" fontId="1" fillId="0" borderId="94" xfId="0" applyNumberFormat="1" applyFont="1" applyFill="1" applyBorder="1" applyAlignment="1" applyProtection="1">
      <alignment horizontal="right" vertical="center" wrapText="1"/>
      <protection locked="0"/>
    </xf>
    <xf numFmtId="167" fontId="4" fillId="0" borderId="0" xfId="0" applyNumberFormat="1" applyFont="1" applyFill="1" applyBorder="1" applyAlignment="1">
      <alignment horizontal="right" vertical="center" wrapText="1"/>
    </xf>
    <xf numFmtId="167" fontId="5" fillId="0" borderId="80" xfId="0" applyNumberFormat="1" applyFont="1" applyFill="1" applyBorder="1" applyAlignment="1">
      <alignment horizontal="right" vertical="center" wrapText="1"/>
    </xf>
    <xf numFmtId="167" fontId="5" fillId="0" borderId="48" xfId="0" applyNumberFormat="1" applyFont="1" applyFill="1" applyBorder="1" applyAlignment="1">
      <alignment horizontal="right" vertical="center" wrapText="1"/>
    </xf>
    <xf numFmtId="167" fontId="4" fillId="0" borderId="48" xfId="1" applyNumberFormat="1" applyFont="1" applyFill="1" applyBorder="1" applyAlignment="1">
      <alignment horizontal="right" vertical="center" wrapText="1"/>
    </xf>
    <xf numFmtId="167" fontId="4" fillId="0" borderId="48" xfId="0" applyNumberFormat="1" applyFont="1" applyFill="1" applyBorder="1" applyAlignment="1">
      <alignment horizontal="right" vertical="center" wrapText="1"/>
    </xf>
    <xf numFmtId="167" fontId="13" fillId="0" borderId="48" xfId="0" applyNumberFormat="1" applyFont="1" applyFill="1" applyBorder="1" applyAlignment="1">
      <alignment horizontal="right" vertical="center" wrapText="1"/>
    </xf>
    <xf numFmtId="167" fontId="14" fillId="0" borderId="48" xfId="0" applyNumberFormat="1" applyFont="1" applyFill="1" applyBorder="1" applyAlignment="1">
      <alignment horizontal="right" vertical="center" wrapText="1"/>
    </xf>
    <xf numFmtId="167" fontId="4" fillId="0" borderId="20" xfId="0" applyNumberFormat="1" applyFont="1" applyFill="1" applyBorder="1" applyAlignment="1">
      <alignment horizontal="right" vertical="center" wrapText="1"/>
    </xf>
    <xf numFmtId="167" fontId="4" fillId="0" borderId="20" xfId="1" applyNumberFormat="1" applyFont="1" applyFill="1" applyBorder="1" applyAlignment="1">
      <alignment horizontal="right" vertical="center" wrapText="1"/>
    </xf>
    <xf numFmtId="167" fontId="3" fillId="0" borderId="20" xfId="0" applyNumberFormat="1" applyFont="1" applyFill="1" applyBorder="1" applyAlignment="1">
      <alignment horizontal="right" vertical="center" wrapText="1"/>
    </xf>
    <xf numFmtId="167" fontId="8" fillId="0" borderId="78" xfId="0" applyNumberFormat="1" applyFont="1" applyFill="1" applyBorder="1" applyAlignment="1">
      <alignment horizontal="right" vertical="center" wrapText="1"/>
    </xf>
    <xf numFmtId="167" fontId="1" fillId="0" borderId="0" xfId="0" applyNumberFormat="1" applyFont="1" applyFill="1" applyAlignment="1">
      <alignment horizontal="right" vertical="center" wrapText="1"/>
    </xf>
    <xf numFmtId="167" fontId="26" fillId="0" borderId="0" xfId="0" applyNumberFormat="1" applyFont="1" applyFill="1" applyBorder="1" applyAlignment="1">
      <alignment horizontal="right" vertical="center" wrapText="1"/>
    </xf>
    <xf numFmtId="167" fontId="5" fillId="0" borderId="73" xfId="4" applyNumberFormat="1" applyFont="1" applyFill="1" applyBorder="1" applyAlignment="1">
      <alignment horizontal="right" vertical="center" wrapText="1"/>
    </xf>
    <xf numFmtId="167" fontId="4" fillId="0" borderId="64" xfId="4" applyNumberFormat="1" applyFont="1" applyFill="1" applyBorder="1" applyAlignment="1">
      <alignment horizontal="right" vertical="center" wrapText="1"/>
    </xf>
    <xf numFmtId="167" fontId="4" fillId="0" borderId="60" xfId="4" applyNumberFormat="1" applyFont="1" applyFill="1" applyBorder="1" applyAlignment="1">
      <alignment horizontal="right" vertical="center" wrapText="1"/>
    </xf>
    <xf numFmtId="167" fontId="4" fillId="0" borderId="60" xfId="6" applyNumberFormat="1" applyFont="1" applyFill="1" applyBorder="1" applyAlignment="1">
      <alignment horizontal="right" vertical="center" wrapText="1"/>
    </xf>
    <xf numFmtId="167" fontId="4" fillId="0" borderId="83" xfId="6" applyNumberFormat="1" applyFont="1" applyFill="1" applyBorder="1" applyAlignment="1">
      <alignment horizontal="right" vertical="center" wrapText="1"/>
    </xf>
    <xf numFmtId="167" fontId="5" fillId="0" borderId="77" xfId="6" applyNumberFormat="1" applyFont="1" applyFill="1" applyBorder="1" applyAlignment="1">
      <alignment horizontal="right" vertical="center" wrapText="1"/>
    </xf>
    <xf numFmtId="167" fontId="5" fillId="0" borderId="0" xfId="6" applyNumberFormat="1" applyFont="1" applyFill="1" applyBorder="1" applyAlignment="1">
      <alignment horizontal="right" vertical="center" wrapText="1"/>
    </xf>
    <xf numFmtId="167" fontId="4" fillId="0" borderId="64" xfId="6" applyNumberFormat="1" applyFont="1" applyFill="1" applyBorder="1" applyAlignment="1">
      <alignment horizontal="right" vertical="center" wrapText="1"/>
    </xf>
    <xf numFmtId="0" fontId="1" fillId="0" borderId="0" xfId="0" applyFont="1" applyFill="1" applyAlignment="1">
      <alignment vertical="center"/>
    </xf>
    <xf numFmtId="49" fontId="5" fillId="0" borderId="87" xfId="0" applyNumberFormat="1" applyFont="1" applyFill="1" applyBorder="1" applyAlignment="1">
      <alignment horizontal="center" vertical="center" wrapText="1"/>
    </xf>
    <xf numFmtId="0" fontId="5" fillId="0" borderId="43" xfId="0" applyFont="1" applyFill="1" applyBorder="1" applyAlignment="1">
      <alignment horizontal="center" vertical="center" wrapText="1"/>
    </xf>
    <xf numFmtId="0" fontId="5" fillId="0" borderId="43" xfId="0" applyNumberFormat="1" applyFont="1" applyFill="1" applyBorder="1" applyAlignment="1">
      <alignment horizontal="center" vertical="center" wrapText="1"/>
    </xf>
    <xf numFmtId="167" fontId="5" fillId="0" borderId="85" xfId="0" applyNumberFormat="1" applyFont="1" applyFill="1" applyBorder="1" applyAlignment="1">
      <alignment horizontal="right" vertical="center" wrapText="1"/>
    </xf>
    <xf numFmtId="49" fontId="5" fillId="0" borderId="65" xfId="0" applyNumberFormat="1" applyFont="1" applyFill="1" applyBorder="1" applyAlignment="1" applyProtection="1">
      <alignment horizontal="left" vertical="center" wrapText="1"/>
      <protection locked="0"/>
    </xf>
    <xf numFmtId="0" fontId="4" fillId="0" borderId="30" xfId="0" applyFont="1" applyFill="1" applyBorder="1" applyAlignment="1" applyProtection="1">
      <alignment horizontal="center" vertical="center" wrapText="1"/>
      <protection locked="0"/>
    </xf>
    <xf numFmtId="0" fontId="4" fillId="0" borderId="30" xfId="0" applyNumberFormat="1" applyFont="1" applyFill="1" applyBorder="1" applyAlignment="1" applyProtection="1">
      <alignment horizontal="center" vertical="center" wrapText="1"/>
      <protection locked="0"/>
    </xf>
    <xf numFmtId="167" fontId="4" fillId="0" borderId="81" xfId="0" applyNumberFormat="1" applyFont="1" applyFill="1" applyBorder="1" applyAlignment="1" applyProtection="1">
      <alignment horizontal="right" vertical="center" wrapText="1"/>
      <protection locked="0"/>
    </xf>
    <xf numFmtId="0" fontId="13" fillId="0" borderId="30" xfId="0" applyFont="1" applyFill="1" applyBorder="1" applyAlignment="1" applyProtection="1">
      <alignment horizontal="center" vertical="center" wrapText="1"/>
      <protection locked="0"/>
    </xf>
    <xf numFmtId="49" fontId="4" fillId="0" borderId="65" xfId="0" applyNumberFormat="1" applyFont="1" applyFill="1" applyBorder="1" applyAlignment="1" applyProtection="1">
      <alignment horizontal="left" vertical="center" wrapText="1"/>
      <protection locked="0"/>
    </xf>
    <xf numFmtId="0" fontId="4" fillId="0" borderId="30" xfId="0" applyFont="1" applyFill="1" applyBorder="1" applyAlignment="1" applyProtection="1">
      <alignment vertical="center" wrapText="1"/>
      <protection locked="0"/>
    </xf>
    <xf numFmtId="9" fontId="4" fillId="0" borderId="30" xfId="0" applyNumberFormat="1" applyFont="1" applyFill="1" applyBorder="1" applyAlignment="1" applyProtection="1">
      <alignment horizontal="center" vertical="center" wrapText="1"/>
      <protection locked="0"/>
    </xf>
    <xf numFmtId="0" fontId="13" fillId="0" borderId="30" xfId="0" applyFont="1" applyFill="1" applyBorder="1" applyAlignment="1" applyProtection="1">
      <alignment vertical="center" wrapText="1"/>
      <protection locked="0"/>
    </xf>
    <xf numFmtId="0" fontId="14" fillId="0" borderId="30" xfId="0" applyFont="1" applyFill="1" applyBorder="1" applyAlignment="1" applyProtection="1">
      <alignment vertical="center" wrapText="1"/>
      <protection locked="0"/>
    </xf>
    <xf numFmtId="49" fontId="4" fillId="0" borderId="99" xfId="0" applyNumberFormat="1" applyFont="1" applyFill="1" applyBorder="1" applyAlignment="1" applyProtection="1">
      <alignment horizontal="left" vertical="center" wrapText="1"/>
      <protection locked="0"/>
    </xf>
    <xf numFmtId="0" fontId="4" fillId="0" borderId="100" xfId="0" applyFont="1" applyFill="1" applyBorder="1" applyAlignment="1" applyProtection="1">
      <alignment horizontal="center" vertical="center" wrapText="1"/>
      <protection locked="0"/>
    </xf>
    <xf numFmtId="0" fontId="4" fillId="0" borderId="0" xfId="0" applyFont="1" applyFill="1" applyBorder="1" applyAlignment="1" applyProtection="1">
      <alignment vertical="center" wrapText="1"/>
      <protection locked="0"/>
    </xf>
    <xf numFmtId="0" fontId="4" fillId="0" borderId="100" xfId="0" applyNumberFormat="1" applyFont="1" applyFill="1" applyBorder="1" applyAlignment="1" applyProtection="1">
      <alignment horizontal="center" vertical="center" wrapText="1"/>
      <protection locked="0"/>
    </xf>
    <xf numFmtId="167" fontId="4" fillId="0" borderId="98" xfId="0" applyNumberFormat="1" applyFont="1" applyFill="1" applyBorder="1" applyAlignment="1" applyProtection="1">
      <alignment horizontal="right" vertical="center" wrapText="1"/>
      <protection locked="0"/>
    </xf>
    <xf numFmtId="49" fontId="1" fillId="0" borderId="94" xfId="0" applyNumberFormat="1" applyFont="1" applyFill="1" applyBorder="1" applyAlignment="1" applyProtection="1">
      <alignment vertical="center" wrapText="1"/>
      <protection locked="0"/>
    </xf>
    <xf numFmtId="0" fontId="1" fillId="0" borderId="78" xfId="0" applyFont="1" applyFill="1" applyBorder="1" applyAlignment="1" applyProtection="1">
      <alignment horizontal="center" vertical="center" wrapText="1"/>
      <protection locked="0"/>
    </xf>
    <xf numFmtId="0" fontId="3" fillId="0" borderId="78" xfId="0" applyFont="1" applyFill="1" applyBorder="1" applyAlignment="1" applyProtection="1">
      <alignment vertical="center" wrapText="1"/>
      <protection locked="0"/>
    </xf>
    <xf numFmtId="0" fontId="1" fillId="0" borderId="78" xfId="0" applyNumberFormat="1" applyFont="1" applyFill="1" applyBorder="1" applyAlignment="1" applyProtection="1">
      <alignment horizontal="center" vertical="center" wrapText="1"/>
      <protection locked="0"/>
    </xf>
    <xf numFmtId="167" fontId="8" fillId="0" borderId="79" xfId="0" applyNumberFormat="1" applyFont="1" applyFill="1" applyBorder="1" applyAlignment="1" applyProtection="1">
      <alignment horizontal="right" vertical="center" wrapText="1"/>
      <protection locked="0"/>
    </xf>
    <xf numFmtId="167" fontId="1" fillId="0" borderId="0" xfId="0" applyNumberFormat="1" applyFont="1" applyFill="1" applyAlignment="1">
      <alignment vertical="center"/>
    </xf>
    <xf numFmtId="49" fontId="1" fillId="0" borderId="77" xfId="0" applyNumberFormat="1" applyFont="1" applyFill="1" applyBorder="1" applyAlignment="1" applyProtection="1">
      <alignment vertical="center" wrapText="1"/>
      <protection locked="0"/>
    </xf>
    <xf numFmtId="0" fontId="1" fillId="0" borderId="0" xfId="0" applyFont="1" applyFill="1" applyBorder="1" applyAlignment="1" applyProtection="1">
      <alignment horizontal="center" vertical="center" wrapText="1"/>
      <protection locked="0"/>
    </xf>
    <xf numFmtId="0" fontId="3" fillId="0" borderId="0" xfId="0" applyFont="1" applyFill="1" applyBorder="1" applyAlignment="1" applyProtection="1">
      <alignment vertical="center" wrapText="1"/>
      <protection locked="0"/>
    </xf>
    <xf numFmtId="0" fontId="1" fillId="0" borderId="0" xfId="0" applyNumberFormat="1" applyFont="1" applyFill="1" applyBorder="1" applyAlignment="1" applyProtection="1">
      <alignment horizontal="center" vertical="center" wrapText="1"/>
      <protection locked="0"/>
    </xf>
    <xf numFmtId="167" fontId="8" fillId="0" borderId="77" xfId="0" applyNumberFormat="1" applyFont="1" applyFill="1" applyBorder="1" applyAlignment="1" applyProtection="1">
      <alignment horizontal="right" vertical="center" wrapText="1"/>
      <protection locked="0"/>
    </xf>
    <xf numFmtId="49" fontId="1" fillId="0" borderId="70" xfId="0" applyNumberFormat="1" applyFont="1" applyFill="1" applyBorder="1" applyAlignment="1">
      <alignment vertical="center" wrapText="1"/>
    </xf>
    <xf numFmtId="0" fontId="1" fillId="0" borderId="0" xfId="0" applyFont="1" applyFill="1" applyBorder="1" applyAlignment="1">
      <alignment horizontal="center" vertical="center" wrapText="1"/>
    </xf>
    <xf numFmtId="0" fontId="1" fillId="0" borderId="70" xfId="0" applyFont="1" applyFill="1" applyBorder="1" applyAlignment="1">
      <alignment vertical="center" wrapText="1"/>
    </xf>
    <xf numFmtId="0" fontId="1" fillId="0" borderId="70" xfId="0" applyNumberFormat="1" applyFont="1" applyFill="1" applyBorder="1" applyAlignment="1">
      <alignment horizontal="center" vertical="center" wrapText="1"/>
    </xf>
    <xf numFmtId="167" fontId="1" fillId="0" borderId="70" xfId="0" applyNumberFormat="1" applyFont="1" applyFill="1" applyBorder="1" applyAlignment="1">
      <alignment horizontal="right" vertical="center" wrapText="1"/>
    </xf>
    <xf numFmtId="0" fontId="1" fillId="0" borderId="0" xfId="0" applyFont="1" applyFill="1" applyBorder="1" applyAlignment="1">
      <alignment vertical="center"/>
    </xf>
    <xf numFmtId="49" fontId="3" fillId="0" borderId="71" xfId="0" applyNumberFormat="1" applyFont="1" applyFill="1" applyBorder="1" applyAlignment="1">
      <alignment horizontal="center" vertical="center" wrapText="1"/>
    </xf>
    <xf numFmtId="0" fontId="3" fillId="0" borderId="93" xfId="0" applyFont="1" applyFill="1" applyBorder="1" applyAlignment="1">
      <alignment horizontal="center" vertical="center" wrapText="1"/>
    </xf>
    <xf numFmtId="0" fontId="3" fillId="0" borderId="72" xfId="0" applyFont="1" applyFill="1" applyBorder="1" applyAlignment="1">
      <alignment horizontal="center" vertical="center" wrapText="1"/>
    </xf>
    <xf numFmtId="0" fontId="3" fillId="0" borderId="72" xfId="0" applyNumberFormat="1" applyFont="1" applyFill="1" applyBorder="1" applyAlignment="1">
      <alignment horizontal="center" vertical="center" wrapText="1"/>
    </xf>
    <xf numFmtId="167" fontId="3" fillId="0" borderId="79" xfId="0" applyNumberFormat="1" applyFont="1" applyFill="1" applyBorder="1" applyAlignment="1">
      <alignment horizontal="right" vertical="center" wrapText="1"/>
    </xf>
    <xf numFmtId="49" fontId="5" fillId="0" borderId="87" xfId="0" applyNumberFormat="1" applyFont="1" applyFill="1" applyBorder="1" applyAlignment="1" applyProtection="1">
      <alignment horizontal="left" vertical="center" wrapText="1"/>
      <protection locked="0"/>
    </xf>
    <xf numFmtId="0" fontId="4" fillId="0" borderId="43" xfId="0" applyFont="1" applyFill="1" applyBorder="1" applyAlignment="1" applyProtection="1">
      <alignment horizontal="center" vertical="center" wrapText="1"/>
      <protection locked="0"/>
    </xf>
    <xf numFmtId="0" fontId="4" fillId="0" borderId="43" xfId="0" applyNumberFormat="1" applyFont="1" applyFill="1" applyBorder="1" applyAlignment="1" applyProtection="1">
      <alignment horizontal="center" vertical="center" wrapText="1"/>
      <protection locked="0"/>
    </xf>
    <xf numFmtId="167" fontId="4" fillId="0" borderId="85" xfId="0" applyNumberFormat="1" applyFont="1" applyFill="1" applyBorder="1" applyAlignment="1" applyProtection="1">
      <alignment horizontal="right" vertical="center" wrapText="1"/>
      <protection locked="0"/>
    </xf>
    <xf numFmtId="0" fontId="5" fillId="0" borderId="30" xfId="0" applyFont="1" applyFill="1" applyBorder="1" applyAlignment="1" applyProtection="1">
      <alignment vertical="center" wrapText="1"/>
      <protection locked="0"/>
    </xf>
    <xf numFmtId="0" fontId="14" fillId="0" borderId="30" xfId="0" applyFont="1" applyFill="1" applyBorder="1" applyAlignment="1">
      <alignment horizontal="left" vertical="center" wrapText="1"/>
    </xf>
    <xf numFmtId="0" fontId="14" fillId="0" borderId="30" xfId="0" applyFont="1" applyFill="1" applyBorder="1" applyAlignment="1" applyProtection="1">
      <alignment horizontal="left" vertical="center" wrapText="1"/>
      <protection locked="0"/>
    </xf>
    <xf numFmtId="0" fontId="4" fillId="0" borderId="48" xfId="0" applyNumberFormat="1" applyFont="1" applyFill="1" applyBorder="1" applyAlignment="1" applyProtection="1">
      <alignment horizontal="center" vertical="center" wrapText="1"/>
      <protection locked="0"/>
    </xf>
    <xf numFmtId="49" fontId="4" fillId="0" borderId="76" xfId="0" applyNumberFormat="1" applyFont="1" applyFill="1" applyBorder="1" applyAlignment="1" applyProtection="1">
      <alignment horizontal="left" vertical="center" wrapText="1"/>
      <protection locked="0"/>
    </xf>
    <xf numFmtId="0" fontId="4" fillId="0" borderId="42" xfId="0" applyFont="1" applyFill="1" applyBorder="1" applyAlignment="1" applyProtection="1">
      <alignment horizontal="center" vertical="center" wrapText="1"/>
      <protection locked="0"/>
    </xf>
    <xf numFmtId="0" fontId="4" fillId="0" borderId="42" xfId="0" applyFont="1" applyFill="1" applyBorder="1" applyAlignment="1" applyProtection="1">
      <alignment vertical="center" wrapText="1"/>
      <protection locked="0"/>
    </xf>
    <xf numFmtId="0" fontId="4" fillId="0" borderId="42" xfId="0" applyNumberFormat="1" applyFont="1" applyFill="1" applyBorder="1" applyAlignment="1" applyProtection="1">
      <alignment horizontal="center" vertical="center" wrapText="1"/>
      <protection locked="0"/>
    </xf>
    <xf numFmtId="167" fontId="4" fillId="0" borderId="86" xfId="0" applyNumberFormat="1" applyFont="1" applyFill="1" applyBorder="1" applyAlignment="1" applyProtection="1">
      <alignment horizontal="right" vertical="center" wrapText="1"/>
      <protection locked="0"/>
    </xf>
    <xf numFmtId="49" fontId="1" fillId="0" borderId="71" xfId="0" applyNumberFormat="1" applyFont="1" applyFill="1" applyBorder="1" applyAlignment="1" applyProtection="1">
      <alignment vertical="center" wrapText="1"/>
      <protection locked="0"/>
    </xf>
    <xf numFmtId="0" fontId="1" fillId="0" borderId="73" xfId="0" applyFont="1" applyFill="1" applyBorder="1" applyAlignment="1" applyProtection="1">
      <alignment horizontal="center" vertical="center" wrapText="1"/>
      <protection locked="0"/>
    </xf>
    <xf numFmtId="49" fontId="4" fillId="0" borderId="0" xfId="0" applyNumberFormat="1" applyFont="1" applyFill="1" applyBorder="1" applyAlignment="1">
      <alignment vertical="center" wrapText="1"/>
    </xf>
    <xf numFmtId="0" fontId="4" fillId="0" borderId="0" xfId="0" applyFont="1" applyFill="1" applyBorder="1" applyAlignment="1">
      <alignment horizontal="center" vertical="center" wrapText="1"/>
    </xf>
    <xf numFmtId="0" fontId="4" fillId="0" borderId="0" xfId="0" applyNumberFormat="1" applyFont="1" applyFill="1" applyBorder="1" applyAlignment="1">
      <alignment horizontal="center" vertical="center" wrapText="1"/>
    </xf>
    <xf numFmtId="49" fontId="5" fillId="0" borderId="71" xfId="0" applyNumberFormat="1" applyFont="1" applyFill="1" applyBorder="1" applyAlignment="1">
      <alignment horizontal="center" vertical="center" wrapText="1"/>
    </xf>
    <xf numFmtId="0" fontId="5" fillId="0" borderId="72" xfId="0" applyFont="1" applyFill="1" applyBorder="1" applyAlignment="1">
      <alignment horizontal="center" vertical="center" wrapText="1"/>
    </xf>
    <xf numFmtId="0" fontId="5" fillId="0" borderId="72" xfId="0" applyNumberFormat="1" applyFont="1" applyFill="1" applyBorder="1" applyAlignment="1">
      <alignment horizontal="center" vertical="center" wrapText="1"/>
    </xf>
    <xf numFmtId="167" fontId="5" fillId="0" borderId="79" xfId="0" applyNumberFormat="1" applyFont="1" applyFill="1" applyBorder="1" applyAlignment="1">
      <alignment horizontal="right" vertical="center" wrapText="1"/>
    </xf>
    <xf numFmtId="49" fontId="5" fillId="0" borderId="65" xfId="0" applyNumberFormat="1" applyFont="1" applyFill="1" applyBorder="1" applyAlignment="1">
      <alignment horizontal="center" vertical="center" wrapText="1"/>
    </xf>
    <xf numFmtId="0" fontId="5" fillId="0" borderId="30" xfId="0" applyNumberFormat="1" applyFont="1" applyFill="1" applyBorder="1" applyAlignment="1">
      <alignment horizontal="center" vertical="center" wrapText="1"/>
    </xf>
    <xf numFmtId="167" fontId="5" fillId="0" borderId="81" xfId="0" applyNumberFormat="1" applyFont="1" applyFill="1" applyBorder="1" applyAlignment="1">
      <alignment horizontal="right" vertical="center" wrapText="1"/>
    </xf>
    <xf numFmtId="49" fontId="5" fillId="0" borderId="65" xfId="0" applyNumberFormat="1" applyFont="1" applyFill="1" applyBorder="1" applyAlignment="1">
      <alignment horizontal="left" vertical="center" wrapText="1"/>
    </xf>
    <xf numFmtId="167" fontId="4" fillId="0" borderId="81" xfId="0" applyNumberFormat="1" applyFont="1" applyFill="1" applyBorder="1" applyAlignment="1">
      <alignment horizontal="right" vertical="center" wrapText="1"/>
    </xf>
    <xf numFmtId="49" fontId="4" fillId="0" borderId="65" xfId="0" applyNumberFormat="1" applyFont="1" applyFill="1" applyBorder="1" applyAlignment="1">
      <alignment horizontal="left" vertical="center" wrapText="1"/>
    </xf>
    <xf numFmtId="0" fontId="13" fillId="0" borderId="30" xfId="0" applyNumberFormat="1" applyFont="1" applyFill="1" applyBorder="1" applyAlignment="1">
      <alignment horizontal="center" vertical="center" wrapText="1"/>
    </xf>
    <xf numFmtId="0" fontId="14" fillId="0" borderId="30" xfId="0" applyFont="1" applyFill="1" applyBorder="1" applyAlignment="1" applyProtection="1">
      <alignment horizontal="center" vertical="center" wrapText="1"/>
      <protection locked="0"/>
    </xf>
    <xf numFmtId="0" fontId="14" fillId="0" borderId="30" xfId="0" applyNumberFormat="1" applyFont="1" applyFill="1" applyBorder="1" applyAlignment="1">
      <alignment horizontal="center" vertical="center" wrapText="1"/>
    </xf>
    <xf numFmtId="49" fontId="5" fillId="0" borderId="87" xfId="0" applyNumberFormat="1" applyFont="1" applyFill="1" applyBorder="1" applyAlignment="1">
      <alignment horizontal="left" vertical="center" wrapText="1"/>
    </xf>
    <xf numFmtId="0" fontId="4" fillId="0" borderId="43" xfId="0" applyFont="1" applyFill="1" applyBorder="1" applyAlignment="1">
      <alignment horizontal="center" vertical="center" wrapText="1"/>
    </xf>
    <xf numFmtId="0" fontId="13" fillId="0" borderId="43" xfId="0" applyFont="1" applyFill="1" applyBorder="1" applyAlignment="1">
      <alignment vertical="center" wrapText="1"/>
    </xf>
    <xf numFmtId="167" fontId="4" fillId="0" borderId="85" xfId="0" applyNumberFormat="1" applyFont="1" applyFill="1" applyBorder="1" applyAlignment="1">
      <alignment horizontal="right" vertical="center" wrapText="1"/>
    </xf>
    <xf numFmtId="49" fontId="4" fillId="0" borderId="87" xfId="0" applyNumberFormat="1" applyFont="1" applyFill="1" applyBorder="1" applyAlignment="1">
      <alignment horizontal="left" vertical="center" wrapText="1"/>
    </xf>
    <xf numFmtId="49" fontId="4" fillId="0" borderId="65" xfId="0" applyNumberFormat="1" applyFont="1" applyFill="1" applyBorder="1" applyAlignment="1">
      <alignment vertical="center" wrapText="1"/>
    </xf>
    <xf numFmtId="49" fontId="5" fillId="0" borderId="65" xfId="0" applyNumberFormat="1" applyFont="1" applyFill="1" applyBorder="1" applyAlignment="1">
      <alignment vertical="center" wrapText="1"/>
    </xf>
    <xf numFmtId="0" fontId="3" fillId="0" borderId="43" xfId="0" applyFont="1" applyFill="1" applyBorder="1" applyAlignment="1">
      <alignment horizontal="center" vertical="center" wrapText="1"/>
    </xf>
    <xf numFmtId="0" fontId="3" fillId="0" borderId="43" xfId="0" applyNumberFormat="1" applyFont="1" applyFill="1" applyBorder="1" applyAlignment="1">
      <alignment horizontal="center" vertical="center" wrapText="1"/>
    </xf>
    <xf numFmtId="167" fontId="4" fillId="0" borderId="81" xfId="1" applyNumberFormat="1" applyFont="1" applyFill="1" applyBorder="1" applyAlignment="1">
      <alignment horizontal="right" vertical="center" wrapText="1"/>
    </xf>
    <xf numFmtId="0" fontId="5" fillId="0" borderId="30" xfId="0" applyFont="1" applyFill="1" applyBorder="1" applyAlignment="1" applyProtection="1">
      <alignment horizontal="center" vertical="center" wrapText="1"/>
      <protection locked="0"/>
    </xf>
    <xf numFmtId="0" fontId="3" fillId="0" borderId="0" xfId="0" applyFont="1" applyFill="1" applyAlignment="1">
      <alignment vertical="center"/>
    </xf>
    <xf numFmtId="49" fontId="4" fillId="0" borderId="88" xfId="0" applyNumberFormat="1" applyFont="1" applyFill="1" applyBorder="1" applyAlignment="1">
      <alignment vertical="center" wrapText="1"/>
    </xf>
    <xf numFmtId="0" fontId="4" fillId="0" borderId="89" xfId="0" applyFont="1" applyFill="1" applyBorder="1" applyAlignment="1">
      <alignment horizontal="center" vertical="center" wrapText="1"/>
    </xf>
    <xf numFmtId="0" fontId="4" fillId="0" borderId="89" xfId="0" applyFont="1" applyFill="1" applyBorder="1" applyAlignment="1">
      <alignment vertical="center" wrapText="1"/>
    </xf>
    <xf numFmtId="0" fontId="4" fillId="0" borderId="89" xfId="0" applyFont="1" applyFill="1" applyBorder="1" applyAlignment="1" applyProtection="1">
      <alignment horizontal="center" vertical="center" wrapText="1"/>
      <protection locked="0"/>
    </xf>
    <xf numFmtId="0" fontId="4" fillId="0" borderId="89" xfId="0" applyNumberFormat="1" applyFont="1" applyFill="1" applyBorder="1" applyAlignment="1">
      <alignment horizontal="center" vertical="center" wrapText="1"/>
    </xf>
    <xf numFmtId="49" fontId="8" fillId="0" borderId="94" xfId="0" applyNumberFormat="1" applyFont="1" applyFill="1" applyBorder="1" applyAlignment="1">
      <alignment vertical="center" wrapText="1"/>
    </xf>
    <xf numFmtId="0" fontId="8" fillId="0" borderId="78" xfId="0" applyFont="1" applyFill="1" applyBorder="1" applyAlignment="1">
      <alignment horizontal="center" vertical="center" wrapText="1"/>
    </xf>
    <xf numFmtId="0" fontId="8" fillId="0" borderId="78" xfId="0" applyFont="1" applyFill="1" applyBorder="1" applyAlignment="1" applyProtection="1">
      <alignment vertical="center" wrapText="1"/>
      <protection locked="0"/>
    </xf>
    <xf numFmtId="0" fontId="8" fillId="0" borderId="78" xfId="0" applyNumberFormat="1" applyFont="1" applyFill="1" applyBorder="1" applyAlignment="1">
      <alignment horizontal="center" vertical="center" wrapText="1"/>
    </xf>
    <xf numFmtId="167" fontId="8" fillId="0" borderId="79" xfId="0" applyNumberFormat="1" applyFont="1" applyFill="1" applyBorder="1" applyAlignment="1">
      <alignment horizontal="right" vertical="center" wrapText="1"/>
    </xf>
    <xf numFmtId="168" fontId="8" fillId="0" borderId="0" xfId="0" applyNumberFormat="1" applyFont="1" applyFill="1" applyAlignment="1">
      <alignment vertical="center"/>
    </xf>
    <xf numFmtId="167" fontId="8" fillId="0" borderId="0" xfId="0" applyNumberFormat="1" applyFont="1" applyFill="1" applyAlignment="1">
      <alignment vertical="center"/>
    </xf>
    <xf numFmtId="0" fontId="8" fillId="0" borderId="0" xfId="0" applyFont="1" applyFill="1" applyAlignment="1">
      <alignment vertical="center"/>
    </xf>
    <xf numFmtId="49" fontId="1" fillId="0" borderId="0" xfId="0" applyNumberFormat="1" applyFont="1" applyFill="1" applyAlignment="1">
      <alignment vertical="center" wrapText="1"/>
    </xf>
    <xf numFmtId="0" fontId="1" fillId="0" borderId="0" xfId="0" applyFont="1" applyFill="1" applyAlignment="1">
      <alignment horizontal="center" vertical="center" wrapText="1"/>
    </xf>
    <xf numFmtId="0" fontId="1" fillId="0" borderId="0" xfId="0" applyFont="1" applyFill="1" applyAlignment="1">
      <alignment vertical="center" wrapText="1"/>
    </xf>
    <xf numFmtId="0" fontId="1" fillId="0" borderId="0" xfId="0" applyNumberFormat="1" applyFont="1" applyFill="1" applyAlignment="1">
      <alignment horizontal="center" vertical="center" wrapText="1"/>
    </xf>
    <xf numFmtId="49" fontId="26" fillId="0" borderId="67" xfId="0" applyNumberFormat="1" applyFont="1" applyFill="1" applyBorder="1" applyAlignment="1">
      <alignment horizontal="center" vertical="center" wrapText="1"/>
    </xf>
    <xf numFmtId="0" fontId="26" fillId="0" borderId="0" xfId="0" applyFont="1" applyFill="1" applyBorder="1" applyAlignment="1">
      <alignment horizontal="center" vertical="center" wrapText="1"/>
    </xf>
    <xf numFmtId="0" fontId="26" fillId="0" borderId="0" xfId="0" applyFont="1" applyFill="1" applyBorder="1" applyAlignment="1">
      <alignment horizontal="left" vertical="center" wrapText="1"/>
    </xf>
    <xf numFmtId="0" fontId="26" fillId="0" borderId="0" xfId="0" applyNumberFormat="1" applyFont="1" applyFill="1" applyBorder="1" applyAlignment="1">
      <alignment horizontal="center" vertical="center" wrapText="1"/>
    </xf>
    <xf numFmtId="167" fontId="26" fillId="0" borderId="70" xfId="0" applyNumberFormat="1" applyFont="1" applyFill="1" applyBorder="1" applyAlignment="1">
      <alignment horizontal="right" vertical="center" wrapText="1"/>
    </xf>
    <xf numFmtId="49" fontId="5" fillId="0" borderId="71" xfId="4" applyNumberFormat="1" applyFont="1" applyFill="1" applyBorder="1" applyAlignment="1">
      <alignment horizontal="center" vertical="center" wrapText="1"/>
    </xf>
    <xf numFmtId="0" fontId="5" fillId="0" borderId="72" xfId="4" applyFont="1" applyFill="1" applyBorder="1" applyAlignment="1">
      <alignment horizontal="center" vertical="center" wrapText="1"/>
    </xf>
    <xf numFmtId="0" fontId="5" fillId="0" borderId="72" xfId="4" applyNumberFormat="1" applyFont="1" applyFill="1" applyBorder="1" applyAlignment="1">
      <alignment horizontal="center" vertical="center" wrapText="1"/>
    </xf>
    <xf numFmtId="167" fontId="5" fillId="0" borderId="92" xfId="4" applyNumberFormat="1" applyFont="1" applyFill="1" applyBorder="1" applyAlignment="1">
      <alignment horizontal="right" vertical="center" wrapText="1"/>
    </xf>
    <xf numFmtId="49" fontId="5" fillId="0" borderId="63" xfId="4" applyNumberFormat="1" applyFont="1" applyFill="1" applyBorder="1" applyAlignment="1">
      <alignment horizontal="center" vertical="center" wrapText="1"/>
    </xf>
    <xf numFmtId="0" fontId="4" fillId="0" borderId="12" xfId="4" applyFont="1" applyFill="1" applyBorder="1" applyAlignment="1">
      <alignment horizontal="center" vertical="center" wrapText="1"/>
    </xf>
    <xf numFmtId="0" fontId="13" fillId="0" borderId="12" xfId="4" applyFont="1" applyFill="1" applyBorder="1" applyAlignment="1">
      <alignment horizontal="left" vertical="center" wrapText="1"/>
    </xf>
    <xf numFmtId="0" fontId="4" fillId="0" borderId="12" xfId="4" applyNumberFormat="1" applyFont="1" applyFill="1" applyBorder="1" applyAlignment="1">
      <alignment horizontal="center" vertical="center" wrapText="1"/>
    </xf>
    <xf numFmtId="167" fontId="4" fillId="0" borderId="68" xfId="4" applyNumberFormat="1" applyFont="1" applyFill="1" applyBorder="1" applyAlignment="1">
      <alignment horizontal="right" vertical="center" wrapText="1"/>
    </xf>
    <xf numFmtId="49" fontId="4" fillId="0" borderId="63" xfId="4" applyNumberFormat="1" applyFont="1" applyFill="1" applyBorder="1" applyAlignment="1">
      <alignment horizontal="center" vertical="center" wrapText="1"/>
    </xf>
    <xf numFmtId="49" fontId="4" fillId="0" borderId="65" xfId="4" applyNumberFormat="1" applyFont="1" applyFill="1" applyBorder="1" applyAlignment="1">
      <alignment horizontal="center" vertical="center" wrapText="1"/>
    </xf>
    <xf numFmtId="0" fontId="4" fillId="0" borderId="30" xfId="4" applyFont="1" applyFill="1" applyBorder="1" applyAlignment="1">
      <alignment horizontal="center" vertical="center" wrapText="1"/>
    </xf>
    <xf numFmtId="0" fontId="26" fillId="0" borderId="55" xfId="0" applyFont="1" applyFill="1" applyBorder="1" applyAlignment="1">
      <alignment horizontal="center" vertical="center" wrapText="1"/>
    </xf>
    <xf numFmtId="0" fontId="4" fillId="0" borderId="30" xfId="4" applyNumberFormat="1" applyFont="1" applyFill="1" applyBorder="1" applyAlignment="1">
      <alignment horizontal="center" vertical="center" wrapText="1"/>
    </xf>
    <xf numFmtId="167" fontId="4" fillId="0" borderId="61" xfId="4" applyNumberFormat="1" applyFont="1" applyFill="1" applyBorder="1" applyAlignment="1">
      <alignment horizontal="right" vertical="center" wrapText="1"/>
    </xf>
    <xf numFmtId="49" fontId="4" fillId="0" borderId="66" xfId="4" applyNumberFormat="1" applyFont="1" applyFill="1" applyBorder="1" applyAlignment="1">
      <alignment horizontal="center" vertical="center" wrapText="1"/>
    </xf>
    <xf numFmtId="0" fontId="5" fillId="0" borderId="30" xfId="4" applyFont="1" applyFill="1" applyBorder="1" applyAlignment="1">
      <alignment horizontal="left" vertical="center" wrapText="1"/>
    </xf>
    <xf numFmtId="0" fontId="4" fillId="0" borderId="55" xfId="4" applyFont="1" applyFill="1" applyBorder="1" applyAlignment="1">
      <alignment horizontal="left" vertical="center" wrapText="1"/>
    </xf>
    <xf numFmtId="0" fontId="26" fillId="0" borderId="30" xfId="0" applyFont="1" applyFill="1" applyBorder="1" applyAlignment="1">
      <alignment horizontal="center" vertical="center" wrapText="1"/>
    </xf>
    <xf numFmtId="49" fontId="5" fillId="0" borderId="66" xfId="4" applyNumberFormat="1" applyFont="1" applyFill="1" applyBorder="1" applyAlignment="1">
      <alignment horizontal="center" vertical="center" wrapText="1"/>
    </xf>
    <xf numFmtId="0" fontId="13" fillId="0" borderId="55" xfId="4" applyFont="1" applyFill="1" applyBorder="1" applyAlignment="1">
      <alignment horizontal="left" vertical="center" wrapText="1"/>
    </xf>
    <xf numFmtId="49" fontId="4" fillId="0" borderId="76" xfId="4" applyNumberFormat="1" applyFont="1" applyFill="1" applyBorder="1" applyAlignment="1">
      <alignment horizontal="center" vertical="center" wrapText="1"/>
    </xf>
    <xf numFmtId="0" fontId="4" fillId="0" borderId="42" xfId="4" applyFont="1" applyFill="1" applyBorder="1" applyAlignment="1">
      <alignment horizontal="center" vertical="center" wrapText="1"/>
    </xf>
    <xf numFmtId="0" fontId="4" fillId="0" borderId="42" xfId="4" applyFont="1" applyFill="1" applyBorder="1" applyAlignment="1">
      <alignment horizontal="left" vertical="center" wrapText="1"/>
    </xf>
    <xf numFmtId="0" fontId="4" fillId="0" borderId="42" xfId="4" applyNumberFormat="1" applyFont="1" applyFill="1" applyBorder="1" applyAlignment="1">
      <alignment horizontal="center" vertical="center" wrapText="1"/>
    </xf>
    <xf numFmtId="167" fontId="4" fillId="0" borderId="95" xfId="4" applyNumberFormat="1" applyFont="1" applyFill="1" applyBorder="1" applyAlignment="1">
      <alignment horizontal="right" vertical="center" wrapText="1"/>
    </xf>
    <xf numFmtId="49" fontId="4" fillId="0" borderId="71" xfId="4" applyNumberFormat="1" applyFont="1" applyFill="1" applyBorder="1" applyAlignment="1">
      <alignment horizontal="center" vertical="center" wrapText="1"/>
    </xf>
    <xf numFmtId="0" fontId="4" fillId="0" borderId="72" xfId="4" applyFont="1" applyFill="1" applyBorder="1" applyAlignment="1">
      <alignment horizontal="center" vertical="center" wrapText="1"/>
    </xf>
    <xf numFmtId="0" fontId="4" fillId="0" borderId="72" xfId="4" applyFont="1" applyFill="1" applyBorder="1" applyAlignment="1">
      <alignment horizontal="left" vertical="center" wrapText="1"/>
    </xf>
    <xf numFmtId="49" fontId="4" fillId="0" borderId="0" xfId="4" applyNumberFormat="1" applyFont="1" applyFill="1" applyBorder="1" applyAlignment="1">
      <alignment horizontal="center" vertical="center" wrapText="1"/>
    </xf>
    <xf numFmtId="0" fontId="4" fillId="0" borderId="77" xfId="4" applyFont="1" applyFill="1" applyBorder="1" applyAlignment="1">
      <alignment horizontal="center" vertical="center" wrapText="1"/>
    </xf>
    <xf numFmtId="0" fontId="4" fillId="0" borderId="0" xfId="4" applyFont="1" applyFill="1" applyBorder="1" applyAlignment="1">
      <alignment horizontal="left" vertical="center" wrapText="1"/>
    </xf>
    <xf numFmtId="0" fontId="4" fillId="0" borderId="0" xfId="4" applyFont="1" applyFill="1" applyBorder="1" applyAlignment="1">
      <alignment horizontal="center" vertical="center" wrapText="1"/>
    </xf>
    <xf numFmtId="0" fontId="4" fillId="0" borderId="0" xfId="4" applyNumberFormat="1" applyFont="1" applyFill="1" applyBorder="1" applyAlignment="1">
      <alignment horizontal="center" vertical="center" wrapText="1"/>
    </xf>
    <xf numFmtId="167" fontId="4" fillId="0" borderId="0" xfId="4" applyNumberFormat="1" applyFont="1" applyFill="1" applyBorder="1" applyAlignment="1">
      <alignment horizontal="right" vertical="center" wrapText="1"/>
    </xf>
    <xf numFmtId="49" fontId="4" fillId="0" borderId="70" xfId="4" applyNumberFormat="1" applyFont="1" applyFill="1" applyBorder="1" applyAlignment="1">
      <alignment horizontal="center" vertical="center" wrapText="1"/>
    </xf>
    <xf numFmtId="0" fontId="4" fillId="0" borderId="70" xfId="4" applyFont="1" applyFill="1" applyBorder="1" applyAlignment="1">
      <alignment horizontal="center" vertical="center" wrapText="1"/>
    </xf>
    <xf numFmtId="167" fontId="4" fillId="0" borderId="70" xfId="4" applyNumberFormat="1" applyFont="1" applyFill="1" applyBorder="1" applyAlignment="1">
      <alignment horizontal="right" vertical="center" wrapText="1"/>
    </xf>
    <xf numFmtId="49" fontId="5" fillId="0" borderId="65" xfId="4" applyNumberFormat="1" applyFont="1" applyFill="1" applyBorder="1" applyAlignment="1">
      <alignment horizontal="center" vertical="center" wrapText="1"/>
    </xf>
    <xf numFmtId="0" fontId="27" fillId="0" borderId="30" xfId="0" applyFont="1" applyFill="1" applyBorder="1" applyAlignment="1">
      <alignment horizontal="left" vertical="center" wrapText="1"/>
    </xf>
    <xf numFmtId="167" fontId="8" fillId="0" borderId="79" xfId="4" applyNumberFormat="1" applyFont="1" applyFill="1" applyBorder="1" applyAlignment="1">
      <alignment horizontal="right" vertical="center" wrapText="1"/>
    </xf>
    <xf numFmtId="0" fontId="9" fillId="0" borderId="0" xfId="0" applyFont="1" applyFill="1" applyAlignment="1">
      <alignment vertical="center"/>
    </xf>
    <xf numFmtId="167" fontId="9" fillId="0" borderId="0" xfId="0" applyNumberFormat="1" applyFont="1" applyFill="1" applyAlignment="1">
      <alignment vertical="center"/>
    </xf>
    <xf numFmtId="49" fontId="1" fillId="0" borderId="67" xfId="0" applyNumberFormat="1" applyFont="1" applyFill="1" applyBorder="1" applyAlignment="1">
      <alignment vertical="center" wrapText="1"/>
    </xf>
    <xf numFmtId="0" fontId="1" fillId="0" borderId="0" xfId="0" applyFont="1" applyFill="1" applyBorder="1" applyAlignment="1">
      <alignment vertical="center" wrapText="1"/>
    </xf>
    <xf numFmtId="0" fontId="1" fillId="0" borderId="0" xfId="0" applyNumberFormat="1" applyFont="1" applyFill="1" applyBorder="1" applyAlignment="1">
      <alignment horizontal="center" vertical="center" wrapText="1"/>
    </xf>
    <xf numFmtId="167" fontId="3" fillId="0" borderId="0" xfId="0" applyNumberFormat="1" applyFont="1" applyFill="1" applyAlignment="1">
      <alignment vertical="center"/>
    </xf>
    <xf numFmtId="49" fontId="1" fillId="0" borderId="0" xfId="0" applyNumberFormat="1" applyFont="1" applyFill="1" applyBorder="1" applyAlignment="1">
      <alignment vertical="center" wrapText="1"/>
    </xf>
    <xf numFmtId="0" fontId="1" fillId="0" borderId="30" xfId="0" applyFont="1" applyFill="1" applyBorder="1" applyAlignment="1">
      <alignment horizontal="left" vertical="center" wrapText="1"/>
    </xf>
    <xf numFmtId="0" fontId="1" fillId="0" borderId="30" xfId="0" applyNumberFormat="1" applyFont="1" applyFill="1" applyBorder="1" applyAlignment="1">
      <alignment horizontal="center" vertical="center" wrapText="1"/>
    </xf>
    <xf numFmtId="167" fontId="5" fillId="0" borderId="48" xfId="1" applyNumberFormat="1" applyFont="1" applyFill="1" applyBorder="1" applyAlignment="1">
      <alignment horizontal="right" vertical="center" wrapText="1"/>
    </xf>
    <xf numFmtId="167" fontId="5" fillId="0" borderId="81" xfId="1" applyNumberFormat="1" applyFont="1" applyFill="1" applyBorder="1" applyAlignment="1">
      <alignment horizontal="right" vertical="center" wrapText="1"/>
    </xf>
    <xf numFmtId="167" fontId="4" fillId="0" borderId="90" xfId="1" applyNumberFormat="1" applyFont="1" applyFill="1" applyBorder="1" applyAlignment="1">
      <alignment horizontal="right" vertical="center" wrapText="1"/>
    </xf>
    <xf numFmtId="167" fontId="4" fillId="0" borderId="91" xfId="1" applyNumberFormat="1" applyFont="1" applyFill="1" applyBorder="1" applyAlignment="1">
      <alignment horizontal="right" vertical="center" wrapText="1"/>
    </xf>
    <xf numFmtId="49" fontId="3" fillId="0" borderId="94" xfId="0" applyNumberFormat="1" applyFont="1" applyFill="1" applyBorder="1" applyAlignment="1">
      <alignment horizontal="center" vertical="center" wrapText="1"/>
    </xf>
    <xf numFmtId="0" fontId="3" fillId="0" borderId="78" xfId="0" applyFont="1" applyFill="1" applyBorder="1" applyAlignment="1">
      <alignment horizontal="center" vertical="center" wrapText="1"/>
    </xf>
    <xf numFmtId="0" fontId="4" fillId="0" borderId="43" xfId="0" applyFont="1" applyFill="1" applyBorder="1" applyAlignment="1" applyProtection="1">
      <alignment vertical="center" wrapText="1"/>
      <protection locked="0"/>
    </xf>
    <xf numFmtId="0" fontId="4" fillId="0" borderId="100" xfId="0" applyFont="1" applyFill="1" applyBorder="1" applyAlignment="1" applyProtection="1">
      <alignment vertical="center" wrapText="1"/>
      <protection locked="0"/>
    </xf>
    <xf numFmtId="0" fontId="3" fillId="0" borderId="80" xfId="0" applyFont="1" applyFill="1" applyBorder="1" applyAlignment="1">
      <alignment horizontal="center" vertical="center" wrapText="1"/>
    </xf>
    <xf numFmtId="0" fontId="3" fillId="0" borderId="93" xfId="0" applyNumberFormat="1" applyFont="1" applyFill="1" applyBorder="1" applyAlignment="1">
      <alignment horizontal="center" vertical="center" wrapText="1"/>
    </xf>
    <xf numFmtId="0" fontId="3" fillId="0" borderId="73" xfId="0" applyFont="1" applyFill="1" applyBorder="1" applyAlignment="1">
      <alignment horizontal="center" vertical="center" wrapText="1"/>
    </xf>
    <xf numFmtId="0" fontId="3" fillId="0" borderId="75" xfId="0" applyFont="1" applyBorder="1" applyAlignment="1">
      <alignment horizontal="center"/>
    </xf>
    <xf numFmtId="0" fontId="0" fillId="0" borderId="74" xfId="0" applyBorder="1"/>
    <xf numFmtId="0" fontId="3" fillId="0" borderId="97" xfId="0" applyFont="1" applyBorder="1" applyAlignment="1">
      <alignment horizontal="left"/>
    </xf>
    <xf numFmtId="0" fontId="3" fillId="0" borderId="64" xfId="0" applyFont="1" applyBorder="1" applyAlignment="1">
      <alignment horizontal="center" vertical="top" wrapText="1"/>
    </xf>
    <xf numFmtId="0" fontId="7" fillId="0" borderId="59" xfId="0" applyFont="1" applyBorder="1" applyAlignment="1">
      <alignment vertical="top" wrapText="1"/>
    </xf>
    <xf numFmtId="0" fontId="7" fillId="0" borderId="64" xfId="0" applyFont="1" applyBorder="1" applyAlignment="1">
      <alignment vertical="top" wrapText="1"/>
    </xf>
    <xf numFmtId="0" fontId="3" fillId="0" borderId="83" xfId="0" applyFont="1" applyBorder="1" applyAlignment="1">
      <alignment horizontal="center" vertical="top" wrapText="1"/>
    </xf>
    <xf numFmtId="0" fontId="7" fillId="0" borderId="60" xfId="0" applyFont="1" applyBorder="1" applyAlignment="1">
      <alignment vertical="top" wrapText="1"/>
    </xf>
    <xf numFmtId="0" fontId="7" fillId="0" borderId="60" xfId="0" applyFont="1" applyBorder="1" applyAlignment="1">
      <alignment wrapText="1"/>
    </xf>
    <xf numFmtId="0" fontId="1" fillId="0" borderId="59" xfId="0" applyFont="1" applyBorder="1" applyAlignment="1">
      <alignment vertical="top" wrapText="1"/>
    </xf>
    <xf numFmtId="0" fontId="1" fillId="0" borderId="64" xfId="0" applyFont="1" applyBorder="1" applyAlignment="1">
      <alignment vertical="top" wrapText="1"/>
    </xf>
    <xf numFmtId="0" fontId="3" fillId="0" borderId="102" xfId="0" applyFont="1" applyBorder="1" applyAlignment="1">
      <alignment horizontal="center" vertical="top" wrapText="1"/>
    </xf>
    <xf numFmtId="0" fontId="7" fillId="0" borderId="101" xfId="0" applyFont="1" applyBorder="1" applyAlignment="1">
      <alignment vertical="top" wrapText="1"/>
    </xf>
    <xf numFmtId="49" fontId="5" fillId="0" borderId="76" xfId="4" applyNumberFormat="1" applyFont="1" applyFill="1" applyBorder="1" applyAlignment="1">
      <alignment horizontal="center" vertical="center" wrapText="1"/>
    </xf>
    <xf numFmtId="0" fontId="5" fillId="0" borderId="42" xfId="4" applyFont="1" applyFill="1" applyBorder="1" applyAlignment="1">
      <alignment horizontal="left" vertical="center" wrapText="1"/>
    </xf>
    <xf numFmtId="49" fontId="4" fillId="0" borderId="103" xfId="4" applyNumberFormat="1" applyFont="1" applyFill="1" applyBorder="1" applyAlignment="1">
      <alignment horizontal="center" vertical="center" wrapText="1"/>
    </xf>
    <xf numFmtId="0" fontId="4" fillId="0" borderId="103" xfId="4" applyFont="1" applyFill="1" applyBorder="1" applyAlignment="1">
      <alignment horizontal="center" vertical="center" wrapText="1"/>
    </xf>
    <xf numFmtId="0" fontId="4" fillId="0" borderId="103" xfId="4" applyFont="1" applyFill="1" applyBorder="1" applyAlignment="1">
      <alignment horizontal="left" vertical="center" wrapText="1"/>
    </xf>
    <xf numFmtId="167" fontId="5" fillId="0" borderId="0" xfId="6" applyNumberFormat="1" applyFont="1" applyFill="1" applyBorder="1" applyAlignment="1">
      <alignment horizontal="center" vertical="center" wrapText="1"/>
    </xf>
    <xf numFmtId="167" fontId="5" fillId="0" borderId="103" xfId="4" applyNumberFormat="1" applyFont="1" applyFill="1" applyBorder="1" applyAlignment="1">
      <alignment horizontal="right" vertical="center" wrapText="1"/>
    </xf>
    <xf numFmtId="49" fontId="4" fillId="0" borderId="77" xfId="4" applyNumberFormat="1" applyFont="1" applyFill="1" applyBorder="1" applyAlignment="1">
      <alignment horizontal="center" vertical="center" wrapText="1"/>
    </xf>
    <xf numFmtId="0" fontId="4" fillId="0" borderId="77" xfId="4" applyFont="1" applyFill="1" applyBorder="1" applyAlignment="1">
      <alignment horizontal="left" vertical="center" wrapText="1"/>
    </xf>
    <xf numFmtId="167" fontId="5" fillId="0" borderId="77" xfId="4" applyNumberFormat="1" applyFont="1" applyFill="1" applyBorder="1" applyAlignment="1">
      <alignment horizontal="right" vertical="center" wrapText="1"/>
    </xf>
    <xf numFmtId="0" fontId="8" fillId="0" borderId="0" xfId="0" applyFont="1" applyFill="1" applyBorder="1" applyAlignment="1" applyProtection="1">
      <alignment horizontal="center" vertical="center" wrapText="1"/>
      <protection locked="0"/>
    </xf>
    <xf numFmtId="0" fontId="5" fillId="0" borderId="94" xfId="4" applyFont="1" applyFill="1" applyBorder="1" applyAlignment="1">
      <alignment horizontal="center" vertical="center" wrapText="1"/>
    </xf>
    <xf numFmtId="0" fontId="5" fillId="0" borderId="78" xfId="4" applyFont="1" applyFill="1" applyBorder="1" applyAlignment="1">
      <alignment horizontal="center" vertical="center" wrapText="1"/>
    </xf>
    <xf numFmtId="0" fontId="5" fillId="0" borderId="92" xfId="4" applyFont="1" applyFill="1" applyBorder="1" applyAlignment="1">
      <alignment horizontal="center" vertical="center" wrapText="1"/>
    </xf>
    <xf numFmtId="167" fontId="5" fillId="0" borderId="80" xfId="6" applyNumberFormat="1" applyFont="1" applyFill="1" applyBorder="1" applyAlignment="1">
      <alignment horizontal="center" vertical="center" wrapText="1"/>
    </xf>
    <xf numFmtId="167" fontId="5" fillId="0" borderId="92" xfId="6" applyNumberFormat="1" applyFont="1" applyFill="1" applyBorder="1" applyAlignment="1">
      <alignment horizontal="center" vertical="center" wrapText="1"/>
    </xf>
    <xf numFmtId="0" fontId="5" fillId="0" borderId="80" xfId="4" applyNumberFormat="1" applyFont="1" applyFill="1" applyBorder="1" applyAlignment="1">
      <alignment horizontal="center" vertical="center" wrapText="1"/>
    </xf>
    <xf numFmtId="0" fontId="5" fillId="0" borderId="92" xfId="4" applyNumberFormat="1" applyFont="1" applyFill="1" applyBorder="1" applyAlignment="1">
      <alignment horizontal="center" vertical="center" wrapText="1"/>
    </xf>
    <xf numFmtId="0" fontId="3" fillId="0" borderId="94" xfId="0" applyFont="1" applyFill="1" applyBorder="1" applyAlignment="1" applyProtection="1">
      <alignment horizontal="center" vertical="center" wrapText="1"/>
      <protection locked="0"/>
    </xf>
    <xf numFmtId="0" fontId="3" fillId="0" borderId="78" xfId="0" applyFont="1" applyFill="1" applyBorder="1" applyAlignment="1" applyProtection="1">
      <alignment horizontal="center" vertical="center" wrapText="1"/>
      <protection locked="0"/>
    </xf>
    <xf numFmtId="0" fontId="3" fillId="0" borderId="92" xfId="0" applyFont="1" applyFill="1" applyBorder="1" applyAlignment="1" applyProtection="1">
      <alignment horizontal="center" vertical="center" wrapText="1"/>
      <protection locked="0"/>
    </xf>
    <xf numFmtId="0" fontId="8" fillId="0" borderId="0" xfId="0" applyFont="1" applyBorder="1" applyAlignment="1" applyProtection="1">
      <alignment horizontal="center"/>
      <protection locked="0"/>
    </xf>
    <xf numFmtId="0" fontId="8" fillId="0" borderId="0" xfId="0" applyFont="1" applyFill="1" applyBorder="1" applyAlignment="1" applyProtection="1">
      <alignment horizontal="center"/>
      <protection locked="0"/>
    </xf>
    <xf numFmtId="0" fontId="9" fillId="0" borderId="0" xfId="0" applyFont="1" applyAlignment="1">
      <alignment horizontal="center"/>
    </xf>
    <xf numFmtId="0" fontId="3" fillId="0" borderId="50" xfId="0" applyFont="1" applyBorder="1" applyAlignment="1" applyProtection="1">
      <alignment horizontal="center" vertical="top"/>
      <protection locked="0"/>
    </xf>
    <xf numFmtId="0" fontId="3" fillId="0" borderId="51" xfId="0" applyFont="1" applyBorder="1" applyAlignment="1" applyProtection="1">
      <alignment horizontal="center" vertical="top"/>
      <protection locked="0"/>
    </xf>
    <xf numFmtId="0" fontId="3" fillId="0" borderId="52" xfId="0" applyFont="1" applyBorder="1" applyAlignment="1" applyProtection="1">
      <alignment horizontal="center" vertical="top"/>
      <protection locked="0"/>
    </xf>
    <xf numFmtId="0" fontId="3" fillId="0" borderId="35" xfId="0" applyFont="1" applyBorder="1" applyAlignment="1" applyProtection="1">
      <alignment horizontal="center" vertical="top"/>
      <protection locked="0"/>
    </xf>
    <xf numFmtId="0" fontId="3" fillId="0" borderId="0" xfId="0" applyFont="1" applyBorder="1" applyAlignment="1" applyProtection="1">
      <alignment horizontal="center" vertical="top"/>
      <protection locked="0"/>
    </xf>
    <xf numFmtId="0" fontId="3" fillId="0" borderId="15" xfId="0" applyFont="1" applyBorder="1" applyAlignment="1" applyProtection="1">
      <alignment horizontal="center" vertical="top"/>
      <protection locked="0"/>
    </xf>
    <xf numFmtId="0" fontId="3" fillId="0" borderId="20" xfId="0" applyFont="1" applyBorder="1" applyAlignment="1" applyProtection="1">
      <alignment horizontal="center" vertical="top"/>
      <protection locked="0"/>
    </xf>
    <xf numFmtId="0" fontId="3" fillId="0" borderId="53" xfId="0" applyFont="1" applyBorder="1" applyAlignment="1" applyProtection="1">
      <alignment horizontal="center" vertical="top"/>
      <protection locked="0"/>
    </xf>
    <xf numFmtId="0" fontId="3" fillId="0" borderId="54" xfId="0" applyFont="1" applyBorder="1" applyAlignment="1" applyProtection="1">
      <alignment horizontal="center" vertical="top"/>
      <protection locked="0"/>
    </xf>
    <xf numFmtId="0" fontId="5" fillId="0" borderId="45" xfId="0" applyFont="1" applyFill="1" applyBorder="1" applyAlignment="1">
      <alignment horizontal="right" vertical="top"/>
    </xf>
    <xf numFmtId="0" fontId="3" fillId="0" borderId="46" xfId="0" applyFont="1" applyBorder="1" applyAlignment="1">
      <alignment horizontal="right"/>
    </xf>
    <xf numFmtId="0" fontId="3" fillId="0" borderId="47" xfId="0" applyFont="1" applyBorder="1" applyAlignment="1">
      <alignment horizontal="right"/>
    </xf>
    <xf numFmtId="0" fontId="5" fillId="0" borderId="45" xfId="0" applyNumberFormat="1" applyFont="1" applyFill="1" applyBorder="1" applyAlignment="1">
      <alignment horizontal="center" vertical="center" wrapText="1"/>
    </xf>
    <xf numFmtId="0" fontId="5" fillId="0" borderId="46" xfId="0" applyNumberFormat="1" applyFont="1" applyFill="1" applyBorder="1" applyAlignment="1">
      <alignment horizontal="center" vertical="center" wrapText="1"/>
    </xf>
    <xf numFmtId="0" fontId="5" fillId="0" borderId="45" xfId="0" applyFont="1" applyFill="1" applyBorder="1" applyAlignment="1">
      <alignment horizontal="center" vertical="center"/>
    </xf>
    <xf numFmtId="0" fontId="5" fillId="0" borderId="46" xfId="0" applyFont="1" applyFill="1" applyBorder="1" applyAlignment="1">
      <alignment horizontal="center" vertical="center"/>
    </xf>
    <xf numFmtId="0" fontId="5" fillId="0" borderId="45" xfId="0" applyFont="1" applyFill="1" applyBorder="1" applyAlignment="1">
      <alignment horizontal="center" vertical="top"/>
    </xf>
    <xf numFmtId="0" fontId="5" fillId="0" borderId="46" xfId="0" applyFont="1" applyFill="1" applyBorder="1" applyAlignment="1">
      <alignment horizontal="center" vertical="top"/>
    </xf>
    <xf numFmtId="0" fontId="5" fillId="0" borderId="47" xfId="0" applyFont="1" applyFill="1" applyBorder="1" applyAlignment="1">
      <alignment horizontal="center" vertical="top"/>
    </xf>
    <xf numFmtId="0" fontId="5" fillId="0" borderId="45" xfId="0" applyFont="1" applyFill="1" applyBorder="1" applyAlignment="1">
      <alignment horizontal="center"/>
    </xf>
    <xf numFmtId="0" fontId="5" fillId="0" borderId="46" xfId="0" applyFont="1" applyFill="1" applyBorder="1" applyAlignment="1">
      <alignment horizontal="center"/>
    </xf>
    <xf numFmtId="0" fontId="5" fillId="0" borderId="46" xfId="0" applyFont="1" applyFill="1" applyBorder="1" applyAlignment="1">
      <alignment horizontal="right" vertical="top"/>
    </xf>
    <xf numFmtId="0" fontId="5" fillId="0" borderId="47" xfId="0" applyFont="1" applyFill="1" applyBorder="1" applyAlignment="1">
      <alignment horizontal="right" vertical="top"/>
    </xf>
    <xf numFmtId="0" fontId="5" fillId="0" borderId="5" xfId="4" applyFont="1" applyBorder="1" applyAlignment="1">
      <alignment horizontal="center" vertical="top"/>
    </xf>
    <xf numFmtId="0" fontId="5" fillId="0" borderId="1" xfId="4" applyFont="1" applyBorder="1" applyAlignment="1">
      <alignment horizontal="center" vertical="top"/>
    </xf>
    <xf numFmtId="0" fontId="5" fillId="0" borderId="3" xfId="4" applyFont="1" applyBorder="1" applyAlignment="1">
      <alignment horizontal="center" vertical="top"/>
    </xf>
    <xf numFmtId="0" fontId="5" fillId="0" borderId="6" xfId="4" applyFont="1" applyBorder="1" applyAlignment="1">
      <alignment horizontal="center" vertical="top"/>
    </xf>
    <xf numFmtId="0" fontId="5" fillId="0" borderId="2" xfId="4" applyFont="1" applyBorder="1" applyAlignment="1">
      <alignment horizontal="center" vertical="top"/>
    </xf>
    <xf numFmtId="0" fontId="5" fillId="0" borderId="14" xfId="4" applyFont="1" applyBorder="1" applyAlignment="1">
      <alignment horizontal="center" vertical="top"/>
    </xf>
    <xf numFmtId="164" fontId="4" fillId="0" borderId="21" xfId="4" applyNumberFormat="1" applyFont="1" applyBorder="1" applyAlignment="1">
      <alignment horizontal="center" vertical="center"/>
    </xf>
    <xf numFmtId="164" fontId="4" fillId="0" borderId="23" xfId="4" applyNumberFormat="1" applyFont="1" applyBorder="1" applyAlignment="1">
      <alignment horizontal="center" vertical="center"/>
    </xf>
    <xf numFmtId="0" fontId="5" fillId="0" borderId="42" xfId="4" applyFont="1" applyFill="1" applyBorder="1" applyAlignment="1">
      <alignment horizontal="center" vertical="center" wrapText="1"/>
    </xf>
    <xf numFmtId="0" fontId="5" fillId="0" borderId="42" xfId="4" applyNumberFormat="1" applyFont="1" applyFill="1" applyBorder="1" applyAlignment="1">
      <alignment horizontal="center" vertical="center" wrapText="1"/>
    </xf>
    <xf numFmtId="167" fontId="5" fillId="0" borderId="83" xfId="6" applyNumberFormat="1" applyFont="1" applyFill="1" applyBorder="1" applyAlignment="1">
      <alignment horizontal="right" vertical="center" wrapText="1"/>
    </xf>
    <xf numFmtId="167" fontId="5" fillId="0" borderId="95" xfId="4" applyNumberFormat="1" applyFont="1" applyFill="1" applyBorder="1" applyAlignment="1">
      <alignment horizontal="right" vertical="center" wrapText="1"/>
    </xf>
    <xf numFmtId="0" fontId="13" fillId="0" borderId="30" xfId="4" applyFont="1" applyFill="1" applyBorder="1" applyAlignment="1">
      <alignment horizontal="left" vertical="center" wrapText="1"/>
    </xf>
  </cellXfs>
  <cellStyles count="7">
    <cellStyle name="Comma" xfId="1" builtinId="3"/>
    <cellStyle name="Comma 2" xfId="2"/>
    <cellStyle name="Comma 3" xfId="3"/>
    <cellStyle name="Currency" xfId="6" builtinId="4"/>
    <cellStyle name="Normal" xfId="0" builtinId="0"/>
    <cellStyle name="Normal 2" xfId="4"/>
    <cellStyle name="Normal 3"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11</xdr:col>
      <xdr:colOff>0</xdr:colOff>
      <xdr:row>31</xdr:row>
      <xdr:rowOff>0</xdr:rowOff>
    </xdr:from>
    <xdr:to>
      <xdr:col>15</xdr:col>
      <xdr:colOff>1274942</xdr:colOff>
      <xdr:row>52</xdr:row>
      <xdr:rowOff>37578</xdr:rowOff>
    </xdr:to>
    <xdr:pic>
      <xdr:nvPicPr>
        <xdr:cNvPr id="3" name="Picture 1"/>
        <xdr:cNvPicPr>
          <a:picLocks noChangeAspect="1" noChangeArrowheads="1"/>
        </xdr:cNvPicPr>
      </xdr:nvPicPr>
      <xdr:blipFill>
        <a:blip xmlns:r="http://schemas.openxmlformats.org/officeDocument/2006/relationships" r:embed="rId1"/>
        <a:srcRect/>
        <a:stretch>
          <a:fillRect/>
        </a:stretch>
      </xdr:blipFill>
      <xdr:spPr bwMode="auto">
        <a:xfrm>
          <a:off x="9113520" y="8587740"/>
          <a:ext cx="3774302" cy="3146538"/>
        </a:xfrm>
        <a:prstGeom prst="rect">
          <a:avLst/>
        </a:prstGeom>
        <a:noFill/>
        <a:ln w="1">
          <a:noFill/>
          <a:miter lim="800000"/>
          <a:headEnd/>
          <a:tailEnd type="none" w="med" len="med"/>
        </a:ln>
        <a:effec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I342"/>
  <sheetViews>
    <sheetView view="pageBreakPreview" topLeftCell="A139" zoomScale="80" zoomScaleNormal="70" zoomScaleSheetLayoutView="80" workbookViewId="0">
      <selection activeCell="C151" sqref="C151"/>
    </sheetView>
  </sheetViews>
  <sheetFormatPr defaultColWidth="9.109375" defaultRowHeight="13.2"/>
  <cols>
    <col min="1" max="1" width="7.88671875" style="601" customWidth="1"/>
    <col min="2" max="2" width="9.6640625" style="602" customWidth="1"/>
    <col min="3" max="3" width="62.88671875" style="603" customWidth="1"/>
    <col min="4" max="4" width="9.33203125" style="602" customWidth="1"/>
    <col min="5" max="5" width="10" style="604" customWidth="1"/>
    <col min="6" max="6" width="11.21875" style="493" bestFit="1" customWidth="1"/>
    <col min="7" max="7" width="14.88671875" style="493" bestFit="1" customWidth="1"/>
    <col min="8" max="8" width="5.44140625" style="503" customWidth="1"/>
    <col min="9" max="9" width="13.21875" style="503" bestFit="1" customWidth="1"/>
    <col min="10" max="16384" width="9.109375" style="503"/>
  </cols>
  <sheetData>
    <row r="1" spans="1:7" ht="14.4" thickBot="1">
      <c r="A1" s="694" t="s">
        <v>1025</v>
      </c>
      <c r="B1" s="694"/>
      <c r="C1" s="694"/>
      <c r="D1" s="694"/>
      <c r="E1" s="694"/>
      <c r="F1" s="694"/>
      <c r="G1" s="694"/>
    </row>
    <row r="2" spans="1:7" ht="14.4" thickTop="1" thickBot="1">
      <c r="A2" s="664" t="s">
        <v>412</v>
      </c>
      <c r="B2" s="668" t="s">
        <v>778</v>
      </c>
      <c r="C2" s="668" t="s">
        <v>27</v>
      </c>
      <c r="D2" s="668" t="s">
        <v>28</v>
      </c>
      <c r="E2" s="669" t="s">
        <v>29</v>
      </c>
      <c r="F2" s="665" t="s">
        <v>30</v>
      </c>
      <c r="G2" s="670" t="s">
        <v>413</v>
      </c>
    </row>
    <row r="3" spans="1:7" ht="13.35" customHeight="1" thickTop="1">
      <c r="A3" s="504"/>
      <c r="B3" s="505"/>
      <c r="C3" s="505"/>
      <c r="D3" s="505"/>
      <c r="E3" s="506"/>
      <c r="F3" s="471"/>
      <c r="G3" s="507"/>
    </row>
    <row r="4" spans="1:7" ht="22.8">
      <c r="A4" s="508"/>
      <c r="B4" s="509" t="s">
        <v>820</v>
      </c>
      <c r="C4" s="136" t="s">
        <v>784</v>
      </c>
      <c r="D4" s="509"/>
      <c r="E4" s="510"/>
      <c r="F4" s="472"/>
      <c r="G4" s="511"/>
    </row>
    <row r="5" spans="1:7">
      <c r="A5" s="508">
        <v>1.1000000000000001</v>
      </c>
      <c r="B5" s="512">
        <v>8.3000000000000007</v>
      </c>
      <c r="C5" s="137" t="s">
        <v>42</v>
      </c>
      <c r="D5" s="509"/>
      <c r="E5" s="510"/>
      <c r="F5" s="472"/>
      <c r="G5" s="511"/>
    </row>
    <row r="6" spans="1:7">
      <c r="A6" s="513" t="s">
        <v>1008</v>
      </c>
      <c r="B6" s="509" t="s">
        <v>375</v>
      </c>
      <c r="C6" s="128" t="s">
        <v>2</v>
      </c>
      <c r="D6" s="509" t="s">
        <v>127</v>
      </c>
      <c r="E6" s="510">
        <v>1</v>
      </c>
      <c r="F6" s="472"/>
      <c r="G6" s="511"/>
    </row>
    <row r="7" spans="1:7" ht="24.6" customHeight="1">
      <c r="A7" s="513" t="s">
        <v>1009</v>
      </c>
      <c r="B7" s="509"/>
      <c r="C7" s="128" t="s">
        <v>3</v>
      </c>
      <c r="D7" s="509" t="s">
        <v>127</v>
      </c>
      <c r="E7" s="510">
        <v>1</v>
      </c>
      <c r="F7" s="472"/>
      <c r="G7" s="511"/>
    </row>
    <row r="8" spans="1:7" ht="12" customHeight="1">
      <c r="A8" s="513"/>
      <c r="B8" s="509"/>
      <c r="C8" s="128"/>
      <c r="D8" s="509"/>
      <c r="E8" s="510"/>
      <c r="F8" s="472"/>
      <c r="G8" s="511"/>
    </row>
    <row r="9" spans="1:7">
      <c r="A9" s="508">
        <v>1.2</v>
      </c>
      <c r="B9" s="509"/>
      <c r="C9" s="137" t="s">
        <v>4</v>
      </c>
      <c r="D9" s="509"/>
      <c r="E9" s="510"/>
      <c r="F9" s="472"/>
      <c r="G9" s="511"/>
    </row>
    <row r="10" spans="1:7">
      <c r="A10" s="513" t="s">
        <v>785</v>
      </c>
      <c r="B10" s="509"/>
      <c r="C10" s="514" t="s">
        <v>5</v>
      </c>
      <c r="D10" s="509" t="s">
        <v>127</v>
      </c>
      <c r="E10" s="510">
        <v>1</v>
      </c>
      <c r="F10" s="472"/>
      <c r="G10" s="511"/>
    </row>
    <row r="11" spans="1:7">
      <c r="A11" s="513" t="s">
        <v>786</v>
      </c>
      <c r="B11" s="509"/>
      <c r="C11" s="514" t="s">
        <v>1035</v>
      </c>
      <c r="D11" s="509" t="s">
        <v>127</v>
      </c>
      <c r="E11" s="510">
        <v>1</v>
      </c>
      <c r="F11" s="472"/>
      <c r="G11" s="511"/>
    </row>
    <row r="12" spans="1:7">
      <c r="A12" s="513" t="s">
        <v>787</v>
      </c>
      <c r="B12" s="509"/>
      <c r="C12" s="514" t="s">
        <v>6</v>
      </c>
      <c r="D12" s="509" t="s">
        <v>127</v>
      </c>
      <c r="E12" s="510">
        <v>1</v>
      </c>
      <c r="F12" s="472"/>
      <c r="G12" s="511"/>
    </row>
    <row r="13" spans="1:7">
      <c r="A13" s="513" t="s">
        <v>788</v>
      </c>
      <c r="B13" s="509"/>
      <c r="C13" s="514" t="s">
        <v>7</v>
      </c>
      <c r="D13" s="509" t="s">
        <v>127</v>
      </c>
      <c r="E13" s="510">
        <v>1</v>
      </c>
      <c r="F13" s="472"/>
      <c r="G13" s="511"/>
    </row>
    <row r="14" spans="1:7">
      <c r="A14" s="513" t="s">
        <v>789</v>
      </c>
      <c r="B14" s="509"/>
      <c r="C14" s="514" t="s">
        <v>8</v>
      </c>
      <c r="D14" s="509" t="s">
        <v>127</v>
      </c>
      <c r="E14" s="510">
        <v>1</v>
      </c>
      <c r="F14" s="472"/>
      <c r="G14" s="511"/>
    </row>
    <row r="15" spans="1:7" ht="12.75" customHeight="1" thickBot="1">
      <c r="A15" s="513" t="s">
        <v>790</v>
      </c>
      <c r="B15" s="509"/>
      <c r="C15" s="667" t="s">
        <v>9</v>
      </c>
      <c r="D15" s="509" t="s">
        <v>127</v>
      </c>
      <c r="E15" s="510">
        <v>1</v>
      </c>
      <c r="F15" s="472"/>
      <c r="G15" s="511"/>
    </row>
    <row r="16" spans="1:7" ht="12" customHeight="1" thickTop="1">
      <c r="A16" s="513"/>
      <c r="B16" s="509"/>
      <c r="C16" s="666"/>
      <c r="D16" s="509"/>
      <c r="E16" s="510"/>
      <c r="F16" s="472"/>
      <c r="G16" s="511"/>
    </row>
    <row r="17" spans="1:7" ht="22.8">
      <c r="A17" s="513" t="s">
        <v>791</v>
      </c>
      <c r="B17" s="509"/>
      <c r="C17" s="514" t="s">
        <v>10</v>
      </c>
      <c r="D17" s="509" t="s">
        <v>127</v>
      </c>
      <c r="E17" s="510">
        <v>1</v>
      </c>
      <c r="F17" s="472"/>
      <c r="G17" s="511"/>
    </row>
    <row r="18" spans="1:7">
      <c r="A18" s="513" t="s">
        <v>792</v>
      </c>
      <c r="B18" s="509"/>
      <c r="C18" s="514" t="s">
        <v>974</v>
      </c>
      <c r="D18" s="509" t="s">
        <v>127</v>
      </c>
      <c r="E18" s="510">
        <v>1</v>
      </c>
      <c r="F18" s="472"/>
      <c r="G18" s="511"/>
    </row>
    <row r="19" spans="1:7">
      <c r="A19" s="513" t="s">
        <v>793</v>
      </c>
      <c r="B19" s="509"/>
      <c r="C19" s="514" t="s">
        <v>774</v>
      </c>
      <c r="D19" s="509" t="s">
        <v>76</v>
      </c>
      <c r="E19" s="510">
        <v>1</v>
      </c>
      <c r="F19" s="472"/>
      <c r="G19" s="511"/>
    </row>
    <row r="20" spans="1:7">
      <c r="A20" s="513"/>
      <c r="B20" s="509"/>
      <c r="C20" s="514"/>
      <c r="D20" s="509"/>
      <c r="E20" s="515"/>
      <c r="F20" s="472"/>
      <c r="G20" s="511"/>
    </row>
    <row r="21" spans="1:7">
      <c r="A21" s="508">
        <v>1.3</v>
      </c>
      <c r="B21" s="512">
        <v>8.4</v>
      </c>
      <c r="C21" s="516" t="s">
        <v>41</v>
      </c>
      <c r="D21" s="509"/>
      <c r="E21" s="510"/>
      <c r="F21" s="472"/>
      <c r="G21" s="511"/>
    </row>
    <row r="22" spans="1:7">
      <c r="A22" s="513" t="s">
        <v>794</v>
      </c>
      <c r="B22" s="509" t="s">
        <v>376</v>
      </c>
      <c r="C22" s="128" t="s">
        <v>2</v>
      </c>
      <c r="D22" s="509" t="s">
        <v>127</v>
      </c>
      <c r="E22" s="510">
        <v>1</v>
      </c>
      <c r="F22" s="472"/>
      <c r="G22" s="511"/>
    </row>
    <row r="23" spans="1:7">
      <c r="A23" s="513"/>
      <c r="B23" s="509"/>
      <c r="C23" s="128"/>
      <c r="D23" s="509"/>
      <c r="E23" s="510"/>
      <c r="F23" s="472"/>
      <c r="G23" s="511"/>
    </row>
    <row r="24" spans="1:7" ht="12.75" customHeight="1">
      <c r="A24" s="513"/>
      <c r="B24" s="509"/>
      <c r="C24" s="517" t="s">
        <v>11</v>
      </c>
      <c r="D24" s="509"/>
      <c r="E24" s="510"/>
      <c r="F24" s="472"/>
      <c r="G24" s="511"/>
    </row>
    <row r="25" spans="1:7">
      <c r="A25" s="513" t="s">
        <v>795</v>
      </c>
      <c r="B25" s="509"/>
      <c r="C25" s="514" t="s">
        <v>5</v>
      </c>
      <c r="D25" s="509" t="s">
        <v>127</v>
      </c>
      <c r="E25" s="510">
        <v>1</v>
      </c>
      <c r="F25" s="472"/>
      <c r="G25" s="511"/>
    </row>
    <row r="26" spans="1:7">
      <c r="A26" s="513" t="s">
        <v>801</v>
      </c>
      <c r="B26" s="509"/>
      <c r="C26" s="514" t="s">
        <v>780</v>
      </c>
      <c r="D26" s="509" t="s">
        <v>127</v>
      </c>
      <c r="E26" s="510">
        <v>1</v>
      </c>
      <c r="F26" s="472"/>
      <c r="G26" s="511"/>
    </row>
    <row r="27" spans="1:7">
      <c r="A27" s="513" t="s">
        <v>796</v>
      </c>
      <c r="B27" s="509"/>
      <c r="C27" s="514" t="s">
        <v>6</v>
      </c>
      <c r="D27" s="509" t="s">
        <v>127</v>
      </c>
      <c r="E27" s="510">
        <v>1</v>
      </c>
      <c r="F27" s="472"/>
      <c r="G27" s="511"/>
    </row>
    <row r="28" spans="1:7" ht="13.5" customHeight="1">
      <c r="A28" s="513" t="s">
        <v>802</v>
      </c>
      <c r="B28" s="509"/>
      <c r="C28" s="514" t="s">
        <v>7</v>
      </c>
      <c r="D28" s="509" t="s">
        <v>127</v>
      </c>
      <c r="E28" s="510">
        <v>1</v>
      </c>
      <c r="F28" s="472"/>
      <c r="G28" s="511"/>
    </row>
    <row r="29" spans="1:7">
      <c r="A29" s="513" t="s">
        <v>797</v>
      </c>
      <c r="B29" s="509"/>
      <c r="C29" s="514" t="s">
        <v>8</v>
      </c>
      <c r="D29" s="509" t="s">
        <v>127</v>
      </c>
      <c r="E29" s="510">
        <v>1</v>
      </c>
      <c r="F29" s="472"/>
      <c r="G29" s="511"/>
    </row>
    <row r="30" spans="1:7" ht="12.75" customHeight="1">
      <c r="A30" s="513" t="s">
        <v>803</v>
      </c>
      <c r="B30" s="509"/>
      <c r="C30" s="514" t="s">
        <v>9</v>
      </c>
      <c r="D30" s="509" t="s">
        <v>127</v>
      </c>
      <c r="E30" s="510">
        <v>1</v>
      </c>
      <c r="F30" s="472"/>
      <c r="G30" s="511"/>
    </row>
    <row r="31" spans="1:7">
      <c r="A31" s="513" t="s">
        <v>798</v>
      </c>
      <c r="B31" s="509"/>
      <c r="C31" s="514" t="s">
        <v>12</v>
      </c>
      <c r="D31" s="509" t="s">
        <v>127</v>
      </c>
      <c r="E31" s="510">
        <v>1</v>
      </c>
      <c r="F31" s="472"/>
      <c r="G31" s="511"/>
    </row>
    <row r="32" spans="1:7">
      <c r="A32" s="513" t="s">
        <v>804</v>
      </c>
      <c r="B32" s="509"/>
      <c r="C32" s="514" t="s">
        <v>14</v>
      </c>
      <c r="D32" s="509" t="s">
        <v>127</v>
      </c>
      <c r="E32" s="510">
        <v>1</v>
      </c>
      <c r="F32" s="472"/>
      <c r="G32" s="511"/>
    </row>
    <row r="33" spans="1:9">
      <c r="A33" s="513" t="s">
        <v>799</v>
      </c>
      <c r="B33" s="509"/>
      <c r="C33" s="514" t="s">
        <v>775</v>
      </c>
      <c r="D33" s="509" t="s">
        <v>127</v>
      </c>
      <c r="E33" s="510">
        <v>1</v>
      </c>
      <c r="F33" s="472"/>
      <c r="G33" s="511"/>
    </row>
    <row r="34" spans="1:9" ht="12.75" customHeight="1">
      <c r="A34" s="513" t="s">
        <v>805</v>
      </c>
      <c r="B34" s="509"/>
      <c r="C34" s="514" t="s">
        <v>51</v>
      </c>
      <c r="D34" s="509" t="s">
        <v>238</v>
      </c>
      <c r="E34" s="510">
        <v>1</v>
      </c>
      <c r="F34" s="472">
        <v>40000</v>
      </c>
      <c r="G34" s="511">
        <v>40000</v>
      </c>
    </row>
    <row r="35" spans="1:9">
      <c r="A35" s="513" t="s">
        <v>800</v>
      </c>
      <c r="B35" s="509"/>
      <c r="C35" s="514" t="s">
        <v>1040</v>
      </c>
      <c r="D35" s="509" t="s">
        <v>238</v>
      </c>
      <c r="E35" s="510">
        <v>1</v>
      </c>
      <c r="F35" s="473">
        <f>1200*10</f>
        <v>12000</v>
      </c>
      <c r="G35" s="511">
        <v>12000</v>
      </c>
    </row>
    <row r="36" spans="1:9" ht="13.8" thickBot="1">
      <c r="A36" s="518"/>
      <c r="B36" s="519"/>
      <c r="C36" s="520"/>
      <c r="D36" s="519"/>
      <c r="E36" s="521"/>
      <c r="F36" s="474"/>
      <c r="G36" s="522"/>
    </row>
    <row r="37" spans="1:9" ht="13.5" customHeight="1" thickTop="1" thickBot="1">
      <c r="A37" s="523"/>
      <c r="B37" s="524"/>
      <c r="C37" s="525" t="s">
        <v>806</v>
      </c>
      <c r="D37" s="524"/>
      <c r="E37" s="526"/>
      <c r="F37" s="475"/>
      <c r="G37" s="527"/>
      <c r="I37" s="528"/>
    </row>
    <row r="38" spans="1:9" ht="13.5" customHeight="1" thickTop="1">
      <c r="A38" s="529"/>
      <c r="B38" s="530"/>
      <c r="C38" s="531"/>
      <c r="D38" s="530"/>
      <c r="E38" s="532"/>
      <c r="F38" s="476"/>
      <c r="G38" s="533"/>
      <c r="I38" s="528"/>
    </row>
    <row r="39" spans="1:9" ht="13.8" thickBot="1">
      <c r="A39" s="534"/>
      <c r="B39" s="535"/>
      <c r="C39" s="536"/>
      <c r="D39" s="535"/>
      <c r="E39" s="537"/>
      <c r="F39" s="477"/>
      <c r="G39" s="538"/>
      <c r="H39" s="539"/>
    </row>
    <row r="40" spans="1:9" ht="14.4" thickTop="1" thickBot="1">
      <c r="A40" s="540" t="s">
        <v>412</v>
      </c>
      <c r="B40" s="541" t="s">
        <v>776</v>
      </c>
      <c r="C40" s="542" t="s">
        <v>27</v>
      </c>
      <c r="D40" s="542" t="s">
        <v>28</v>
      </c>
      <c r="E40" s="543" t="s">
        <v>29</v>
      </c>
      <c r="F40" s="478" t="s">
        <v>30</v>
      </c>
      <c r="G40" s="544" t="s">
        <v>38</v>
      </c>
    </row>
    <row r="41" spans="1:9" ht="23.4" thickTop="1">
      <c r="A41" s="545"/>
      <c r="B41" s="546" t="s">
        <v>820</v>
      </c>
      <c r="C41" s="413" t="s">
        <v>807</v>
      </c>
      <c r="D41" s="546"/>
      <c r="E41" s="547"/>
      <c r="F41" s="479"/>
      <c r="G41" s="548"/>
    </row>
    <row r="42" spans="1:9">
      <c r="A42" s="508"/>
      <c r="B42" s="509"/>
      <c r="C42" s="549"/>
      <c r="D42" s="509"/>
      <c r="E42" s="510"/>
      <c r="F42" s="472"/>
      <c r="G42" s="511"/>
    </row>
    <row r="43" spans="1:9">
      <c r="A43" s="508">
        <v>2.1</v>
      </c>
      <c r="B43" s="512"/>
      <c r="C43" s="137" t="s">
        <v>242</v>
      </c>
      <c r="D43" s="509"/>
      <c r="E43" s="510"/>
      <c r="F43" s="472"/>
      <c r="G43" s="511"/>
    </row>
    <row r="44" spans="1:9">
      <c r="A44" s="513" t="s">
        <v>808</v>
      </c>
      <c r="B44" s="509"/>
      <c r="C44" s="550" t="s">
        <v>243</v>
      </c>
      <c r="D44" s="509"/>
      <c r="E44" s="510"/>
      <c r="F44" s="472"/>
      <c r="G44" s="511"/>
    </row>
    <row r="45" spans="1:9">
      <c r="A45" s="513" t="s">
        <v>809</v>
      </c>
      <c r="B45" s="509"/>
      <c r="C45" s="128" t="s">
        <v>244</v>
      </c>
      <c r="D45" s="509" t="s">
        <v>477</v>
      </c>
      <c r="E45" s="510">
        <v>1</v>
      </c>
      <c r="F45" s="472"/>
      <c r="G45" s="511" t="s">
        <v>1034</v>
      </c>
    </row>
    <row r="46" spans="1:9">
      <c r="A46" s="513" t="s">
        <v>810</v>
      </c>
      <c r="B46" s="509"/>
      <c r="C46" s="128" t="s">
        <v>246</v>
      </c>
      <c r="D46" s="509" t="s">
        <v>477</v>
      </c>
      <c r="E46" s="510">
        <v>1</v>
      </c>
      <c r="F46" s="472"/>
      <c r="G46" s="511" t="s">
        <v>1034</v>
      </c>
    </row>
    <row r="47" spans="1:9">
      <c r="A47" s="513" t="s">
        <v>811</v>
      </c>
      <c r="B47" s="509"/>
      <c r="C47" s="128" t="s">
        <v>247</v>
      </c>
      <c r="D47" s="509" t="s">
        <v>477</v>
      </c>
      <c r="E47" s="510">
        <v>1</v>
      </c>
      <c r="F47" s="472"/>
      <c r="G47" s="511" t="s">
        <v>1034</v>
      </c>
    </row>
    <row r="48" spans="1:9">
      <c r="A48" s="513"/>
      <c r="B48" s="509"/>
      <c r="C48" s="128"/>
      <c r="D48" s="509"/>
      <c r="E48" s="510"/>
      <c r="F48" s="472"/>
      <c r="G48" s="511"/>
    </row>
    <row r="49" spans="1:7">
      <c r="A49" s="513" t="s">
        <v>812</v>
      </c>
      <c r="B49" s="509"/>
      <c r="C49" s="551" t="s">
        <v>248</v>
      </c>
      <c r="D49" s="509"/>
      <c r="E49" s="510"/>
      <c r="F49" s="472"/>
      <c r="G49" s="511"/>
    </row>
    <row r="50" spans="1:7">
      <c r="A50" s="513" t="s">
        <v>813</v>
      </c>
      <c r="B50" s="509"/>
      <c r="C50" s="514" t="s">
        <v>249</v>
      </c>
      <c r="D50" s="509" t="s">
        <v>257</v>
      </c>
      <c r="E50" s="510">
        <v>1</v>
      </c>
      <c r="F50" s="472"/>
      <c r="G50" s="511" t="s">
        <v>1034</v>
      </c>
    </row>
    <row r="51" spans="1:7">
      <c r="A51" s="513"/>
      <c r="B51" s="509"/>
      <c r="C51" s="514" t="s">
        <v>252</v>
      </c>
      <c r="D51" s="509"/>
      <c r="E51" s="510"/>
      <c r="F51" s="472"/>
      <c r="G51" s="511"/>
    </row>
    <row r="52" spans="1:7">
      <c r="A52" s="513"/>
      <c r="B52" s="509"/>
      <c r="C52" s="514" t="s">
        <v>253</v>
      </c>
      <c r="D52" s="509"/>
      <c r="E52" s="510"/>
      <c r="F52" s="472"/>
      <c r="G52" s="511"/>
    </row>
    <row r="53" spans="1:7">
      <c r="A53" s="513"/>
      <c r="B53" s="509"/>
      <c r="C53" s="514" t="s">
        <v>250</v>
      </c>
      <c r="D53" s="509"/>
      <c r="E53" s="510"/>
      <c r="F53" s="480"/>
      <c r="G53" s="511"/>
    </row>
    <row r="54" spans="1:7">
      <c r="A54" s="513"/>
      <c r="B54" s="509"/>
      <c r="C54" s="514"/>
      <c r="D54" s="509"/>
      <c r="E54" s="552"/>
      <c r="F54" s="472"/>
      <c r="G54" s="511"/>
    </row>
    <row r="55" spans="1:7">
      <c r="A55" s="513" t="s">
        <v>814</v>
      </c>
      <c r="B55" s="509"/>
      <c r="C55" s="514" t="s">
        <v>251</v>
      </c>
      <c r="D55" s="509" t="s">
        <v>257</v>
      </c>
      <c r="E55" s="510">
        <v>1</v>
      </c>
      <c r="F55" s="479"/>
      <c r="G55" s="511" t="s">
        <v>1034</v>
      </c>
    </row>
    <row r="56" spans="1:7">
      <c r="A56" s="513"/>
      <c r="B56" s="509"/>
      <c r="C56" s="514" t="s">
        <v>252</v>
      </c>
      <c r="D56" s="509"/>
      <c r="E56" s="510"/>
      <c r="F56" s="472"/>
      <c r="G56" s="511"/>
    </row>
    <row r="57" spans="1:7">
      <c r="A57" s="513"/>
      <c r="B57" s="509"/>
      <c r="C57" s="514" t="s">
        <v>253</v>
      </c>
      <c r="D57" s="509"/>
      <c r="E57" s="510"/>
      <c r="F57" s="472"/>
      <c r="G57" s="511"/>
    </row>
    <row r="58" spans="1:7">
      <c r="A58" s="513"/>
      <c r="B58" s="509"/>
      <c r="C58" s="514" t="s">
        <v>254</v>
      </c>
      <c r="D58" s="509"/>
      <c r="E58" s="510"/>
      <c r="F58" s="472"/>
      <c r="G58" s="511"/>
    </row>
    <row r="59" spans="1:7">
      <c r="A59" s="513"/>
      <c r="B59" s="512"/>
      <c r="C59" s="516"/>
      <c r="D59" s="509"/>
      <c r="E59" s="510"/>
      <c r="F59" s="472"/>
      <c r="G59" s="511"/>
    </row>
    <row r="60" spans="1:7">
      <c r="A60" s="513" t="s">
        <v>815</v>
      </c>
      <c r="B60" s="509"/>
      <c r="C60" s="128" t="s">
        <v>781</v>
      </c>
      <c r="D60" s="509" t="s">
        <v>257</v>
      </c>
      <c r="E60" s="510">
        <v>1</v>
      </c>
      <c r="F60" s="472"/>
      <c r="G60" s="511" t="s">
        <v>1034</v>
      </c>
    </row>
    <row r="61" spans="1:7">
      <c r="A61" s="513"/>
      <c r="B61" s="509"/>
      <c r="C61" s="514" t="s">
        <v>252</v>
      </c>
      <c r="D61" s="509"/>
      <c r="E61" s="510"/>
      <c r="F61" s="472"/>
      <c r="G61" s="511"/>
    </row>
    <row r="62" spans="1:7">
      <c r="A62" s="513"/>
      <c r="B62" s="509"/>
      <c r="C62" s="514" t="s">
        <v>253</v>
      </c>
      <c r="D62" s="509"/>
      <c r="E62" s="510"/>
      <c r="F62" s="472"/>
      <c r="G62" s="511"/>
    </row>
    <row r="63" spans="1:7">
      <c r="A63" s="513"/>
      <c r="B63" s="509"/>
      <c r="C63" s="514" t="s">
        <v>495</v>
      </c>
      <c r="D63" s="509"/>
      <c r="E63" s="510"/>
      <c r="F63" s="472"/>
      <c r="G63" s="511"/>
    </row>
    <row r="64" spans="1:7">
      <c r="A64" s="513"/>
      <c r="B64" s="509"/>
      <c r="C64" s="514"/>
      <c r="D64" s="509"/>
      <c r="E64" s="510"/>
      <c r="F64" s="472"/>
      <c r="G64" s="511"/>
    </row>
    <row r="65" spans="1:7">
      <c r="A65" s="513" t="s">
        <v>816</v>
      </c>
      <c r="B65" s="509"/>
      <c r="C65" s="514" t="s">
        <v>256</v>
      </c>
      <c r="D65" s="509" t="s">
        <v>257</v>
      </c>
      <c r="E65" s="510">
        <v>1</v>
      </c>
      <c r="F65" s="472"/>
      <c r="G65" s="511" t="s">
        <v>1034</v>
      </c>
    </row>
    <row r="66" spans="1:7">
      <c r="A66" s="513"/>
      <c r="B66" s="509"/>
      <c r="C66" s="514" t="s">
        <v>252</v>
      </c>
      <c r="D66" s="509"/>
      <c r="E66" s="510"/>
      <c r="F66" s="472"/>
      <c r="G66" s="511"/>
    </row>
    <row r="67" spans="1:7" ht="13.8" thickBot="1">
      <c r="A67" s="553"/>
      <c r="B67" s="554"/>
      <c r="C67" s="555" t="s">
        <v>254</v>
      </c>
      <c r="D67" s="554"/>
      <c r="E67" s="556"/>
      <c r="F67" s="480"/>
      <c r="G67" s="557"/>
    </row>
    <row r="68" spans="1:7" ht="15" thickTop="1" thickBot="1">
      <c r="A68" s="558"/>
      <c r="B68" s="559"/>
      <c r="C68" s="702" t="s">
        <v>1041</v>
      </c>
      <c r="D68" s="703"/>
      <c r="E68" s="704"/>
      <c r="F68" s="481"/>
      <c r="G68" s="527"/>
    </row>
    <row r="69" spans="1:7" ht="14.4" thickTop="1">
      <c r="A69" s="694"/>
      <c r="B69" s="694"/>
      <c r="C69" s="694"/>
      <c r="D69" s="694"/>
      <c r="E69" s="694"/>
      <c r="F69" s="694"/>
      <c r="G69" s="694"/>
    </row>
    <row r="70" spans="1:7" ht="13.8" thickBot="1">
      <c r="A70" s="560"/>
      <c r="B70" s="561"/>
      <c r="C70" s="70"/>
      <c r="D70" s="561"/>
      <c r="E70" s="562"/>
      <c r="F70" s="482"/>
      <c r="G70" s="482"/>
    </row>
    <row r="71" spans="1:7" ht="14.4" thickTop="1" thickBot="1">
      <c r="A71" s="563" t="s">
        <v>777</v>
      </c>
      <c r="B71" s="564" t="s">
        <v>779</v>
      </c>
      <c r="C71" s="564" t="s">
        <v>27</v>
      </c>
      <c r="D71" s="564" t="s">
        <v>28</v>
      </c>
      <c r="E71" s="565" t="s">
        <v>29</v>
      </c>
      <c r="F71" s="483" t="s">
        <v>30</v>
      </c>
      <c r="G71" s="566" t="s">
        <v>38</v>
      </c>
    </row>
    <row r="72" spans="1:7" ht="13.8" thickTop="1">
      <c r="A72" s="567"/>
      <c r="B72" s="151"/>
      <c r="C72" s="136" t="s">
        <v>817</v>
      </c>
      <c r="D72" s="151"/>
      <c r="E72" s="568"/>
      <c r="F72" s="484"/>
      <c r="G72" s="569"/>
    </row>
    <row r="73" spans="1:7" ht="36">
      <c r="A73" s="570"/>
      <c r="B73" s="151"/>
      <c r="C73" s="136" t="s">
        <v>761</v>
      </c>
      <c r="D73" s="153"/>
      <c r="E73" s="144"/>
      <c r="F73" s="485"/>
      <c r="G73" s="569"/>
    </row>
    <row r="74" spans="1:7" ht="22.8">
      <c r="A74" s="570">
        <v>3.1</v>
      </c>
      <c r="B74" s="153" t="s">
        <v>481</v>
      </c>
      <c r="C74" s="516" t="s">
        <v>25</v>
      </c>
      <c r="D74" s="509"/>
      <c r="E74" s="144"/>
      <c r="F74" s="486"/>
      <c r="G74" s="571"/>
    </row>
    <row r="75" spans="1:7">
      <c r="A75" s="570"/>
      <c r="B75" s="153"/>
      <c r="C75" s="516"/>
      <c r="D75" s="509"/>
      <c r="E75" s="144"/>
      <c r="F75" s="486"/>
      <c r="G75" s="571"/>
    </row>
    <row r="76" spans="1:7">
      <c r="A76" s="572" t="s">
        <v>818</v>
      </c>
      <c r="B76" s="153" t="s">
        <v>482</v>
      </c>
      <c r="C76" s="514" t="s">
        <v>260</v>
      </c>
      <c r="D76" s="509" t="s">
        <v>60</v>
      </c>
      <c r="E76" s="144">
        <v>1</v>
      </c>
      <c r="F76" s="486"/>
      <c r="G76" s="571"/>
    </row>
    <row r="77" spans="1:7">
      <c r="A77" s="572"/>
      <c r="B77" s="153"/>
      <c r="C77" s="128"/>
      <c r="D77" s="509"/>
      <c r="E77" s="144"/>
      <c r="F77" s="486"/>
      <c r="G77" s="571"/>
    </row>
    <row r="78" spans="1:7" ht="22.8">
      <c r="A78" s="570" t="s">
        <v>960</v>
      </c>
      <c r="B78" s="153" t="s">
        <v>483</v>
      </c>
      <c r="C78" s="516" t="s">
        <v>64</v>
      </c>
      <c r="D78" s="512"/>
      <c r="E78" s="573"/>
      <c r="F78" s="487"/>
      <c r="G78" s="571"/>
    </row>
    <row r="79" spans="1:7">
      <c r="A79" s="570" t="s">
        <v>819</v>
      </c>
      <c r="B79" s="151"/>
      <c r="C79" s="549" t="s">
        <v>61</v>
      </c>
      <c r="D79" s="574"/>
      <c r="E79" s="575"/>
      <c r="F79" s="488"/>
      <c r="G79" s="571"/>
    </row>
    <row r="80" spans="1:7" ht="45.6">
      <c r="A80" s="572" t="s">
        <v>961</v>
      </c>
      <c r="B80" s="153" t="s">
        <v>536</v>
      </c>
      <c r="C80" s="128" t="s">
        <v>783</v>
      </c>
      <c r="D80" s="153" t="s">
        <v>32</v>
      </c>
      <c r="E80" s="144">
        <v>500</v>
      </c>
      <c r="F80" s="486"/>
      <c r="G80" s="571"/>
    </row>
    <row r="81" spans="1:7" ht="22.8">
      <c r="A81" s="572" t="s">
        <v>962</v>
      </c>
      <c r="B81" s="153" t="s">
        <v>536</v>
      </c>
      <c r="C81" s="128" t="s">
        <v>968</v>
      </c>
      <c r="D81" s="509" t="s">
        <v>63</v>
      </c>
      <c r="E81" s="144">
        <v>2</v>
      </c>
      <c r="F81" s="486"/>
      <c r="G81" s="571" t="s">
        <v>1036</v>
      </c>
    </row>
    <row r="82" spans="1:7">
      <c r="A82" s="572" t="s">
        <v>963</v>
      </c>
      <c r="B82" s="153" t="s">
        <v>536</v>
      </c>
      <c r="C82" s="128" t="s">
        <v>969</v>
      </c>
      <c r="D82" s="509" t="s">
        <v>63</v>
      </c>
      <c r="E82" s="144">
        <v>2</v>
      </c>
      <c r="F82" s="486"/>
      <c r="G82" s="571" t="s">
        <v>1036</v>
      </c>
    </row>
    <row r="83" spans="1:7" ht="34.200000000000003">
      <c r="A83" s="572" t="s">
        <v>964</v>
      </c>
      <c r="B83" s="153" t="s">
        <v>536</v>
      </c>
      <c r="C83" s="128" t="s">
        <v>745</v>
      </c>
      <c r="D83" s="509" t="s">
        <v>63</v>
      </c>
      <c r="E83" s="144">
        <v>10</v>
      </c>
      <c r="F83" s="486"/>
      <c r="G83" s="571"/>
    </row>
    <row r="84" spans="1:7">
      <c r="A84" s="572"/>
      <c r="B84" s="153"/>
      <c r="C84" s="128"/>
      <c r="D84" s="509"/>
      <c r="E84" s="144"/>
      <c r="F84" s="486"/>
      <c r="G84" s="571"/>
    </row>
    <row r="85" spans="1:7" ht="22.8">
      <c r="A85" s="576" t="s">
        <v>965</v>
      </c>
      <c r="B85" s="577" t="s">
        <v>739</v>
      </c>
      <c r="C85" s="578" t="s">
        <v>842</v>
      </c>
      <c r="D85" s="577"/>
      <c r="E85" s="403"/>
      <c r="F85" s="489"/>
      <c r="G85" s="579"/>
    </row>
    <row r="86" spans="1:7">
      <c r="A86" s="582" t="s">
        <v>966</v>
      </c>
      <c r="B86" s="151"/>
      <c r="C86" s="136" t="s">
        <v>491</v>
      </c>
      <c r="D86" s="509"/>
      <c r="E86" s="144"/>
      <c r="F86" s="485"/>
      <c r="G86" s="571"/>
    </row>
    <row r="87" spans="1:7">
      <c r="A87" s="581" t="s">
        <v>821</v>
      </c>
      <c r="B87" s="153"/>
      <c r="C87" s="128" t="s">
        <v>999</v>
      </c>
      <c r="D87" s="509" t="s">
        <v>76</v>
      </c>
      <c r="E87" s="144">
        <v>1</v>
      </c>
      <c r="F87" s="485"/>
      <c r="G87" s="571"/>
    </row>
    <row r="88" spans="1:7">
      <c r="A88" s="581" t="s">
        <v>822</v>
      </c>
      <c r="B88" s="153"/>
      <c r="C88" s="128" t="s">
        <v>996</v>
      </c>
      <c r="D88" s="509" t="s">
        <v>76</v>
      </c>
      <c r="E88" s="144">
        <v>2</v>
      </c>
      <c r="F88" s="485"/>
      <c r="G88" s="571"/>
    </row>
    <row r="89" spans="1:7">
      <c r="A89" s="581" t="s">
        <v>1010</v>
      </c>
      <c r="B89" s="153"/>
      <c r="C89" s="128" t="s">
        <v>1000</v>
      </c>
      <c r="D89" s="509" t="s">
        <v>76</v>
      </c>
      <c r="E89" s="144">
        <v>1</v>
      </c>
      <c r="F89" s="485"/>
      <c r="G89" s="571"/>
    </row>
    <row r="90" spans="1:7">
      <c r="A90" s="581" t="s">
        <v>1011</v>
      </c>
      <c r="B90" s="153"/>
      <c r="C90" s="128" t="s">
        <v>1001</v>
      </c>
      <c r="D90" s="509" t="s">
        <v>76</v>
      </c>
      <c r="E90" s="144">
        <v>9</v>
      </c>
      <c r="F90" s="485"/>
      <c r="G90" s="571"/>
    </row>
    <row r="91" spans="1:7">
      <c r="A91" s="581"/>
      <c r="B91" s="153"/>
      <c r="C91" s="128"/>
      <c r="D91" s="509"/>
      <c r="E91" s="144"/>
      <c r="F91" s="485"/>
      <c r="G91" s="571"/>
    </row>
    <row r="92" spans="1:7">
      <c r="A92" s="582" t="s">
        <v>903</v>
      </c>
      <c r="B92" s="153"/>
      <c r="C92" s="136" t="s">
        <v>1006</v>
      </c>
      <c r="D92" s="509"/>
      <c r="E92" s="144"/>
      <c r="F92" s="485"/>
      <c r="G92" s="571"/>
    </row>
    <row r="93" spans="1:7">
      <c r="A93" s="581" t="s">
        <v>823</v>
      </c>
      <c r="B93" s="153"/>
      <c r="C93" s="128" t="s">
        <v>1005</v>
      </c>
      <c r="D93" s="509" t="s">
        <v>76</v>
      </c>
      <c r="E93" s="144">
        <v>1</v>
      </c>
      <c r="F93" s="485"/>
      <c r="G93" s="571"/>
    </row>
    <row r="94" spans="1:7">
      <c r="A94" s="581" t="s">
        <v>1012</v>
      </c>
      <c r="B94" s="153"/>
      <c r="C94" s="128" t="s">
        <v>1007</v>
      </c>
      <c r="D94" s="509" t="s">
        <v>76</v>
      </c>
      <c r="E94" s="144">
        <v>1</v>
      </c>
      <c r="F94" s="485"/>
      <c r="G94" s="571"/>
    </row>
    <row r="95" spans="1:7">
      <c r="A95" s="572"/>
      <c r="B95" s="153"/>
      <c r="C95" s="128"/>
      <c r="D95" s="509"/>
      <c r="E95" s="144"/>
      <c r="F95" s="485"/>
      <c r="G95" s="571"/>
    </row>
    <row r="96" spans="1:7">
      <c r="A96" s="570" t="s">
        <v>904</v>
      </c>
      <c r="B96" s="153"/>
      <c r="C96" s="136" t="s">
        <v>558</v>
      </c>
      <c r="D96" s="509"/>
      <c r="E96" s="144"/>
      <c r="F96" s="485"/>
      <c r="G96" s="571"/>
    </row>
    <row r="97" spans="1:7">
      <c r="A97" s="572" t="s">
        <v>824</v>
      </c>
      <c r="B97" s="153"/>
      <c r="C97" s="128" t="s">
        <v>995</v>
      </c>
      <c r="D97" s="509" t="s">
        <v>76</v>
      </c>
      <c r="E97" s="144">
        <v>1</v>
      </c>
      <c r="F97" s="485"/>
      <c r="G97" s="571"/>
    </row>
    <row r="98" spans="1:7">
      <c r="A98" s="572" t="s">
        <v>1013</v>
      </c>
      <c r="B98" s="153"/>
      <c r="C98" s="128" t="s">
        <v>994</v>
      </c>
      <c r="D98" s="509" t="s">
        <v>76</v>
      </c>
      <c r="E98" s="144">
        <v>2</v>
      </c>
      <c r="F98" s="485"/>
      <c r="G98" s="571"/>
    </row>
    <row r="99" spans="1:7">
      <c r="A99" s="572" t="s">
        <v>1014</v>
      </c>
      <c r="B99" s="153"/>
      <c r="C99" s="128" t="s">
        <v>998</v>
      </c>
      <c r="D99" s="509" t="s">
        <v>76</v>
      </c>
      <c r="E99" s="144">
        <v>1</v>
      </c>
      <c r="F99" s="485"/>
      <c r="G99" s="571"/>
    </row>
    <row r="100" spans="1:7">
      <c r="A100" s="572" t="s">
        <v>1015</v>
      </c>
      <c r="B100" s="153"/>
      <c r="C100" s="128" t="s">
        <v>997</v>
      </c>
      <c r="D100" s="509" t="s">
        <v>76</v>
      </c>
      <c r="E100" s="144">
        <v>1</v>
      </c>
      <c r="F100" s="485"/>
      <c r="G100" s="571"/>
    </row>
    <row r="101" spans="1:7">
      <c r="A101" s="580"/>
      <c r="B101" s="577"/>
      <c r="C101" s="401"/>
      <c r="D101" s="546"/>
      <c r="E101" s="403"/>
      <c r="F101" s="490"/>
      <c r="G101" s="579"/>
    </row>
    <row r="102" spans="1:7">
      <c r="A102" s="576" t="s">
        <v>905</v>
      </c>
      <c r="B102" s="583"/>
      <c r="C102" s="413" t="s">
        <v>107</v>
      </c>
      <c r="D102" s="583"/>
      <c r="E102" s="584"/>
      <c r="F102" s="491"/>
      <c r="G102" s="579"/>
    </row>
    <row r="103" spans="1:7" ht="22.8">
      <c r="A103" s="572"/>
      <c r="B103" s="153" t="s">
        <v>478</v>
      </c>
      <c r="C103" s="128" t="s">
        <v>487</v>
      </c>
      <c r="D103" s="509"/>
      <c r="E103" s="144"/>
      <c r="F103" s="485"/>
      <c r="G103" s="571"/>
    </row>
    <row r="104" spans="1:7">
      <c r="A104" s="572" t="s">
        <v>1016</v>
      </c>
      <c r="B104" s="153"/>
      <c r="C104" s="128" t="s">
        <v>1026</v>
      </c>
      <c r="D104" s="509" t="s">
        <v>76</v>
      </c>
      <c r="E104" s="144">
        <v>33</v>
      </c>
      <c r="F104" s="485"/>
      <c r="G104" s="571"/>
    </row>
    <row r="105" spans="1:7">
      <c r="A105" s="572" t="s">
        <v>1017</v>
      </c>
      <c r="B105" s="153"/>
      <c r="C105" s="128" t="s">
        <v>898</v>
      </c>
      <c r="D105" s="509" t="s">
        <v>76</v>
      </c>
      <c r="E105" s="144">
        <v>23</v>
      </c>
      <c r="F105" s="485"/>
      <c r="G105" s="571"/>
    </row>
    <row r="106" spans="1:7">
      <c r="A106" s="572" t="s">
        <v>1018</v>
      </c>
      <c r="B106" s="153"/>
      <c r="C106" s="128" t="s">
        <v>899</v>
      </c>
      <c r="D106" s="509" t="s">
        <v>76</v>
      </c>
      <c r="E106" s="144">
        <v>10</v>
      </c>
      <c r="F106" s="485"/>
      <c r="G106" s="571"/>
    </row>
    <row r="107" spans="1:7">
      <c r="A107" s="572" t="s">
        <v>1019</v>
      </c>
      <c r="B107" s="153"/>
      <c r="C107" s="128" t="s">
        <v>894</v>
      </c>
      <c r="D107" s="509" t="s">
        <v>76</v>
      </c>
      <c r="E107" s="144">
        <v>23</v>
      </c>
      <c r="F107" s="485"/>
      <c r="G107" s="571"/>
    </row>
    <row r="108" spans="1:7">
      <c r="A108" s="572" t="s">
        <v>1020</v>
      </c>
      <c r="B108" s="153"/>
      <c r="C108" s="128" t="s">
        <v>895</v>
      </c>
      <c r="D108" s="509" t="s">
        <v>76</v>
      </c>
      <c r="E108" s="144">
        <v>10</v>
      </c>
      <c r="F108" s="485"/>
      <c r="G108" s="571"/>
    </row>
    <row r="109" spans="1:7">
      <c r="A109" s="572" t="s">
        <v>1021</v>
      </c>
      <c r="B109" s="153"/>
      <c r="C109" s="128" t="s">
        <v>896</v>
      </c>
      <c r="D109" s="509" t="s">
        <v>76</v>
      </c>
      <c r="E109" s="144">
        <v>23</v>
      </c>
      <c r="F109" s="485"/>
      <c r="G109" s="571"/>
    </row>
    <row r="110" spans="1:7">
      <c r="A110" s="572" t="s">
        <v>1022</v>
      </c>
      <c r="B110" s="153"/>
      <c r="C110" s="128" t="s">
        <v>897</v>
      </c>
      <c r="D110" s="509" t="s">
        <v>76</v>
      </c>
      <c r="E110" s="144">
        <v>10</v>
      </c>
      <c r="F110" s="485"/>
      <c r="G110" s="571"/>
    </row>
    <row r="111" spans="1:7">
      <c r="A111" s="572"/>
      <c r="B111" s="153"/>
      <c r="C111" s="136"/>
      <c r="D111" s="509"/>
      <c r="E111" s="144"/>
      <c r="F111" s="485"/>
      <c r="G111" s="585"/>
    </row>
    <row r="112" spans="1:7">
      <c r="A112" s="570" t="s">
        <v>906</v>
      </c>
      <c r="B112" s="153"/>
      <c r="C112" s="136" t="s">
        <v>103</v>
      </c>
      <c r="D112" s="509"/>
      <c r="E112" s="144" t="s">
        <v>70</v>
      </c>
      <c r="F112" s="485"/>
      <c r="G112" s="585"/>
    </row>
    <row r="113" spans="1:7">
      <c r="A113" s="572"/>
      <c r="B113" s="153"/>
      <c r="C113" s="143" t="s">
        <v>106</v>
      </c>
      <c r="D113" s="509"/>
      <c r="E113" s="144"/>
      <c r="F113" s="485"/>
      <c r="G113" s="585"/>
    </row>
    <row r="114" spans="1:7">
      <c r="A114" s="572" t="s">
        <v>976</v>
      </c>
      <c r="B114" s="153"/>
      <c r="C114" s="658" t="s">
        <v>985</v>
      </c>
      <c r="D114" s="659" t="s">
        <v>76</v>
      </c>
      <c r="E114" s="659">
        <v>2</v>
      </c>
      <c r="F114" s="485"/>
      <c r="G114" s="585"/>
    </row>
    <row r="115" spans="1:7">
      <c r="A115" s="572" t="s">
        <v>977</v>
      </c>
      <c r="B115" s="153"/>
      <c r="C115" s="658" t="s">
        <v>992</v>
      </c>
      <c r="D115" s="659" t="s">
        <v>76</v>
      </c>
      <c r="E115" s="659">
        <v>3</v>
      </c>
      <c r="F115" s="485"/>
      <c r="G115" s="585"/>
    </row>
    <row r="116" spans="1:7">
      <c r="A116" s="572" t="s">
        <v>978</v>
      </c>
      <c r="B116" s="153"/>
      <c r="C116" s="658" t="s">
        <v>986</v>
      </c>
      <c r="D116" s="659" t="s">
        <v>76</v>
      </c>
      <c r="E116" s="659">
        <v>1</v>
      </c>
      <c r="F116" s="485"/>
      <c r="G116" s="585"/>
    </row>
    <row r="117" spans="1:7">
      <c r="A117" s="572" t="s">
        <v>979</v>
      </c>
      <c r="B117" s="153"/>
      <c r="C117" s="658" t="s">
        <v>987</v>
      </c>
      <c r="D117" s="659" t="s">
        <v>76</v>
      </c>
      <c r="E117" s="659">
        <v>4</v>
      </c>
      <c r="F117" s="485"/>
      <c r="G117" s="585"/>
    </row>
    <row r="118" spans="1:7">
      <c r="A118" s="572" t="s">
        <v>980</v>
      </c>
      <c r="B118" s="153"/>
      <c r="C118" s="658" t="s">
        <v>988</v>
      </c>
      <c r="D118" s="659" t="s">
        <v>76</v>
      </c>
      <c r="E118" s="659">
        <v>1</v>
      </c>
      <c r="F118" s="485"/>
      <c r="G118" s="585"/>
    </row>
    <row r="119" spans="1:7">
      <c r="A119" s="572" t="s">
        <v>981</v>
      </c>
      <c r="B119" s="153"/>
      <c r="C119" s="658" t="s">
        <v>989</v>
      </c>
      <c r="D119" s="659" t="s">
        <v>76</v>
      </c>
      <c r="E119" s="659">
        <v>1</v>
      </c>
      <c r="F119" s="485"/>
      <c r="G119" s="585"/>
    </row>
    <row r="120" spans="1:7">
      <c r="A120" s="572" t="s">
        <v>982</v>
      </c>
      <c r="B120" s="153"/>
      <c r="C120" s="658" t="s">
        <v>990</v>
      </c>
      <c r="D120" s="659" t="s">
        <v>76</v>
      </c>
      <c r="E120" s="659">
        <v>4</v>
      </c>
      <c r="F120" s="485"/>
      <c r="G120" s="585"/>
    </row>
    <row r="121" spans="1:7">
      <c r="A121" s="572" t="s">
        <v>1023</v>
      </c>
      <c r="B121" s="153"/>
      <c r="C121" s="658" t="s">
        <v>991</v>
      </c>
      <c r="D121" s="659" t="s">
        <v>76</v>
      </c>
      <c r="E121" s="659">
        <v>8</v>
      </c>
      <c r="F121" s="485"/>
      <c r="G121" s="585"/>
    </row>
    <row r="122" spans="1:7">
      <c r="A122" s="572" t="s">
        <v>1024</v>
      </c>
      <c r="B122" s="153"/>
      <c r="C122" s="658" t="s">
        <v>993</v>
      </c>
      <c r="D122" s="659" t="s">
        <v>76</v>
      </c>
      <c r="E122" s="659">
        <v>1</v>
      </c>
      <c r="F122" s="485"/>
      <c r="G122" s="585"/>
    </row>
    <row r="123" spans="1:7">
      <c r="A123" s="570"/>
      <c r="B123" s="153"/>
      <c r="C123" s="136"/>
      <c r="D123" s="509"/>
      <c r="E123" s="144"/>
      <c r="F123" s="485"/>
      <c r="G123" s="585"/>
    </row>
    <row r="124" spans="1:7" s="587" customFormat="1" ht="21.6" customHeight="1">
      <c r="A124" s="570" t="s">
        <v>983</v>
      </c>
      <c r="B124" s="151"/>
      <c r="C124" s="136" t="s">
        <v>226</v>
      </c>
      <c r="D124" s="586"/>
      <c r="E124" s="568"/>
      <c r="F124" s="660"/>
      <c r="G124" s="661"/>
    </row>
    <row r="125" spans="1:7">
      <c r="A125" s="572" t="s">
        <v>984</v>
      </c>
      <c r="B125" s="153"/>
      <c r="C125" s="128" t="s">
        <v>225</v>
      </c>
      <c r="D125" s="509" t="s">
        <v>31</v>
      </c>
      <c r="E125" s="144">
        <v>2</v>
      </c>
      <c r="F125" s="485"/>
      <c r="G125" s="585"/>
    </row>
    <row r="126" spans="1:7">
      <c r="A126" s="572" t="s">
        <v>907</v>
      </c>
      <c r="B126" s="153"/>
      <c r="C126" s="128" t="s">
        <v>102</v>
      </c>
      <c r="D126" s="509" t="s">
        <v>31</v>
      </c>
      <c r="E126" s="144">
        <v>2</v>
      </c>
      <c r="F126" s="485"/>
      <c r="G126" s="585"/>
    </row>
    <row r="127" spans="1:7">
      <c r="A127" s="572"/>
      <c r="B127" s="153"/>
      <c r="C127" s="128"/>
      <c r="D127" s="509"/>
      <c r="E127" s="144"/>
      <c r="F127" s="485"/>
      <c r="G127" s="585"/>
    </row>
    <row r="128" spans="1:7">
      <c r="A128" s="570" t="s">
        <v>825</v>
      </c>
      <c r="B128" s="153"/>
      <c r="C128" s="136" t="s">
        <v>909</v>
      </c>
      <c r="D128" s="509"/>
      <c r="E128" s="144"/>
      <c r="F128" s="485"/>
      <c r="G128" s="585"/>
    </row>
    <row r="129" spans="1:9">
      <c r="A129" s="572" t="s">
        <v>826</v>
      </c>
      <c r="B129" s="153" t="s">
        <v>740</v>
      </c>
      <c r="C129" s="128" t="s">
        <v>763</v>
      </c>
      <c r="D129" s="153" t="s">
        <v>65</v>
      </c>
      <c r="E129" s="144">
        <v>5</v>
      </c>
      <c r="F129" s="485"/>
      <c r="G129" s="585"/>
    </row>
    <row r="130" spans="1:9">
      <c r="A130" s="572" t="s">
        <v>908</v>
      </c>
      <c r="B130" s="577" t="s">
        <v>740</v>
      </c>
      <c r="C130" s="401" t="s">
        <v>751</v>
      </c>
      <c r="D130" s="577" t="s">
        <v>782</v>
      </c>
      <c r="E130" s="403">
        <v>30</v>
      </c>
      <c r="F130" s="490"/>
      <c r="G130" s="585"/>
    </row>
    <row r="131" spans="1:9" ht="13.8" thickBot="1">
      <c r="A131" s="588"/>
      <c r="B131" s="589"/>
      <c r="C131" s="590"/>
      <c r="D131" s="591"/>
      <c r="E131" s="592"/>
      <c r="F131" s="662"/>
      <c r="G131" s="663"/>
    </row>
    <row r="132" spans="1:9" s="600" customFormat="1" ht="15" thickTop="1" thickBot="1">
      <c r="A132" s="593"/>
      <c r="B132" s="594"/>
      <c r="C132" s="595" t="s">
        <v>827</v>
      </c>
      <c r="D132" s="594"/>
      <c r="E132" s="596"/>
      <c r="F132" s="492"/>
      <c r="G132" s="597"/>
      <c r="H132" s="598"/>
      <c r="I132" s="599"/>
    </row>
    <row r="133" spans="1:9" ht="13.8" thickTop="1"/>
    <row r="134" spans="1:9" ht="13.8" thickBot="1">
      <c r="A134" s="605"/>
      <c r="B134" s="606"/>
      <c r="C134" s="607"/>
      <c r="D134" s="606"/>
      <c r="E134" s="608"/>
      <c r="F134" s="494"/>
      <c r="G134" s="609"/>
    </row>
    <row r="135" spans="1:9" ht="14.4" thickTop="1" thickBot="1">
      <c r="A135" s="610" t="s">
        <v>412</v>
      </c>
      <c r="B135" s="611" t="s">
        <v>778</v>
      </c>
      <c r="C135" s="611" t="s">
        <v>27</v>
      </c>
      <c r="D135" s="611" t="s">
        <v>28</v>
      </c>
      <c r="E135" s="612" t="s">
        <v>29</v>
      </c>
      <c r="F135" s="495" t="s">
        <v>30</v>
      </c>
      <c r="G135" s="613" t="s">
        <v>413</v>
      </c>
    </row>
    <row r="136" spans="1:9" ht="13.8" thickTop="1">
      <c r="A136" s="614" t="s">
        <v>829</v>
      </c>
      <c r="B136" s="615"/>
      <c r="C136" s="616" t="s">
        <v>841</v>
      </c>
      <c r="D136" s="615"/>
      <c r="E136" s="617"/>
      <c r="F136" s="496"/>
      <c r="G136" s="618"/>
    </row>
    <row r="137" spans="1:9">
      <c r="A137" s="619" t="s">
        <v>830</v>
      </c>
      <c r="B137" s="615" t="s">
        <v>901</v>
      </c>
      <c r="C137" s="616" t="s">
        <v>406</v>
      </c>
      <c r="D137" s="615"/>
      <c r="E137" s="617"/>
      <c r="F137" s="496"/>
      <c r="G137" s="618"/>
    </row>
    <row r="138" spans="1:9" ht="57">
      <c r="A138" s="620" t="s">
        <v>831</v>
      </c>
      <c r="B138" s="621"/>
      <c r="C138" s="470" t="s">
        <v>967</v>
      </c>
      <c r="D138" s="622"/>
      <c r="E138" s="623"/>
      <c r="F138" s="497"/>
      <c r="G138" s="624"/>
    </row>
    <row r="139" spans="1:9">
      <c r="A139" s="625"/>
      <c r="B139" s="621"/>
      <c r="C139" s="470"/>
      <c r="D139" s="622"/>
      <c r="E139" s="623"/>
      <c r="F139" s="497"/>
      <c r="G139" s="624"/>
    </row>
    <row r="140" spans="1:9">
      <c r="A140" s="625"/>
      <c r="B140" s="621"/>
      <c r="C140" s="626" t="s">
        <v>1031</v>
      </c>
      <c r="D140" s="622"/>
      <c r="E140" s="623"/>
      <c r="F140" s="497"/>
      <c r="G140" s="624"/>
    </row>
    <row r="141" spans="1:9">
      <c r="A141" s="625" t="s">
        <v>1027</v>
      </c>
      <c r="B141" s="621"/>
      <c r="C141" s="470" t="s">
        <v>105</v>
      </c>
      <c r="D141" s="622" t="s">
        <v>76</v>
      </c>
      <c r="E141" s="623">
        <v>4</v>
      </c>
      <c r="F141" s="497"/>
      <c r="G141" s="624"/>
    </row>
    <row r="142" spans="1:9">
      <c r="A142" s="625" t="s">
        <v>1028</v>
      </c>
      <c r="B142" s="621"/>
      <c r="C142" s="627" t="s">
        <v>1046</v>
      </c>
      <c r="D142" s="628" t="s">
        <v>76</v>
      </c>
      <c r="E142" s="623">
        <v>4</v>
      </c>
      <c r="F142" s="497"/>
      <c r="G142" s="624"/>
    </row>
    <row r="143" spans="1:9">
      <c r="A143" s="625" t="s">
        <v>1029</v>
      </c>
      <c r="B143" s="621"/>
      <c r="C143" s="470" t="s">
        <v>1044</v>
      </c>
      <c r="D143" s="622" t="s">
        <v>76</v>
      </c>
      <c r="E143" s="623">
        <v>4</v>
      </c>
      <c r="F143" s="497"/>
      <c r="G143" s="624"/>
    </row>
    <row r="144" spans="1:9">
      <c r="A144" s="625" t="s">
        <v>1030</v>
      </c>
      <c r="B144" s="621"/>
      <c r="C144" s="470" t="s">
        <v>1045</v>
      </c>
      <c r="D144" s="622" t="s">
        <v>76</v>
      </c>
      <c r="E144" s="623">
        <v>4</v>
      </c>
      <c r="F144" s="497"/>
      <c r="G144" s="624"/>
    </row>
    <row r="145" spans="1:7">
      <c r="A145" s="625" t="s">
        <v>1042</v>
      </c>
      <c r="B145" s="621"/>
      <c r="C145" s="470" t="s">
        <v>1047</v>
      </c>
      <c r="D145" s="622" t="s">
        <v>76</v>
      </c>
      <c r="E145" s="623">
        <v>33</v>
      </c>
      <c r="F145" s="497"/>
      <c r="G145" s="624"/>
    </row>
    <row r="146" spans="1:7">
      <c r="A146" s="629"/>
      <c r="B146" s="621"/>
      <c r="C146" s="470"/>
      <c r="D146" s="622"/>
      <c r="E146" s="623"/>
      <c r="F146" s="497"/>
      <c r="G146" s="624"/>
    </row>
    <row r="147" spans="1:7">
      <c r="A147" s="629" t="s">
        <v>832</v>
      </c>
      <c r="B147" s="621"/>
      <c r="C147" s="630" t="s">
        <v>407</v>
      </c>
      <c r="D147" s="621"/>
      <c r="E147" s="623"/>
      <c r="F147" s="497"/>
      <c r="G147" s="624"/>
    </row>
    <row r="148" spans="1:7" ht="49.8" customHeight="1">
      <c r="A148" s="620"/>
      <c r="B148" s="621" t="s">
        <v>900</v>
      </c>
      <c r="C148" s="470" t="s">
        <v>1102</v>
      </c>
      <c r="D148" s="621"/>
      <c r="E148" s="623"/>
      <c r="F148" s="498"/>
      <c r="G148" s="624"/>
    </row>
    <row r="149" spans="1:7">
      <c r="A149" s="620"/>
      <c r="B149" s="621"/>
      <c r="C149" s="470"/>
      <c r="D149" s="621"/>
      <c r="E149" s="623"/>
      <c r="F149" s="498"/>
      <c r="G149" s="624"/>
    </row>
    <row r="150" spans="1:7">
      <c r="A150" s="620" t="s">
        <v>833</v>
      </c>
      <c r="B150" s="621"/>
      <c r="C150" s="630" t="s">
        <v>856</v>
      </c>
      <c r="D150" s="621"/>
      <c r="E150" s="623"/>
      <c r="F150" s="498"/>
      <c r="G150" s="624"/>
    </row>
    <row r="151" spans="1:7">
      <c r="A151" s="620" t="s">
        <v>911</v>
      </c>
      <c r="B151" s="621"/>
      <c r="C151" s="627" t="s">
        <v>869</v>
      </c>
      <c r="D151" s="621" t="s">
        <v>76</v>
      </c>
      <c r="E151" s="623">
        <v>3</v>
      </c>
      <c r="F151" s="498"/>
      <c r="G151" s="624"/>
    </row>
    <row r="152" spans="1:7">
      <c r="A152" s="620" t="s">
        <v>912</v>
      </c>
      <c r="B152" s="621"/>
      <c r="C152" s="627" t="s">
        <v>870</v>
      </c>
      <c r="D152" s="621" t="s">
        <v>76</v>
      </c>
      <c r="E152" s="623">
        <v>3</v>
      </c>
      <c r="F152" s="498"/>
      <c r="G152" s="624"/>
    </row>
    <row r="153" spans="1:7">
      <c r="A153" s="620" t="s">
        <v>913</v>
      </c>
      <c r="B153" s="621"/>
      <c r="C153" s="627" t="s">
        <v>871</v>
      </c>
      <c r="D153" s="621" t="s">
        <v>76</v>
      </c>
      <c r="E153" s="623">
        <v>1</v>
      </c>
      <c r="F153" s="498"/>
      <c r="G153" s="624"/>
    </row>
    <row r="154" spans="1:7">
      <c r="A154" s="620" t="s">
        <v>914</v>
      </c>
      <c r="B154" s="621"/>
      <c r="C154" s="627" t="s">
        <v>872</v>
      </c>
      <c r="D154" s="621" t="s">
        <v>76</v>
      </c>
      <c r="E154" s="623">
        <v>1</v>
      </c>
      <c r="F154" s="498"/>
      <c r="G154" s="624"/>
    </row>
    <row r="155" spans="1:7">
      <c r="A155" s="620" t="s">
        <v>915</v>
      </c>
      <c r="B155" s="621"/>
      <c r="C155" s="627" t="s">
        <v>867</v>
      </c>
      <c r="D155" s="621" t="s">
        <v>76</v>
      </c>
      <c r="E155" s="623">
        <v>3</v>
      </c>
      <c r="F155" s="498"/>
      <c r="G155" s="624"/>
    </row>
    <row r="156" spans="1:7">
      <c r="A156" s="620" t="s">
        <v>916</v>
      </c>
      <c r="B156" s="621"/>
      <c r="C156" s="627" t="s">
        <v>868</v>
      </c>
      <c r="D156" s="621" t="s">
        <v>76</v>
      </c>
      <c r="E156" s="623">
        <v>3</v>
      </c>
      <c r="F156" s="498"/>
      <c r="G156" s="624"/>
    </row>
    <row r="157" spans="1:7">
      <c r="A157" s="620" t="s">
        <v>917</v>
      </c>
      <c r="B157" s="621"/>
      <c r="C157" s="627" t="s">
        <v>873</v>
      </c>
      <c r="D157" s="621" t="s">
        <v>76</v>
      </c>
      <c r="E157" s="623">
        <v>1</v>
      </c>
      <c r="F157" s="498"/>
      <c r="G157" s="624"/>
    </row>
    <row r="158" spans="1:7">
      <c r="A158" s="620" t="s">
        <v>918</v>
      </c>
      <c r="B158" s="621"/>
      <c r="C158" s="627" t="s">
        <v>865</v>
      </c>
      <c r="D158" s="621" t="s">
        <v>76</v>
      </c>
      <c r="E158" s="623">
        <v>2</v>
      </c>
      <c r="F158" s="498"/>
      <c r="G158" s="624"/>
    </row>
    <row r="159" spans="1:7">
      <c r="A159" s="620" t="s">
        <v>919</v>
      </c>
      <c r="B159" s="621"/>
      <c r="C159" s="627" t="s">
        <v>874</v>
      </c>
      <c r="D159" s="621" t="s">
        <v>76</v>
      </c>
      <c r="E159" s="623">
        <v>1</v>
      </c>
      <c r="F159" s="498"/>
      <c r="G159" s="624"/>
    </row>
    <row r="160" spans="1:7">
      <c r="A160" s="620" t="s">
        <v>920</v>
      </c>
      <c r="B160" s="621"/>
      <c r="C160" s="627" t="s">
        <v>875</v>
      </c>
      <c r="D160" s="621" t="s">
        <v>76</v>
      </c>
      <c r="E160" s="623">
        <v>1</v>
      </c>
      <c r="F160" s="498"/>
      <c r="G160" s="624"/>
    </row>
    <row r="161" spans="1:7">
      <c r="A161" s="620" t="s">
        <v>921</v>
      </c>
      <c r="B161" s="621"/>
      <c r="C161" s="627" t="s">
        <v>866</v>
      </c>
      <c r="D161" s="621" t="s">
        <v>76</v>
      </c>
      <c r="E161" s="623">
        <v>1</v>
      </c>
      <c r="F161" s="498"/>
      <c r="G161" s="624"/>
    </row>
    <row r="162" spans="1:7">
      <c r="A162" s="620" t="s">
        <v>922</v>
      </c>
      <c r="B162" s="621"/>
      <c r="C162" s="627" t="s">
        <v>1033</v>
      </c>
      <c r="D162" s="621" t="s">
        <v>76</v>
      </c>
      <c r="E162" s="623">
        <v>1</v>
      </c>
      <c r="F162" s="498"/>
      <c r="G162" s="624"/>
    </row>
    <row r="163" spans="1:7">
      <c r="A163" s="620" t="s">
        <v>923</v>
      </c>
      <c r="B163" s="621"/>
      <c r="C163" s="627" t="s">
        <v>876</v>
      </c>
      <c r="D163" s="621" t="s">
        <v>76</v>
      </c>
      <c r="E163" s="623">
        <v>1</v>
      </c>
      <c r="F163" s="498"/>
      <c r="G163" s="624"/>
    </row>
    <row r="164" spans="1:7">
      <c r="A164" s="620"/>
      <c r="B164" s="621"/>
      <c r="C164" s="470"/>
      <c r="D164" s="621"/>
      <c r="E164" s="623"/>
      <c r="F164" s="498"/>
      <c r="G164" s="624"/>
    </row>
    <row r="165" spans="1:7">
      <c r="A165" s="620" t="s">
        <v>834</v>
      </c>
      <c r="B165" s="621" t="s">
        <v>902</v>
      </c>
      <c r="C165" s="630" t="s">
        <v>843</v>
      </c>
      <c r="D165" s="621"/>
      <c r="E165" s="623"/>
      <c r="F165" s="498"/>
      <c r="G165" s="624"/>
    </row>
    <row r="166" spans="1:7" ht="22.8">
      <c r="A166" s="620"/>
      <c r="B166" s="621"/>
      <c r="C166" s="470" t="s">
        <v>1096</v>
      </c>
      <c r="D166" s="621"/>
      <c r="E166" s="623"/>
      <c r="F166" s="498"/>
      <c r="G166" s="624"/>
    </row>
    <row r="167" spans="1:7">
      <c r="A167" s="620" t="s">
        <v>924</v>
      </c>
      <c r="B167" s="621"/>
      <c r="C167" s="470" t="s">
        <v>844</v>
      </c>
      <c r="D167" s="621" t="s">
        <v>76</v>
      </c>
      <c r="E167" s="623">
        <f>2+2+1+1+1+3+3</f>
        <v>13</v>
      </c>
      <c r="F167" s="498"/>
      <c r="G167" s="624"/>
    </row>
    <row r="168" spans="1:7">
      <c r="A168" s="620" t="s">
        <v>925</v>
      </c>
      <c r="B168" s="621"/>
      <c r="C168" s="470" t="s">
        <v>845</v>
      </c>
      <c r="D168" s="621" t="s">
        <v>76</v>
      </c>
      <c r="E168" s="623">
        <f>1+1+1+1+1</f>
        <v>5</v>
      </c>
      <c r="F168" s="498"/>
      <c r="G168" s="624"/>
    </row>
    <row r="169" spans="1:7">
      <c r="A169" s="620" t="s">
        <v>926</v>
      </c>
      <c r="B169" s="621"/>
      <c r="C169" s="470" t="s">
        <v>846</v>
      </c>
      <c r="D169" s="621" t="s">
        <v>76</v>
      </c>
      <c r="E169" s="623">
        <f>1+1+1</f>
        <v>3</v>
      </c>
      <c r="F169" s="498"/>
      <c r="G169" s="624"/>
    </row>
    <row r="170" spans="1:7">
      <c r="A170" s="620" t="s">
        <v>927</v>
      </c>
      <c r="B170" s="621"/>
      <c r="C170" s="470" t="s">
        <v>1032</v>
      </c>
      <c r="D170" s="621" t="s">
        <v>76</v>
      </c>
      <c r="E170" s="623">
        <v>1</v>
      </c>
      <c r="F170" s="498"/>
      <c r="G170" s="624"/>
    </row>
    <row r="171" spans="1:7">
      <c r="A171" s="620"/>
      <c r="B171" s="621"/>
      <c r="C171" s="627"/>
      <c r="D171" s="621"/>
      <c r="E171" s="623"/>
      <c r="F171" s="498"/>
      <c r="G171" s="624"/>
    </row>
    <row r="172" spans="1:7">
      <c r="A172" s="620" t="s">
        <v>839</v>
      </c>
      <c r="B172" s="621"/>
      <c r="C172" s="743" t="s">
        <v>1100</v>
      </c>
      <c r="D172" s="621"/>
      <c r="E172" s="623"/>
      <c r="F172" s="498"/>
      <c r="G172" s="624"/>
    </row>
    <row r="173" spans="1:7">
      <c r="A173" s="620"/>
      <c r="B173" s="621"/>
      <c r="C173" s="627" t="s">
        <v>1101</v>
      </c>
      <c r="D173" s="621" t="s">
        <v>76</v>
      </c>
      <c r="E173" s="623">
        <v>33</v>
      </c>
      <c r="F173" s="498"/>
      <c r="G173" s="624"/>
    </row>
    <row r="174" spans="1:7">
      <c r="A174" s="620"/>
      <c r="B174" s="621"/>
      <c r="C174" s="627"/>
      <c r="D174" s="621"/>
      <c r="E174" s="623"/>
      <c r="F174" s="498"/>
      <c r="G174" s="624"/>
    </row>
    <row r="175" spans="1:7">
      <c r="A175" s="614" t="s">
        <v>835</v>
      </c>
      <c r="B175" s="615" t="s">
        <v>902</v>
      </c>
      <c r="C175" s="616" t="s">
        <v>408</v>
      </c>
      <c r="D175" s="615"/>
      <c r="E175" s="617"/>
      <c r="F175" s="502"/>
      <c r="G175" s="624"/>
    </row>
    <row r="176" spans="1:7" ht="79.8">
      <c r="A176" s="620" t="s">
        <v>836</v>
      </c>
      <c r="B176" s="621"/>
      <c r="C176" s="470" t="s">
        <v>1097</v>
      </c>
      <c r="D176" s="621" t="s">
        <v>76</v>
      </c>
      <c r="E176" s="623">
        <v>33</v>
      </c>
      <c r="F176" s="498"/>
      <c r="G176" s="624"/>
    </row>
    <row r="177" spans="1:9">
      <c r="A177" s="631"/>
      <c r="B177" s="632"/>
      <c r="C177" s="633"/>
      <c r="D177" s="632"/>
      <c r="E177" s="634"/>
      <c r="F177" s="499"/>
      <c r="G177" s="635"/>
    </row>
    <row r="178" spans="1:9" s="587" customFormat="1">
      <c r="A178" s="684" t="s">
        <v>837</v>
      </c>
      <c r="B178" s="739"/>
      <c r="C178" s="685" t="s">
        <v>1099</v>
      </c>
      <c r="D178" s="739"/>
      <c r="E178" s="740"/>
      <c r="F178" s="741"/>
      <c r="G178" s="742"/>
    </row>
    <row r="179" spans="1:9" s="587" customFormat="1">
      <c r="A179" s="684"/>
      <c r="B179" s="739"/>
      <c r="C179" s="685"/>
      <c r="D179" s="739"/>
      <c r="E179" s="740"/>
      <c r="F179" s="741"/>
      <c r="G179" s="742"/>
    </row>
    <row r="180" spans="1:9" ht="13.8" thickBot="1">
      <c r="A180" s="631"/>
      <c r="B180" s="632"/>
      <c r="C180" s="633"/>
      <c r="D180" s="632"/>
      <c r="E180" s="634"/>
      <c r="F180" s="499"/>
      <c r="G180" s="635"/>
    </row>
    <row r="181" spans="1:9" ht="14.4" customHeight="1" thickTop="1" thickBot="1">
      <c r="A181" s="636"/>
      <c r="B181" s="637"/>
      <c r="C181" s="638"/>
      <c r="D181" s="637"/>
      <c r="E181" s="698" t="s">
        <v>1098</v>
      </c>
      <c r="F181" s="699"/>
      <c r="G181" s="613"/>
      <c r="I181" s="528"/>
    </row>
    <row r="182" spans="1:9" ht="14.4" customHeight="1" thickTop="1" thickBot="1">
      <c r="A182" s="691"/>
      <c r="B182" s="640"/>
      <c r="C182" s="692"/>
      <c r="D182" s="640"/>
      <c r="E182" s="689"/>
      <c r="F182" s="689"/>
      <c r="G182" s="693"/>
      <c r="I182" s="528"/>
    </row>
    <row r="183" spans="1:9" ht="14.4" customHeight="1" thickTop="1">
      <c r="A183" s="686"/>
      <c r="B183" s="687"/>
      <c r="C183" s="688"/>
      <c r="D183" s="687"/>
      <c r="E183" s="689"/>
      <c r="F183" s="689"/>
      <c r="G183" s="690"/>
      <c r="H183" s="539"/>
      <c r="I183" s="528"/>
    </row>
    <row r="184" spans="1:9">
      <c r="A184" s="620"/>
      <c r="B184" s="621"/>
      <c r="C184" s="627"/>
      <c r="D184" s="621"/>
      <c r="E184" s="623"/>
      <c r="F184" s="498"/>
      <c r="G184" s="624"/>
    </row>
    <row r="185" spans="1:9">
      <c r="A185" s="620" t="s">
        <v>839</v>
      </c>
      <c r="B185" s="621"/>
      <c r="C185" s="630" t="s">
        <v>855</v>
      </c>
      <c r="D185" s="621"/>
      <c r="E185" s="623"/>
      <c r="F185" s="498"/>
      <c r="G185" s="624"/>
    </row>
    <row r="186" spans="1:9">
      <c r="A186" s="620" t="s">
        <v>928</v>
      </c>
      <c r="B186" s="621"/>
      <c r="C186" s="470" t="s">
        <v>850</v>
      </c>
      <c r="D186" s="621" t="s">
        <v>76</v>
      </c>
      <c r="E186" s="623">
        <v>23</v>
      </c>
      <c r="F186" s="498"/>
      <c r="G186" s="624"/>
    </row>
    <row r="187" spans="1:9">
      <c r="A187" s="620" t="s">
        <v>929</v>
      </c>
      <c r="B187" s="621"/>
      <c r="C187" s="470" t="s">
        <v>851</v>
      </c>
      <c r="D187" s="621" t="s">
        <v>76</v>
      </c>
      <c r="E187" s="623">
        <v>10</v>
      </c>
      <c r="F187" s="498"/>
      <c r="G187" s="624"/>
    </row>
    <row r="188" spans="1:9">
      <c r="A188" s="620" t="s">
        <v>930</v>
      </c>
      <c r="B188" s="621"/>
      <c r="C188" s="470" t="s">
        <v>1003</v>
      </c>
      <c r="D188" s="621" t="s">
        <v>76</v>
      </c>
      <c r="E188" s="623">
        <v>4</v>
      </c>
      <c r="F188" s="498"/>
      <c r="G188" s="624"/>
    </row>
    <row r="189" spans="1:9">
      <c r="A189" s="620" t="s">
        <v>931</v>
      </c>
      <c r="B189" s="621"/>
      <c r="C189" s="470" t="s">
        <v>1002</v>
      </c>
      <c r="D189" s="621" t="s">
        <v>76</v>
      </c>
      <c r="E189" s="623">
        <v>4</v>
      </c>
      <c r="F189" s="498"/>
      <c r="G189" s="624"/>
    </row>
    <row r="190" spans="1:9">
      <c r="A190" s="620" t="s">
        <v>932</v>
      </c>
      <c r="B190" s="621"/>
      <c r="C190" s="470" t="s">
        <v>887</v>
      </c>
      <c r="D190" s="621" t="s">
        <v>76</v>
      </c>
      <c r="E190" s="623">
        <v>43</v>
      </c>
      <c r="F190" s="498"/>
      <c r="G190" s="624"/>
    </row>
    <row r="191" spans="1:9">
      <c r="A191" s="620" t="s">
        <v>933</v>
      </c>
      <c r="B191" s="621"/>
      <c r="C191" s="470" t="s">
        <v>889</v>
      </c>
      <c r="D191" s="621" t="s">
        <v>76</v>
      </c>
      <c r="E191" s="623">
        <v>20</v>
      </c>
      <c r="F191" s="498"/>
      <c r="G191" s="624"/>
    </row>
    <row r="192" spans="1:9">
      <c r="A192" s="620" t="s">
        <v>934</v>
      </c>
      <c r="B192" s="621"/>
      <c r="C192" s="470" t="s">
        <v>890</v>
      </c>
      <c r="D192" s="621" t="s">
        <v>76</v>
      </c>
      <c r="E192" s="623">
        <v>23</v>
      </c>
      <c r="F192" s="498"/>
      <c r="G192" s="624"/>
    </row>
    <row r="193" spans="1:9">
      <c r="A193" s="620" t="s">
        <v>935</v>
      </c>
      <c r="B193" s="621"/>
      <c r="C193" s="470" t="s">
        <v>891</v>
      </c>
      <c r="D193" s="621" t="s">
        <v>76</v>
      </c>
      <c r="E193" s="623">
        <v>10</v>
      </c>
      <c r="F193" s="498"/>
      <c r="G193" s="624"/>
    </row>
    <row r="194" spans="1:9">
      <c r="A194" s="620" t="s">
        <v>936</v>
      </c>
      <c r="B194" s="621"/>
      <c r="C194" s="470" t="s">
        <v>892</v>
      </c>
      <c r="D194" s="621" t="s">
        <v>76</v>
      </c>
      <c r="E194" s="623">
        <v>23</v>
      </c>
      <c r="F194" s="498"/>
      <c r="G194" s="624"/>
    </row>
    <row r="195" spans="1:9">
      <c r="A195" s="620" t="s">
        <v>937</v>
      </c>
      <c r="B195" s="621"/>
      <c r="C195" s="470" t="s">
        <v>893</v>
      </c>
      <c r="D195" s="621" t="s">
        <v>76</v>
      </c>
      <c r="E195" s="623">
        <v>10</v>
      </c>
      <c r="F195" s="498"/>
      <c r="G195" s="624"/>
    </row>
    <row r="196" spans="1:9">
      <c r="A196" s="620" t="s">
        <v>938</v>
      </c>
      <c r="B196" s="621"/>
      <c r="C196" s="470" t="s">
        <v>852</v>
      </c>
      <c r="D196" s="621" t="s">
        <v>76</v>
      </c>
      <c r="E196" s="623">
        <v>5</v>
      </c>
      <c r="F196" s="498"/>
      <c r="G196" s="624"/>
    </row>
    <row r="197" spans="1:9">
      <c r="A197" s="620" t="s">
        <v>975</v>
      </c>
      <c r="B197" s="621"/>
      <c r="C197" s="470" t="s">
        <v>853</v>
      </c>
      <c r="D197" s="621" t="s">
        <v>76</v>
      </c>
      <c r="E197" s="623">
        <v>18</v>
      </c>
      <c r="F197" s="498"/>
      <c r="G197" s="624"/>
    </row>
    <row r="198" spans="1:9">
      <c r="A198" s="620" t="s">
        <v>1004</v>
      </c>
      <c r="B198" s="621"/>
      <c r="C198" s="470" t="s">
        <v>854</v>
      </c>
      <c r="D198" s="621" t="s">
        <v>76</v>
      </c>
      <c r="E198" s="623">
        <v>10</v>
      </c>
      <c r="F198" s="498"/>
      <c r="G198" s="624"/>
    </row>
    <row r="199" spans="1:9" ht="13.8" thickBot="1">
      <c r="A199" s="631"/>
      <c r="B199" s="632"/>
      <c r="C199" s="633"/>
      <c r="D199" s="632"/>
      <c r="E199" s="634"/>
      <c r="F199" s="499"/>
      <c r="G199" s="635"/>
    </row>
    <row r="200" spans="1:9" ht="14.4" customHeight="1" thickTop="1" thickBot="1">
      <c r="A200" s="636"/>
      <c r="B200" s="637"/>
      <c r="C200" s="638"/>
      <c r="D200" s="637"/>
      <c r="E200" s="698" t="s">
        <v>72</v>
      </c>
      <c r="F200" s="699"/>
      <c r="G200" s="613"/>
      <c r="I200" s="528"/>
    </row>
    <row r="201" spans="1:9" ht="13.8" thickTop="1">
      <c r="A201" s="639"/>
      <c r="B201" s="640"/>
      <c r="C201" s="641"/>
      <c r="D201" s="642"/>
      <c r="E201" s="643"/>
      <c r="F201" s="500"/>
      <c r="G201" s="644"/>
    </row>
    <row r="202" spans="1:9" ht="13.8" thickBot="1">
      <c r="A202" s="645"/>
      <c r="B202" s="646"/>
      <c r="C202" s="641"/>
      <c r="D202" s="642"/>
      <c r="E202" s="643"/>
      <c r="F202" s="501"/>
      <c r="G202" s="647"/>
      <c r="H202" s="539"/>
    </row>
    <row r="203" spans="1:9" ht="14.4" thickTop="1" thickBot="1">
      <c r="A203" s="610" t="s">
        <v>412</v>
      </c>
      <c r="B203" s="611" t="s">
        <v>778</v>
      </c>
      <c r="C203" s="611" t="s">
        <v>27</v>
      </c>
      <c r="D203" s="611"/>
      <c r="E203" s="700" t="s">
        <v>73</v>
      </c>
      <c r="F203" s="701"/>
      <c r="G203" s="613"/>
    </row>
    <row r="204" spans="1:9" ht="13.8" thickTop="1">
      <c r="A204" s="620"/>
      <c r="B204" s="621"/>
      <c r="C204" s="470"/>
      <c r="D204" s="621"/>
      <c r="E204" s="623"/>
      <c r="F204" s="498"/>
      <c r="G204" s="624"/>
    </row>
    <row r="205" spans="1:9">
      <c r="A205" s="620" t="s">
        <v>910</v>
      </c>
      <c r="B205" s="621"/>
      <c r="C205" s="630" t="s">
        <v>857</v>
      </c>
      <c r="D205" s="621"/>
      <c r="E205" s="623"/>
      <c r="F205" s="498"/>
      <c r="G205" s="624"/>
    </row>
    <row r="206" spans="1:9">
      <c r="A206" s="620"/>
      <c r="B206" s="621"/>
      <c r="C206" s="470"/>
      <c r="D206" s="621"/>
      <c r="E206" s="623"/>
      <c r="F206" s="498"/>
      <c r="G206" s="624"/>
    </row>
    <row r="207" spans="1:9">
      <c r="A207" s="620" t="s">
        <v>939</v>
      </c>
      <c r="B207" s="621"/>
      <c r="C207" s="470" t="s">
        <v>858</v>
      </c>
      <c r="D207" s="621" t="s">
        <v>76</v>
      </c>
      <c r="E207" s="623">
        <v>5</v>
      </c>
      <c r="F207" s="498"/>
      <c r="G207" s="624"/>
    </row>
    <row r="208" spans="1:9">
      <c r="A208" s="620" t="s">
        <v>940</v>
      </c>
      <c r="B208" s="621"/>
      <c r="C208" s="470" t="s">
        <v>859</v>
      </c>
      <c r="D208" s="621" t="s">
        <v>76</v>
      </c>
      <c r="E208" s="623">
        <v>18</v>
      </c>
      <c r="F208" s="498"/>
      <c r="G208" s="624"/>
    </row>
    <row r="209" spans="1:7">
      <c r="A209" s="620" t="s">
        <v>941</v>
      </c>
      <c r="B209" s="621"/>
      <c r="C209" s="470" t="s">
        <v>860</v>
      </c>
      <c r="D209" s="621" t="s">
        <v>76</v>
      </c>
      <c r="E209" s="623">
        <v>9</v>
      </c>
      <c r="F209" s="498"/>
      <c r="G209" s="624"/>
    </row>
    <row r="210" spans="1:7">
      <c r="A210" s="620" t="s">
        <v>942</v>
      </c>
      <c r="B210" s="621"/>
      <c r="C210" s="470" t="s">
        <v>861</v>
      </c>
      <c r="D210" s="621" t="s">
        <v>76</v>
      </c>
      <c r="E210" s="623">
        <v>1</v>
      </c>
      <c r="F210" s="498"/>
      <c r="G210" s="624"/>
    </row>
    <row r="211" spans="1:7">
      <c r="A211" s="620" t="s">
        <v>943</v>
      </c>
      <c r="B211" s="621"/>
      <c r="C211" s="470" t="s">
        <v>888</v>
      </c>
      <c r="D211" s="621" t="s">
        <v>76</v>
      </c>
      <c r="E211" s="623">
        <v>15</v>
      </c>
      <c r="F211" s="498"/>
      <c r="G211" s="624"/>
    </row>
    <row r="212" spans="1:7">
      <c r="A212" s="620" t="s">
        <v>944</v>
      </c>
      <c r="B212" s="621"/>
      <c r="C212" s="470" t="s">
        <v>887</v>
      </c>
      <c r="D212" s="621" t="s">
        <v>76</v>
      </c>
      <c r="E212" s="623">
        <v>30</v>
      </c>
      <c r="F212" s="498"/>
      <c r="G212" s="624"/>
    </row>
    <row r="213" spans="1:7">
      <c r="A213" s="620" t="s">
        <v>945</v>
      </c>
      <c r="B213" s="621"/>
      <c r="C213" s="470" t="s">
        <v>863</v>
      </c>
      <c r="D213" s="621" t="s">
        <v>76</v>
      </c>
      <c r="E213" s="623">
        <v>23</v>
      </c>
      <c r="F213" s="498"/>
      <c r="G213" s="624"/>
    </row>
    <row r="214" spans="1:7">
      <c r="A214" s="620" t="s">
        <v>946</v>
      </c>
      <c r="B214" s="621"/>
      <c r="C214" s="470" t="s">
        <v>862</v>
      </c>
      <c r="D214" s="621" t="s">
        <v>76</v>
      </c>
      <c r="E214" s="623">
        <v>10</v>
      </c>
      <c r="F214" s="498"/>
      <c r="G214" s="624"/>
    </row>
    <row r="215" spans="1:7">
      <c r="A215" s="620" t="s">
        <v>947</v>
      </c>
      <c r="B215" s="621"/>
      <c r="C215" s="470" t="s">
        <v>970</v>
      </c>
      <c r="D215" s="621" t="s">
        <v>76</v>
      </c>
      <c r="E215" s="623">
        <v>23</v>
      </c>
      <c r="F215" s="498"/>
      <c r="G215" s="624"/>
    </row>
    <row r="216" spans="1:7">
      <c r="A216" s="620" t="s">
        <v>948</v>
      </c>
      <c r="B216" s="621"/>
      <c r="C216" s="470" t="s">
        <v>973</v>
      </c>
      <c r="D216" s="621" t="s">
        <v>76</v>
      </c>
      <c r="E216" s="623">
        <v>10</v>
      </c>
      <c r="F216" s="498"/>
      <c r="G216" s="624"/>
    </row>
    <row r="217" spans="1:7">
      <c r="A217" s="620" t="s">
        <v>949</v>
      </c>
      <c r="B217" s="621"/>
      <c r="C217" s="470" t="s">
        <v>877</v>
      </c>
      <c r="D217" s="621" t="s">
        <v>76</v>
      </c>
      <c r="E217" s="623">
        <v>23</v>
      </c>
      <c r="F217" s="498"/>
      <c r="G217" s="624"/>
    </row>
    <row r="218" spans="1:7">
      <c r="A218" s="620" t="s">
        <v>950</v>
      </c>
      <c r="B218" s="621"/>
      <c r="C218" s="470" t="s">
        <v>878</v>
      </c>
      <c r="D218" s="621" t="s">
        <v>76</v>
      </c>
      <c r="E218" s="623">
        <v>10</v>
      </c>
      <c r="F218" s="498"/>
      <c r="G218" s="624"/>
    </row>
    <row r="219" spans="1:7">
      <c r="A219" s="620" t="s">
        <v>951</v>
      </c>
      <c r="B219" s="621"/>
      <c r="C219" s="470" t="s">
        <v>879</v>
      </c>
      <c r="D219" s="621" t="s">
        <v>76</v>
      </c>
      <c r="E219" s="623">
        <v>46</v>
      </c>
      <c r="F219" s="498"/>
      <c r="G219" s="624"/>
    </row>
    <row r="220" spans="1:7">
      <c r="A220" s="620" t="s">
        <v>952</v>
      </c>
      <c r="B220" s="621"/>
      <c r="C220" s="470" t="s">
        <v>880</v>
      </c>
      <c r="D220" s="621" t="s">
        <v>76</v>
      </c>
      <c r="E220" s="623">
        <v>12</v>
      </c>
      <c r="F220" s="498"/>
      <c r="G220" s="624"/>
    </row>
    <row r="221" spans="1:7">
      <c r="A221" s="620" t="s">
        <v>953</v>
      </c>
      <c r="B221" s="621"/>
      <c r="C221" s="470" t="s">
        <v>881</v>
      </c>
      <c r="D221" s="621" t="s">
        <v>76</v>
      </c>
      <c r="E221" s="623">
        <v>46</v>
      </c>
      <c r="F221" s="498"/>
      <c r="G221" s="624"/>
    </row>
    <row r="222" spans="1:7">
      <c r="A222" s="620" t="s">
        <v>954</v>
      </c>
      <c r="B222" s="621"/>
      <c r="C222" s="470" t="s">
        <v>882</v>
      </c>
      <c r="D222" s="621" t="s">
        <v>76</v>
      </c>
      <c r="E222" s="623">
        <v>12</v>
      </c>
      <c r="F222" s="498"/>
      <c r="G222" s="624"/>
    </row>
    <row r="223" spans="1:7">
      <c r="A223" s="620" t="s">
        <v>955</v>
      </c>
      <c r="B223" s="621"/>
      <c r="C223" s="470" t="s">
        <v>883</v>
      </c>
      <c r="D223" s="621" t="s">
        <v>76</v>
      </c>
      <c r="E223" s="623">
        <v>23</v>
      </c>
      <c r="F223" s="498"/>
      <c r="G223" s="624"/>
    </row>
    <row r="224" spans="1:7">
      <c r="A224" s="620" t="s">
        <v>956</v>
      </c>
      <c r="B224" s="621"/>
      <c r="C224" s="470" t="s">
        <v>884</v>
      </c>
      <c r="D224" s="621" t="s">
        <v>76</v>
      </c>
      <c r="E224" s="623">
        <v>10</v>
      </c>
      <c r="F224" s="498"/>
      <c r="G224" s="624"/>
    </row>
    <row r="225" spans="1:7">
      <c r="A225" s="620" t="s">
        <v>957</v>
      </c>
      <c r="B225" s="621"/>
      <c r="C225" s="470" t="s">
        <v>885</v>
      </c>
      <c r="D225" s="621" t="s">
        <v>76</v>
      </c>
      <c r="E225" s="623">
        <v>23</v>
      </c>
      <c r="F225" s="498"/>
      <c r="G225" s="624"/>
    </row>
    <row r="226" spans="1:7">
      <c r="A226" s="620" t="s">
        <v>958</v>
      </c>
      <c r="B226" s="621"/>
      <c r="C226" s="470" t="s">
        <v>886</v>
      </c>
      <c r="D226" s="621" t="s">
        <v>76</v>
      </c>
      <c r="E226" s="623">
        <v>10</v>
      </c>
      <c r="F226" s="498"/>
      <c r="G226" s="624"/>
    </row>
    <row r="227" spans="1:7">
      <c r="A227" s="620" t="s">
        <v>971</v>
      </c>
      <c r="B227" s="621"/>
      <c r="C227" s="470" t="s">
        <v>864</v>
      </c>
      <c r="D227" s="621" t="s">
        <v>76</v>
      </c>
      <c r="E227" s="623">
        <v>23</v>
      </c>
      <c r="F227" s="498"/>
      <c r="G227" s="624"/>
    </row>
    <row r="228" spans="1:7">
      <c r="A228" s="620" t="s">
        <v>972</v>
      </c>
      <c r="B228" s="621"/>
      <c r="C228" s="470" t="s">
        <v>850</v>
      </c>
      <c r="D228" s="621" t="s">
        <v>76</v>
      </c>
      <c r="E228" s="623">
        <v>10</v>
      </c>
      <c r="F228" s="498"/>
      <c r="G228" s="624"/>
    </row>
    <row r="229" spans="1:7">
      <c r="A229" s="620"/>
      <c r="B229" s="621"/>
      <c r="C229" s="470"/>
      <c r="D229" s="621"/>
      <c r="E229" s="623"/>
      <c r="F229" s="498"/>
      <c r="G229" s="624"/>
    </row>
    <row r="230" spans="1:7">
      <c r="A230" s="648" t="s">
        <v>837</v>
      </c>
      <c r="B230" s="621"/>
      <c r="C230" s="649" t="s">
        <v>409</v>
      </c>
      <c r="D230" s="621"/>
      <c r="E230" s="623"/>
      <c r="F230" s="498"/>
      <c r="G230" s="624"/>
    </row>
    <row r="231" spans="1:7">
      <c r="A231" s="648" t="s">
        <v>838</v>
      </c>
      <c r="B231" s="621"/>
      <c r="C231" s="470" t="s">
        <v>847</v>
      </c>
      <c r="D231" s="621"/>
      <c r="E231" s="623"/>
      <c r="F231" s="498"/>
      <c r="G231" s="624"/>
    </row>
    <row r="232" spans="1:7">
      <c r="A232" s="620" t="s">
        <v>959</v>
      </c>
      <c r="B232" s="621"/>
      <c r="C232" s="470" t="s">
        <v>1037</v>
      </c>
      <c r="D232" s="621" t="s">
        <v>76</v>
      </c>
      <c r="E232" s="623">
        <v>1</v>
      </c>
      <c r="F232" s="498"/>
      <c r="G232" s="624"/>
    </row>
    <row r="233" spans="1:7">
      <c r="A233" s="620" t="s">
        <v>1038</v>
      </c>
      <c r="B233" s="621"/>
      <c r="C233" s="470" t="s">
        <v>848</v>
      </c>
      <c r="D233" s="621" t="s">
        <v>76</v>
      </c>
      <c r="E233" s="623">
        <v>1</v>
      </c>
      <c r="F233" s="498"/>
      <c r="G233" s="624"/>
    </row>
    <row r="234" spans="1:7">
      <c r="A234" s="620" t="s">
        <v>1039</v>
      </c>
      <c r="B234" s="621"/>
      <c r="C234" s="470" t="s">
        <v>849</v>
      </c>
      <c r="D234" s="621" t="s">
        <v>76</v>
      </c>
      <c r="E234" s="623">
        <v>1</v>
      </c>
      <c r="F234" s="498"/>
      <c r="G234" s="624"/>
    </row>
    <row r="235" spans="1:7">
      <c r="A235" s="620" t="s">
        <v>1043</v>
      </c>
      <c r="B235" s="632"/>
      <c r="C235" s="633" t="s">
        <v>1093</v>
      </c>
      <c r="D235" s="632" t="s">
        <v>480</v>
      </c>
      <c r="E235" s="634">
        <v>1</v>
      </c>
      <c r="F235" s="499">
        <v>500000</v>
      </c>
      <c r="G235" s="635">
        <f>F235*E235</f>
        <v>500000</v>
      </c>
    </row>
    <row r="236" spans="1:7">
      <c r="A236" s="620" t="s">
        <v>1095</v>
      </c>
      <c r="B236" s="632"/>
      <c r="C236" s="633" t="s">
        <v>1094</v>
      </c>
      <c r="D236" s="632" t="s">
        <v>189</v>
      </c>
      <c r="E236" s="634"/>
      <c r="F236" s="499"/>
      <c r="G236" s="635"/>
    </row>
    <row r="237" spans="1:7">
      <c r="A237" s="631"/>
      <c r="B237" s="632"/>
      <c r="C237" s="633"/>
      <c r="D237" s="632"/>
      <c r="E237" s="634"/>
      <c r="F237" s="499"/>
      <c r="G237" s="635"/>
    </row>
    <row r="238" spans="1:7">
      <c r="A238" s="684" t="s">
        <v>1048</v>
      </c>
      <c r="B238" s="632"/>
      <c r="C238" s="633"/>
      <c r="D238" s="632"/>
      <c r="E238" s="634"/>
      <c r="F238" s="499"/>
      <c r="G238" s="635"/>
    </row>
    <row r="239" spans="1:7">
      <c r="A239" s="631" t="s">
        <v>1049</v>
      </c>
      <c r="B239" s="632"/>
      <c r="C239" s="685" t="s">
        <v>1070</v>
      </c>
      <c r="D239" s="632"/>
      <c r="E239" s="634"/>
      <c r="F239" s="499"/>
      <c r="G239" s="635"/>
    </row>
    <row r="240" spans="1:7">
      <c r="A240" s="631" t="s">
        <v>1071</v>
      </c>
      <c r="B240" s="632"/>
      <c r="C240" s="633" t="s">
        <v>1050</v>
      </c>
      <c r="D240" s="632" t="s">
        <v>76</v>
      </c>
      <c r="E240" s="634">
        <v>4</v>
      </c>
      <c r="F240" s="499"/>
      <c r="G240" s="635"/>
    </row>
    <row r="241" spans="1:7">
      <c r="A241" s="631" t="s">
        <v>1072</v>
      </c>
      <c r="B241" s="632"/>
      <c r="C241" s="633" t="s">
        <v>1051</v>
      </c>
      <c r="D241" s="632" t="s">
        <v>76</v>
      </c>
      <c r="E241" s="634">
        <v>4</v>
      </c>
      <c r="F241" s="499"/>
      <c r="G241" s="635"/>
    </row>
    <row r="242" spans="1:7">
      <c r="A242" s="631" t="s">
        <v>1073</v>
      </c>
      <c r="B242" s="632"/>
      <c r="C242" s="633" t="s">
        <v>1052</v>
      </c>
      <c r="D242" s="632" t="s">
        <v>76</v>
      </c>
      <c r="E242" s="634">
        <v>2</v>
      </c>
      <c r="F242" s="499"/>
      <c r="G242" s="635"/>
    </row>
    <row r="243" spans="1:7">
      <c r="A243" s="631" t="s">
        <v>1074</v>
      </c>
      <c r="B243" s="632"/>
      <c r="C243" s="633" t="s">
        <v>1053</v>
      </c>
      <c r="D243" s="632" t="s">
        <v>76</v>
      </c>
      <c r="E243" s="634">
        <v>2</v>
      </c>
      <c r="F243" s="499"/>
      <c r="G243" s="635"/>
    </row>
    <row r="244" spans="1:7">
      <c r="A244" s="631" t="s">
        <v>1075</v>
      </c>
      <c r="B244" s="632"/>
      <c r="C244" s="633" t="s">
        <v>1054</v>
      </c>
      <c r="D244" s="632" t="s">
        <v>76</v>
      </c>
      <c r="E244" s="634">
        <v>2</v>
      </c>
      <c r="F244" s="499"/>
      <c r="G244" s="635"/>
    </row>
    <row r="245" spans="1:7">
      <c r="A245" s="631" t="s">
        <v>1076</v>
      </c>
      <c r="B245" s="632"/>
      <c r="C245" s="633" t="s">
        <v>1055</v>
      </c>
      <c r="D245" s="632" t="s">
        <v>76</v>
      </c>
      <c r="E245" s="634">
        <v>4</v>
      </c>
      <c r="F245" s="499"/>
      <c r="G245" s="635"/>
    </row>
    <row r="246" spans="1:7">
      <c r="A246" s="631" t="s">
        <v>1077</v>
      </c>
      <c r="B246" s="632"/>
      <c r="C246" s="633" t="s">
        <v>1056</v>
      </c>
      <c r="D246" s="632" t="s">
        <v>76</v>
      </c>
      <c r="E246" s="634">
        <v>1</v>
      </c>
      <c r="F246" s="499"/>
      <c r="G246" s="635"/>
    </row>
    <row r="247" spans="1:7">
      <c r="A247" s="631" t="s">
        <v>1078</v>
      </c>
      <c r="B247" s="632"/>
      <c r="C247" s="633" t="s">
        <v>1057</v>
      </c>
      <c r="D247" s="632" t="s">
        <v>76</v>
      </c>
      <c r="E247" s="634">
        <v>1</v>
      </c>
      <c r="F247" s="499"/>
      <c r="G247" s="635"/>
    </row>
    <row r="248" spans="1:7">
      <c r="A248" s="631" t="s">
        <v>1079</v>
      </c>
      <c r="B248" s="632"/>
      <c r="C248" s="633" t="s">
        <v>1058</v>
      </c>
      <c r="D248" s="632" t="s">
        <v>76</v>
      </c>
      <c r="E248" s="634">
        <v>1</v>
      </c>
      <c r="F248" s="499"/>
      <c r="G248" s="635"/>
    </row>
    <row r="249" spans="1:7">
      <c r="A249" s="631" t="s">
        <v>1080</v>
      </c>
      <c r="B249" s="632"/>
      <c r="C249" s="633" t="s">
        <v>1059</v>
      </c>
      <c r="D249" s="632" t="s">
        <v>76</v>
      </c>
      <c r="E249" s="634">
        <v>1</v>
      </c>
      <c r="F249" s="499"/>
      <c r="G249" s="635"/>
    </row>
    <row r="250" spans="1:7">
      <c r="A250" s="631" t="s">
        <v>1081</v>
      </c>
      <c r="B250" s="632"/>
      <c r="C250" s="633" t="s">
        <v>1060</v>
      </c>
      <c r="D250" s="632" t="s">
        <v>76</v>
      </c>
      <c r="E250" s="634">
        <v>2</v>
      </c>
      <c r="F250" s="499"/>
      <c r="G250" s="635"/>
    </row>
    <row r="251" spans="1:7">
      <c r="A251" s="631" t="s">
        <v>1082</v>
      </c>
      <c r="B251" s="632"/>
      <c r="C251" s="633" t="s">
        <v>1061</v>
      </c>
      <c r="D251" s="632" t="s">
        <v>76</v>
      </c>
      <c r="E251" s="634">
        <v>4</v>
      </c>
      <c r="F251" s="499"/>
      <c r="G251" s="635"/>
    </row>
    <row r="252" spans="1:7">
      <c r="A252" s="631" t="s">
        <v>1083</v>
      </c>
      <c r="B252" s="632"/>
      <c r="C252" s="633" t="s">
        <v>1062</v>
      </c>
      <c r="D252" s="632" t="s">
        <v>76</v>
      </c>
      <c r="E252" s="634">
        <v>1</v>
      </c>
      <c r="F252" s="499"/>
      <c r="G252" s="635"/>
    </row>
    <row r="253" spans="1:7">
      <c r="A253" s="631" t="s">
        <v>1084</v>
      </c>
      <c r="B253" s="632"/>
      <c r="C253" s="633" t="s">
        <v>1063</v>
      </c>
      <c r="D253" s="632" t="s">
        <v>76</v>
      </c>
      <c r="E253" s="634">
        <v>1</v>
      </c>
      <c r="F253" s="499"/>
      <c r="G253" s="635"/>
    </row>
    <row r="254" spans="1:7">
      <c r="A254" s="631" t="s">
        <v>1085</v>
      </c>
      <c r="B254" s="632"/>
      <c r="C254" s="633" t="s">
        <v>1064</v>
      </c>
      <c r="D254" s="632" t="s">
        <v>76</v>
      </c>
      <c r="E254" s="634">
        <v>2</v>
      </c>
      <c r="F254" s="499"/>
      <c r="G254" s="635"/>
    </row>
    <row r="255" spans="1:7">
      <c r="A255" s="631" t="s">
        <v>1086</v>
      </c>
      <c r="B255" s="632"/>
      <c r="C255" s="633" t="s">
        <v>1065</v>
      </c>
      <c r="D255" s="632" t="s">
        <v>76</v>
      </c>
      <c r="E255" s="634">
        <v>4</v>
      </c>
      <c r="F255" s="499"/>
      <c r="G255" s="635"/>
    </row>
    <row r="256" spans="1:7">
      <c r="A256" s="631" t="s">
        <v>1087</v>
      </c>
      <c r="B256" s="632"/>
      <c r="C256" s="633" t="s">
        <v>1066</v>
      </c>
      <c r="D256" s="632" t="s">
        <v>76</v>
      </c>
      <c r="E256" s="634">
        <v>1</v>
      </c>
      <c r="F256" s="499"/>
      <c r="G256" s="635"/>
    </row>
    <row r="257" spans="1:9">
      <c r="A257" s="631" t="s">
        <v>1088</v>
      </c>
      <c r="B257" s="632"/>
      <c r="C257" s="633" t="s">
        <v>1067</v>
      </c>
      <c r="D257" s="632" t="s">
        <v>76</v>
      </c>
      <c r="E257" s="634">
        <v>1</v>
      </c>
      <c r="F257" s="499"/>
      <c r="G257" s="635"/>
    </row>
    <row r="258" spans="1:9">
      <c r="A258" s="631" t="s">
        <v>1089</v>
      </c>
      <c r="B258" s="632"/>
      <c r="C258" s="633" t="s">
        <v>1068</v>
      </c>
      <c r="D258" s="632" t="s">
        <v>76</v>
      </c>
      <c r="E258" s="634">
        <v>1</v>
      </c>
      <c r="F258" s="499"/>
      <c r="G258" s="635"/>
    </row>
    <row r="259" spans="1:9">
      <c r="A259" s="631" t="s">
        <v>1090</v>
      </c>
      <c r="B259" s="632"/>
      <c r="C259" s="633" t="s">
        <v>1069</v>
      </c>
      <c r="D259" s="632" t="s">
        <v>76</v>
      </c>
      <c r="E259" s="634">
        <v>7</v>
      </c>
      <c r="F259" s="499"/>
      <c r="G259" s="635"/>
    </row>
    <row r="260" spans="1:9" ht="13.8" thickBot="1">
      <c r="A260" s="631"/>
      <c r="B260" s="632"/>
      <c r="C260" s="633"/>
      <c r="D260" s="632"/>
      <c r="E260" s="634"/>
      <c r="F260" s="499"/>
      <c r="G260" s="635"/>
    </row>
    <row r="261" spans="1:9" s="651" customFormat="1" ht="15" thickTop="1" thickBot="1">
      <c r="A261" s="695" t="s">
        <v>828</v>
      </c>
      <c r="B261" s="696"/>
      <c r="C261" s="696"/>
      <c r="D261" s="696"/>
      <c r="E261" s="696"/>
      <c r="F261" s="697"/>
      <c r="G261" s="650"/>
      <c r="I261" s="652"/>
    </row>
    <row r="262" spans="1:9" ht="13.8" thickTop="1">
      <c r="A262" s="653"/>
      <c r="B262" s="535"/>
      <c r="C262" s="654"/>
      <c r="D262" s="535"/>
      <c r="E262" s="655"/>
      <c r="F262" s="477"/>
      <c r="G262" s="477"/>
      <c r="I262" s="528"/>
    </row>
    <row r="263" spans="1:9">
      <c r="A263" s="653"/>
      <c r="B263" s="535"/>
      <c r="C263" s="654"/>
      <c r="D263" s="535"/>
      <c r="E263" s="655"/>
      <c r="F263" s="477"/>
      <c r="I263" s="528"/>
    </row>
    <row r="264" spans="1:9">
      <c r="A264" s="653"/>
      <c r="B264" s="535"/>
      <c r="C264" s="654"/>
      <c r="D264" s="535"/>
      <c r="E264" s="655"/>
      <c r="F264" s="477"/>
      <c r="G264" s="477"/>
      <c r="I264" s="656"/>
    </row>
    <row r="265" spans="1:9">
      <c r="A265" s="653"/>
      <c r="B265" s="535"/>
      <c r="C265" s="654"/>
      <c r="D265" s="535"/>
      <c r="E265" s="655"/>
      <c r="F265" s="477"/>
      <c r="G265" s="477"/>
    </row>
    <row r="266" spans="1:9">
      <c r="A266" s="653"/>
      <c r="B266" s="535"/>
      <c r="C266" s="654"/>
      <c r="D266" s="535"/>
      <c r="E266" s="655"/>
      <c r="F266" s="477"/>
      <c r="G266" s="477"/>
    </row>
    <row r="267" spans="1:9">
      <c r="A267" s="657"/>
      <c r="B267" s="535"/>
      <c r="C267" s="654"/>
      <c r="D267" s="535"/>
      <c r="E267" s="655"/>
      <c r="F267" s="477"/>
      <c r="G267" s="477"/>
      <c r="H267" s="539"/>
    </row>
    <row r="268" spans="1:9">
      <c r="A268" s="657"/>
      <c r="B268" s="535"/>
      <c r="C268" s="654"/>
      <c r="D268" s="535"/>
      <c r="E268" s="655"/>
      <c r="F268" s="477"/>
      <c r="G268" s="477"/>
      <c r="H268" s="539"/>
    </row>
    <row r="269" spans="1:9">
      <c r="A269" s="657"/>
      <c r="B269" s="535"/>
      <c r="C269" s="654"/>
      <c r="D269" s="535"/>
      <c r="E269" s="655"/>
      <c r="F269" s="477"/>
      <c r="G269" s="477"/>
      <c r="H269" s="539"/>
    </row>
    <row r="270" spans="1:9">
      <c r="A270" s="657"/>
      <c r="B270" s="535"/>
      <c r="C270" s="654"/>
      <c r="D270" s="535"/>
      <c r="E270" s="655"/>
      <c r="F270" s="477"/>
      <c r="G270" s="477"/>
      <c r="H270" s="539"/>
    </row>
    <row r="271" spans="1:9">
      <c r="A271" s="657"/>
      <c r="B271" s="535"/>
      <c r="C271" s="654"/>
      <c r="D271" s="535"/>
      <c r="E271" s="655"/>
      <c r="F271" s="477"/>
      <c r="G271" s="477"/>
      <c r="H271" s="539"/>
    </row>
    <row r="272" spans="1:9">
      <c r="A272" s="657"/>
      <c r="B272" s="535"/>
      <c r="C272" s="654"/>
      <c r="D272" s="535"/>
      <c r="E272" s="655"/>
      <c r="F272" s="477"/>
      <c r="G272" s="477"/>
      <c r="H272" s="539"/>
    </row>
    <row r="273" spans="1:8">
      <c r="A273" s="657"/>
      <c r="B273" s="535"/>
      <c r="C273" s="654"/>
      <c r="D273" s="535"/>
      <c r="E273" s="655"/>
      <c r="F273" s="477"/>
      <c r="G273" s="477"/>
      <c r="H273" s="539"/>
    </row>
    <row r="274" spans="1:8">
      <c r="A274" s="657"/>
      <c r="B274" s="535"/>
      <c r="C274" s="654"/>
      <c r="D274" s="535"/>
      <c r="E274" s="655"/>
      <c r="F274" s="477"/>
      <c r="G274" s="477"/>
      <c r="H274" s="539"/>
    </row>
    <row r="275" spans="1:8">
      <c r="A275" s="657"/>
      <c r="B275" s="535"/>
      <c r="C275" s="654"/>
      <c r="D275" s="535"/>
      <c r="E275" s="655"/>
      <c r="F275" s="477"/>
      <c r="G275" s="477"/>
      <c r="H275" s="539"/>
    </row>
    <row r="276" spans="1:8">
      <c r="A276" s="657"/>
      <c r="B276" s="535"/>
      <c r="C276" s="654"/>
      <c r="D276" s="535"/>
      <c r="E276" s="655"/>
      <c r="F276" s="477"/>
      <c r="G276" s="477"/>
      <c r="H276" s="539"/>
    </row>
    <row r="277" spans="1:8">
      <c r="A277" s="657"/>
      <c r="B277" s="535"/>
      <c r="C277" s="654"/>
      <c r="D277" s="535"/>
      <c r="E277" s="655"/>
      <c r="F277" s="477"/>
      <c r="G277" s="477"/>
      <c r="H277" s="539"/>
    </row>
    <row r="278" spans="1:8">
      <c r="A278" s="657"/>
      <c r="B278" s="535"/>
      <c r="C278" s="654"/>
      <c r="D278" s="535"/>
      <c r="E278" s="655"/>
      <c r="F278" s="477"/>
      <c r="G278" s="477"/>
      <c r="H278" s="539"/>
    </row>
    <row r="279" spans="1:8">
      <c r="A279" s="657"/>
      <c r="B279" s="535"/>
      <c r="C279" s="654"/>
      <c r="D279" s="535"/>
      <c r="E279" s="655"/>
      <c r="F279" s="477"/>
      <c r="G279" s="477"/>
      <c r="H279" s="539"/>
    </row>
    <row r="280" spans="1:8">
      <c r="A280" s="657"/>
      <c r="B280" s="535"/>
      <c r="C280" s="654"/>
      <c r="D280" s="535"/>
      <c r="E280" s="655"/>
      <c r="F280" s="477"/>
      <c r="G280" s="477"/>
      <c r="H280" s="539"/>
    </row>
    <row r="281" spans="1:8">
      <c r="A281" s="657"/>
      <c r="B281" s="535"/>
      <c r="C281" s="654"/>
      <c r="D281" s="535"/>
      <c r="E281" s="655"/>
      <c r="F281" s="477"/>
      <c r="G281" s="477"/>
      <c r="H281" s="539"/>
    </row>
    <row r="282" spans="1:8">
      <c r="A282" s="657"/>
      <c r="B282" s="535"/>
      <c r="C282" s="654"/>
      <c r="D282" s="535"/>
      <c r="E282" s="655"/>
      <c r="F282" s="477"/>
      <c r="G282" s="477"/>
      <c r="H282" s="539"/>
    </row>
    <row r="283" spans="1:8">
      <c r="A283" s="657"/>
      <c r="B283" s="535"/>
      <c r="C283" s="654"/>
      <c r="D283" s="535"/>
      <c r="E283" s="655"/>
      <c r="F283" s="477"/>
      <c r="G283" s="477"/>
      <c r="H283" s="539"/>
    </row>
    <row r="284" spans="1:8">
      <c r="A284" s="657"/>
      <c r="B284" s="535"/>
      <c r="C284" s="654"/>
      <c r="D284" s="535"/>
      <c r="E284" s="655"/>
      <c r="F284" s="477"/>
      <c r="G284" s="477"/>
      <c r="H284" s="539"/>
    </row>
    <row r="285" spans="1:8">
      <c r="A285" s="657"/>
      <c r="B285" s="535"/>
      <c r="C285" s="654"/>
      <c r="D285" s="535"/>
      <c r="E285" s="655"/>
      <c r="F285" s="477"/>
      <c r="G285" s="477"/>
      <c r="H285" s="539"/>
    </row>
    <row r="286" spans="1:8">
      <c r="A286" s="657"/>
      <c r="B286" s="535"/>
      <c r="C286" s="654"/>
      <c r="D286" s="535"/>
      <c r="E286" s="655"/>
      <c r="F286" s="477"/>
      <c r="G286" s="477"/>
      <c r="H286" s="539"/>
    </row>
    <row r="287" spans="1:8">
      <c r="A287" s="657"/>
      <c r="B287" s="535"/>
      <c r="C287" s="654"/>
      <c r="D287" s="535"/>
      <c r="E287" s="655"/>
      <c r="F287" s="477"/>
      <c r="G287" s="477"/>
      <c r="H287" s="539"/>
    </row>
    <row r="288" spans="1:8">
      <c r="A288" s="657"/>
      <c r="B288" s="535"/>
      <c r="C288" s="654"/>
      <c r="D288" s="535"/>
      <c r="E288" s="655"/>
      <c r="F288" s="477"/>
      <c r="G288" s="477"/>
      <c r="H288" s="539"/>
    </row>
    <row r="289" spans="1:8">
      <c r="A289" s="657"/>
      <c r="B289" s="535"/>
      <c r="C289" s="654"/>
      <c r="D289" s="535"/>
      <c r="E289" s="655"/>
      <c r="F289" s="477"/>
      <c r="G289" s="477"/>
      <c r="H289" s="539"/>
    </row>
    <row r="290" spans="1:8">
      <c r="A290" s="657"/>
      <c r="B290" s="535"/>
      <c r="C290" s="654"/>
      <c r="D290" s="535"/>
      <c r="E290" s="655"/>
      <c r="F290" s="477"/>
      <c r="G290" s="477"/>
      <c r="H290" s="539"/>
    </row>
    <row r="291" spans="1:8">
      <c r="A291" s="657"/>
      <c r="B291" s="535"/>
      <c r="C291" s="654"/>
      <c r="D291" s="535"/>
      <c r="E291" s="655"/>
      <c r="F291" s="477"/>
      <c r="G291" s="477"/>
      <c r="H291" s="539"/>
    </row>
    <row r="292" spans="1:8">
      <c r="A292" s="657"/>
      <c r="B292" s="535"/>
      <c r="C292" s="654"/>
      <c r="D292" s="535"/>
      <c r="E292" s="655"/>
      <c r="F292" s="477"/>
      <c r="G292" s="477"/>
      <c r="H292" s="539"/>
    </row>
    <row r="293" spans="1:8">
      <c r="A293" s="657"/>
      <c r="B293" s="535"/>
      <c r="C293" s="654"/>
      <c r="D293" s="535"/>
      <c r="E293" s="655"/>
      <c r="F293" s="477"/>
      <c r="G293" s="477"/>
      <c r="H293" s="539"/>
    </row>
    <row r="294" spans="1:8">
      <c r="A294" s="657"/>
      <c r="B294" s="535"/>
      <c r="C294" s="654"/>
      <c r="D294" s="535"/>
      <c r="E294" s="655"/>
      <c r="F294" s="477"/>
      <c r="G294" s="477"/>
      <c r="H294" s="539"/>
    </row>
    <row r="295" spans="1:8">
      <c r="A295" s="657"/>
      <c r="B295" s="535"/>
      <c r="C295" s="654"/>
      <c r="D295" s="535"/>
      <c r="E295" s="655"/>
      <c r="F295" s="477"/>
      <c r="G295" s="477"/>
      <c r="H295" s="539"/>
    </row>
    <row r="296" spans="1:8">
      <c r="A296" s="657"/>
      <c r="B296" s="535"/>
      <c r="C296" s="654"/>
      <c r="D296" s="535"/>
      <c r="E296" s="655"/>
      <c r="F296" s="477"/>
      <c r="G296" s="477"/>
      <c r="H296" s="539"/>
    </row>
    <row r="297" spans="1:8">
      <c r="A297" s="657"/>
      <c r="B297" s="535"/>
      <c r="C297" s="654"/>
      <c r="D297" s="535"/>
      <c r="E297" s="655"/>
      <c r="F297" s="477"/>
      <c r="G297" s="477"/>
      <c r="H297" s="539"/>
    </row>
    <row r="298" spans="1:8">
      <c r="A298" s="657"/>
      <c r="B298" s="535"/>
      <c r="C298" s="654"/>
      <c r="D298" s="535"/>
      <c r="E298" s="655"/>
      <c r="F298" s="477"/>
      <c r="G298" s="477"/>
      <c r="H298" s="539"/>
    </row>
    <row r="299" spans="1:8">
      <c r="A299" s="657"/>
      <c r="B299" s="535"/>
      <c r="C299" s="654"/>
      <c r="D299" s="535"/>
      <c r="E299" s="655"/>
      <c r="F299" s="477"/>
      <c r="G299" s="477"/>
      <c r="H299" s="539"/>
    </row>
    <row r="300" spans="1:8">
      <c r="A300" s="657"/>
      <c r="B300" s="535"/>
      <c r="C300" s="654"/>
      <c r="D300" s="535"/>
      <c r="E300" s="655"/>
      <c r="F300" s="477"/>
      <c r="G300" s="477"/>
      <c r="H300" s="539"/>
    </row>
    <row r="301" spans="1:8">
      <c r="A301" s="657"/>
      <c r="B301" s="535"/>
      <c r="C301" s="654"/>
      <c r="D301" s="535"/>
      <c r="E301" s="655"/>
      <c r="F301" s="477"/>
      <c r="G301" s="477"/>
      <c r="H301" s="539"/>
    </row>
    <row r="302" spans="1:8">
      <c r="A302" s="657"/>
      <c r="B302" s="535"/>
      <c r="C302" s="654"/>
      <c r="D302" s="535"/>
      <c r="E302" s="655"/>
      <c r="F302" s="477"/>
      <c r="G302" s="477"/>
      <c r="H302" s="539"/>
    </row>
    <row r="303" spans="1:8">
      <c r="A303" s="657"/>
      <c r="B303" s="535"/>
      <c r="C303" s="654"/>
      <c r="D303" s="535"/>
      <c r="E303" s="655"/>
      <c r="F303" s="477"/>
      <c r="G303" s="477"/>
      <c r="H303" s="539"/>
    </row>
    <row r="304" spans="1:8">
      <c r="A304" s="657"/>
      <c r="B304" s="535"/>
      <c r="C304" s="654"/>
      <c r="D304" s="535"/>
      <c r="E304" s="655"/>
      <c r="F304" s="477"/>
      <c r="G304" s="477"/>
      <c r="H304" s="539"/>
    </row>
    <row r="305" spans="1:8">
      <c r="A305" s="657"/>
      <c r="B305" s="535"/>
      <c r="C305" s="654"/>
      <c r="D305" s="535"/>
      <c r="E305" s="655"/>
      <c r="F305" s="477"/>
      <c r="G305" s="477"/>
      <c r="H305" s="539"/>
    </row>
    <row r="306" spans="1:8">
      <c r="A306" s="657"/>
      <c r="B306" s="535"/>
      <c r="C306" s="654"/>
      <c r="D306" s="535"/>
      <c r="E306" s="655"/>
      <c r="F306" s="477"/>
      <c r="G306" s="477"/>
      <c r="H306" s="539"/>
    </row>
    <row r="307" spans="1:8">
      <c r="A307" s="657"/>
      <c r="B307" s="535"/>
      <c r="C307" s="654"/>
      <c r="D307" s="535"/>
      <c r="E307" s="655"/>
      <c r="F307" s="477"/>
      <c r="G307" s="477"/>
      <c r="H307" s="539"/>
    </row>
    <row r="308" spans="1:8">
      <c r="A308" s="657"/>
      <c r="B308" s="535"/>
      <c r="C308" s="654"/>
      <c r="D308" s="535"/>
      <c r="E308" s="655"/>
      <c r="F308" s="477"/>
      <c r="G308" s="477"/>
      <c r="H308" s="539"/>
    </row>
    <row r="309" spans="1:8">
      <c r="A309" s="657"/>
      <c r="B309" s="535"/>
      <c r="C309" s="654"/>
      <c r="D309" s="535"/>
      <c r="E309" s="655"/>
      <c r="F309" s="477"/>
      <c r="G309" s="477"/>
      <c r="H309" s="539"/>
    </row>
    <row r="310" spans="1:8">
      <c r="A310" s="657"/>
      <c r="B310" s="535"/>
      <c r="C310" s="654"/>
      <c r="D310" s="535"/>
      <c r="E310" s="655"/>
      <c r="F310" s="477"/>
      <c r="G310" s="477"/>
      <c r="H310" s="539"/>
    </row>
    <row r="311" spans="1:8">
      <c r="A311" s="657"/>
      <c r="B311" s="535"/>
      <c r="C311" s="654"/>
      <c r="D311" s="535"/>
      <c r="E311" s="655"/>
      <c r="F311" s="477"/>
      <c r="G311" s="477"/>
      <c r="H311" s="539"/>
    </row>
    <row r="312" spans="1:8">
      <c r="A312" s="657"/>
      <c r="B312" s="535"/>
      <c r="C312" s="654"/>
      <c r="D312" s="535"/>
      <c r="E312" s="655"/>
      <c r="F312" s="477"/>
      <c r="G312" s="477"/>
      <c r="H312" s="539"/>
    </row>
    <row r="313" spans="1:8">
      <c r="A313" s="657"/>
      <c r="B313" s="535"/>
      <c r="C313" s="654"/>
      <c r="D313" s="535"/>
      <c r="E313" s="655"/>
      <c r="F313" s="477"/>
      <c r="G313" s="477"/>
      <c r="H313" s="539"/>
    </row>
    <row r="314" spans="1:8">
      <c r="A314" s="657"/>
      <c r="B314" s="535"/>
      <c r="C314" s="654"/>
      <c r="D314" s="535"/>
      <c r="E314" s="655"/>
      <c r="F314" s="477"/>
      <c r="G314" s="477"/>
      <c r="H314" s="539"/>
    </row>
    <row r="315" spans="1:8">
      <c r="A315" s="657"/>
      <c r="B315" s="535"/>
      <c r="C315" s="654"/>
      <c r="D315" s="535"/>
      <c r="E315" s="655"/>
      <c r="F315" s="477"/>
      <c r="G315" s="477"/>
      <c r="H315" s="539"/>
    </row>
    <row r="316" spans="1:8">
      <c r="A316" s="657"/>
      <c r="B316" s="535"/>
      <c r="C316" s="654"/>
      <c r="D316" s="535"/>
      <c r="E316" s="655"/>
      <c r="F316" s="477"/>
      <c r="G316" s="477"/>
      <c r="H316" s="539"/>
    </row>
    <row r="317" spans="1:8">
      <c r="A317" s="657"/>
      <c r="B317" s="535"/>
      <c r="C317" s="654"/>
      <c r="D317" s="535"/>
      <c r="E317" s="655"/>
      <c r="F317" s="477"/>
      <c r="G317" s="477"/>
      <c r="H317" s="539"/>
    </row>
    <row r="318" spans="1:8">
      <c r="A318" s="657"/>
      <c r="B318" s="535"/>
      <c r="C318" s="654"/>
      <c r="D318" s="535"/>
      <c r="E318" s="655"/>
      <c r="F318" s="477"/>
      <c r="G318" s="477"/>
      <c r="H318" s="539"/>
    </row>
    <row r="319" spans="1:8">
      <c r="A319" s="657"/>
      <c r="B319" s="535"/>
      <c r="C319" s="654"/>
      <c r="D319" s="535"/>
      <c r="E319" s="655"/>
      <c r="F319" s="477"/>
      <c r="G319" s="477"/>
      <c r="H319" s="539"/>
    </row>
    <row r="320" spans="1:8">
      <c r="A320" s="657"/>
      <c r="B320" s="535"/>
      <c r="C320" s="654"/>
      <c r="D320" s="535"/>
      <c r="E320" s="655"/>
      <c r="F320" s="477"/>
      <c r="G320" s="477"/>
      <c r="H320" s="539"/>
    </row>
    <row r="321" spans="1:8">
      <c r="A321" s="657"/>
      <c r="B321" s="535"/>
      <c r="C321" s="654"/>
      <c r="D321" s="535"/>
      <c r="E321" s="655"/>
      <c r="F321" s="477"/>
      <c r="G321" s="477"/>
      <c r="H321" s="539"/>
    </row>
    <row r="322" spans="1:8">
      <c r="A322" s="657"/>
      <c r="B322" s="535"/>
      <c r="C322" s="654"/>
      <c r="D322" s="535"/>
      <c r="E322" s="655"/>
      <c r="F322" s="477"/>
      <c r="G322" s="477"/>
      <c r="H322" s="539"/>
    </row>
    <row r="323" spans="1:8">
      <c r="A323" s="657"/>
      <c r="B323" s="535"/>
      <c r="C323" s="654"/>
      <c r="D323" s="535"/>
      <c r="E323" s="655"/>
      <c r="F323" s="477"/>
      <c r="G323" s="477"/>
      <c r="H323" s="539"/>
    </row>
    <row r="324" spans="1:8">
      <c r="A324" s="657"/>
      <c r="B324" s="535"/>
      <c r="C324" s="654"/>
      <c r="D324" s="535"/>
      <c r="E324" s="655"/>
      <c r="F324" s="477"/>
      <c r="G324" s="477"/>
      <c r="H324" s="539"/>
    </row>
    <row r="325" spans="1:8">
      <c r="A325" s="657"/>
      <c r="B325" s="535"/>
      <c r="C325" s="654"/>
      <c r="D325" s="535"/>
      <c r="E325" s="655"/>
      <c r="F325" s="477"/>
      <c r="G325" s="477"/>
      <c r="H325" s="539"/>
    </row>
    <row r="326" spans="1:8">
      <c r="A326" s="657"/>
      <c r="B326" s="535"/>
      <c r="C326" s="654"/>
      <c r="D326" s="535"/>
      <c r="E326" s="655"/>
      <c r="F326" s="477"/>
      <c r="G326" s="477"/>
      <c r="H326" s="539"/>
    </row>
    <row r="327" spans="1:8">
      <c r="A327" s="657"/>
      <c r="B327" s="535"/>
      <c r="C327" s="654"/>
      <c r="D327" s="535"/>
      <c r="E327" s="655"/>
      <c r="F327" s="477"/>
      <c r="G327" s="477"/>
      <c r="H327" s="539"/>
    </row>
    <row r="328" spans="1:8">
      <c r="A328" s="657"/>
      <c r="B328" s="535"/>
      <c r="C328" s="654"/>
      <c r="D328" s="535"/>
      <c r="E328" s="655"/>
      <c r="F328" s="477"/>
      <c r="G328" s="477"/>
      <c r="H328" s="539"/>
    </row>
    <row r="329" spans="1:8">
      <c r="A329" s="657"/>
      <c r="B329" s="535"/>
      <c r="C329" s="654"/>
      <c r="D329" s="535"/>
      <c r="E329" s="655"/>
      <c r="F329" s="477"/>
      <c r="G329" s="477"/>
      <c r="H329" s="539"/>
    </row>
    <row r="330" spans="1:8">
      <c r="A330" s="657"/>
      <c r="B330" s="535"/>
      <c r="C330" s="654"/>
      <c r="D330" s="535"/>
      <c r="E330" s="655"/>
      <c r="F330" s="477"/>
      <c r="G330" s="477"/>
      <c r="H330" s="539"/>
    </row>
    <row r="331" spans="1:8">
      <c r="A331" s="657"/>
      <c r="B331" s="535"/>
      <c r="C331" s="654"/>
      <c r="D331" s="535"/>
      <c r="E331" s="655"/>
      <c r="F331" s="477"/>
      <c r="G331" s="477"/>
      <c r="H331" s="539"/>
    </row>
    <row r="332" spans="1:8">
      <c r="A332" s="657"/>
      <c r="B332" s="535"/>
      <c r="C332" s="654"/>
      <c r="D332" s="535"/>
      <c r="E332" s="655"/>
      <c r="F332" s="477"/>
      <c r="G332" s="477"/>
      <c r="H332" s="539"/>
    </row>
    <row r="333" spans="1:8">
      <c r="A333" s="657"/>
      <c r="B333" s="535"/>
      <c r="C333" s="654"/>
      <c r="D333" s="535"/>
      <c r="E333" s="655"/>
      <c r="F333" s="477"/>
      <c r="G333" s="477"/>
      <c r="H333" s="539"/>
    </row>
    <row r="334" spans="1:8">
      <c r="A334" s="657"/>
      <c r="B334" s="535"/>
      <c r="C334" s="654"/>
      <c r="D334" s="535"/>
      <c r="E334" s="655"/>
      <c r="F334" s="477"/>
      <c r="G334" s="477"/>
      <c r="H334" s="539"/>
    </row>
    <row r="335" spans="1:8">
      <c r="A335" s="657"/>
      <c r="B335" s="535"/>
      <c r="C335" s="654"/>
      <c r="D335" s="535"/>
      <c r="E335" s="655"/>
      <c r="F335" s="477"/>
      <c r="G335" s="477"/>
      <c r="H335" s="539"/>
    </row>
    <row r="336" spans="1:8">
      <c r="A336" s="657"/>
      <c r="B336" s="535"/>
      <c r="C336" s="654"/>
      <c r="D336" s="535"/>
      <c r="E336" s="655"/>
      <c r="F336" s="477"/>
      <c r="G336" s="477"/>
      <c r="H336" s="539"/>
    </row>
    <row r="337" spans="1:8">
      <c r="A337" s="657"/>
      <c r="B337" s="535"/>
      <c r="C337" s="654"/>
      <c r="D337" s="535"/>
      <c r="E337" s="655"/>
      <c r="F337" s="477"/>
      <c r="G337" s="477"/>
      <c r="H337" s="539"/>
    </row>
    <row r="338" spans="1:8">
      <c r="A338" s="657"/>
      <c r="B338" s="535"/>
      <c r="C338" s="654"/>
      <c r="D338" s="535"/>
      <c r="E338" s="655"/>
      <c r="F338" s="477"/>
      <c r="G338" s="477"/>
      <c r="H338" s="539"/>
    </row>
    <row r="339" spans="1:8">
      <c r="A339" s="657"/>
      <c r="B339" s="535"/>
      <c r="C339" s="654"/>
      <c r="D339" s="535"/>
      <c r="E339" s="655"/>
      <c r="F339" s="477"/>
      <c r="G339" s="477"/>
      <c r="H339" s="539"/>
    </row>
    <row r="340" spans="1:8">
      <c r="A340" s="657"/>
      <c r="B340" s="535"/>
      <c r="C340" s="654"/>
      <c r="D340" s="535"/>
      <c r="E340" s="655"/>
      <c r="F340" s="477"/>
      <c r="G340" s="477"/>
      <c r="H340" s="539"/>
    </row>
    <row r="341" spans="1:8">
      <c r="A341" s="657"/>
      <c r="B341" s="535"/>
      <c r="C341" s="654"/>
      <c r="D341" s="535"/>
      <c r="E341" s="655"/>
      <c r="F341" s="477"/>
      <c r="G341" s="477"/>
      <c r="H341" s="539"/>
    </row>
    <row r="342" spans="1:8">
      <c r="A342" s="657"/>
      <c r="B342" s="535"/>
      <c r="C342" s="654"/>
      <c r="D342" s="535"/>
      <c r="E342" s="655"/>
      <c r="F342" s="477"/>
      <c r="G342" s="477"/>
      <c r="H342" s="539"/>
    </row>
  </sheetData>
  <sortState ref="C153:F155">
    <sortCondition descending="1" ref="C153"/>
  </sortState>
  <mergeCells count="7">
    <mergeCell ref="A1:G1"/>
    <mergeCell ref="A69:G69"/>
    <mergeCell ref="A261:F261"/>
    <mergeCell ref="E200:F200"/>
    <mergeCell ref="E203:F203"/>
    <mergeCell ref="C68:E68"/>
    <mergeCell ref="E181:F181"/>
  </mergeCells>
  <printOptions horizontalCentered="1"/>
  <pageMargins left="0.59055118110236227" right="0.39370078740157483" top="0.78740157480314965" bottom="0.78740157480314965" header="0.51181102362204722" footer="0.51181102362204722"/>
  <pageSetup paperSize="9" scale="72" fitToHeight="0" orientation="portrait" r:id="rId1"/>
  <headerFooter alignWithMargins="0"/>
  <rowBreaks count="3" manualBreakCount="3">
    <brk id="69" max="7" man="1"/>
    <brk id="146" max="7" man="1"/>
    <brk id="182"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0"/>
  </sheetPr>
  <dimension ref="A1:E31"/>
  <sheetViews>
    <sheetView tabSelected="1" view="pageBreakPreview" zoomScaleNormal="100" zoomScaleSheetLayoutView="100" workbookViewId="0">
      <selection activeCell="F13" sqref="F13"/>
    </sheetView>
  </sheetViews>
  <sheetFormatPr defaultColWidth="9.109375" defaultRowHeight="13.2"/>
  <cols>
    <col min="1" max="1" width="3.6640625" style="5" bestFit="1" customWidth="1"/>
    <col min="2" max="2" width="58.44140625" style="5" bestFit="1" customWidth="1"/>
    <col min="3" max="3" width="13.6640625" style="440" bestFit="1" customWidth="1"/>
    <col min="4" max="4" width="11.88671875" style="5" customWidth="1"/>
    <col min="5" max="16384" width="9.109375" style="5"/>
  </cols>
  <sheetData>
    <row r="1" spans="1:4" ht="13.8">
      <c r="A1" s="705"/>
      <c r="B1" s="705"/>
      <c r="C1" s="705"/>
    </row>
    <row r="2" spans="1:4" ht="15" customHeight="1">
      <c r="A2" s="275"/>
      <c r="B2" s="276"/>
      <c r="C2" s="436"/>
    </row>
    <row r="3" spans="1:4" ht="13.8">
      <c r="A3" s="277"/>
      <c r="B3" s="277" t="s">
        <v>1092</v>
      </c>
      <c r="C3" s="437"/>
    </row>
    <row r="4" spans="1:4" ht="13.8" thickBot="1">
      <c r="A4" s="33"/>
      <c r="B4" s="33"/>
      <c r="C4" s="438"/>
    </row>
    <row r="5" spans="1:4" ht="13.8" thickTop="1">
      <c r="A5" s="443"/>
      <c r="B5" s="671" t="s">
        <v>33</v>
      </c>
      <c r="C5" s="444"/>
      <c r="D5" s="442"/>
    </row>
    <row r="6" spans="1:4" ht="13.8" thickBot="1">
      <c r="A6" s="445"/>
      <c r="B6" s="672"/>
      <c r="C6" s="446"/>
      <c r="D6" s="469"/>
    </row>
    <row r="7" spans="1:4" ht="13.8" thickTop="1">
      <c r="A7" s="447" t="s">
        <v>34</v>
      </c>
      <c r="B7" s="673" t="s">
        <v>27</v>
      </c>
      <c r="C7" s="460" t="s">
        <v>35</v>
      </c>
      <c r="D7" s="439"/>
    </row>
    <row r="8" spans="1:4" ht="13.8" thickBot="1">
      <c r="A8" s="462" t="s">
        <v>31</v>
      </c>
      <c r="B8" s="462"/>
      <c r="C8" s="461"/>
      <c r="D8" s="442"/>
    </row>
    <row r="9" spans="1:4" ht="13.5" customHeight="1" thickTop="1">
      <c r="A9" s="449"/>
      <c r="B9" s="674"/>
      <c r="C9" s="450"/>
      <c r="D9" s="442"/>
    </row>
    <row r="10" spans="1:4" ht="13.5" customHeight="1">
      <c r="A10" s="464" t="s">
        <v>36</v>
      </c>
      <c r="B10" s="675" t="s">
        <v>56</v>
      </c>
      <c r="C10" s="454"/>
      <c r="D10" s="442"/>
    </row>
    <row r="11" spans="1:4">
      <c r="A11" s="465"/>
      <c r="B11" s="674"/>
      <c r="C11" s="450"/>
      <c r="D11" s="442"/>
    </row>
    <row r="12" spans="1:4" ht="14.25" customHeight="1">
      <c r="A12" s="466" t="s">
        <v>37</v>
      </c>
      <c r="B12" s="676" t="s">
        <v>362</v>
      </c>
      <c r="C12" s="450"/>
      <c r="D12" s="442"/>
    </row>
    <row r="13" spans="1:4" ht="14.25" customHeight="1">
      <c r="A13" s="467"/>
      <c r="B13" s="677"/>
      <c r="C13" s="453"/>
      <c r="D13" s="442"/>
    </row>
    <row r="14" spans="1:4" ht="14.25" customHeight="1">
      <c r="A14" s="464" t="s">
        <v>75</v>
      </c>
      <c r="B14" s="675" t="s">
        <v>363</v>
      </c>
      <c r="C14" s="454"/>
      <c r="D14" s="442"/>
    </row>
    <row r="15" spans="1:4" ht="30" customHeight="1">
      <c r="A15" s="463" t="s">
        <v>361</v>
      </c>
      <c r="B15" s="678" t="s">
        <v>364</v>
      </c>
      <c r="C15" s="455"/>
      <c r="D15" s="442"/>
    </row>
    <row r="16" spans="1:4">
      <c r="A16" s="468"/>
      <c r="B16" s="679" t="s">
        <v>758</v>
      </c>
      <c r="C16" s="455"/>
      <c r="D16" s="442"/>
    </row>
    <row r="17" spans="1:5">
      <c r="A17" s="452"/>
      <c r="B17" s="677"/>
      <c r="C17" s="453"/>
      <c r="D17" s="442"/>
    </row>
    <row r="18" spans="1:5">
      <c r="A18" s="448"/>
      <c r="B18" s="675" t="s">
        <v>759</v>
      </c>
      <c r="C18" s="454"/>
      <c r="D18" s="442"/>
    </row>
    <row r="19" spans="1:5">
      <c r="A19" s="452"/>
      <c r="B19" s="677"/>
      <c r="C19" s="453"/>
      <c r="D19" s="442"/>
    </row>
    <row r="20" spans="1:5">
      <c r="A20" s="448"/>
      <c r="B20" s="680" t="s">
        <v>1091</v>
      </c>
      <c r="C20" s="454"/>
      <c r="D20" s="442"/>
    </row>
    <row r="21" spans="1:5">
      <c r="A21" s="452"/>
      <c r="B21" s="677"/>
      <c r="C21" s="453"/>
      <c r="D21" s="442"/>
    </row>
    <row r="22" spans="1:5" ht="13.8" thickBot="1">
      <c r="A22" s="451"/>
      <c r="B22" s="681" t="s">
        <v>840</v>
      </c>
      <c r="C22" s="450"/>
      <c r="D22" s="442"/>
    </row>
    <row r="23" spans="1:5" ht="13.8" thickTop="1">
      <c r="A23" s="458"/>
      <c r="B23" s="682"/>
      <c r="C23" s="459"/>
      <c r="D23" s="442"/>
    </row>
    <row r="24" spans="1:5" ht="13.8" thickBot="1">
      <c r="A24" s="456"/>
      <c r="B24" s="683" t="s">
        <v>773</v>
      </c>
      <c r="C24" s="457"/>
      <c r="D24" s="442"/>
    </row>
    <row r="25" spans="1:5" ht="13.8" thickTop="1"/>
    <row r="26" spans="1:5" ht="13.8">
      <c r="D26" s="441"/>
    </row>
    <row r="30" spans="1:5">
      <c r="E30" s="5" t="e">
        <f>(#REF!/C24)*100</f>
        <v>#REF!</v>
      </c>
    </row>
    <row r="31" spans="1:5">
      <c r="E31" s="5" t="e">
        <f>(#REF!/C24)*100</f>
        <v>#REF!</v>
      </c>
    </row>
  </sheetData>
  <mergeCells count="1">
    <mergeCell ref="A1:C1"/>
  </mergeCells>
  <phoneticPr fontId="2" type="noConversion"/>
  <pageMargins left="0.98425196850393704" right="0.98425196850393704" top="0.98425196850393704" bottom="0.98425196850393704" header="0.51181102362204722" footer="0.51181102362204722"/>
  <pageSetup paperSize="9"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G45"/>
  <sheetViews>
    <sheetView view="pageBreakPreview" topLeftCell="A33" zoomScaleSheetLayoutView="100" workbookViewId="0">
      <selection activeCell="K36" sqref="K36"/>
    </sheetView>
  </sheetViews>
  <sheetFormatPr defaultRowHeight="13.2"/>
  <cols>
    <col min="1" max="1" width="8.88671875" customWidth="1"/>
    <col min="2" max="2" width="8.44140625" customWidth="1"/>
    <col min="3" max="3" width="40.88671875" customWidth="1"/>
    <col min="4" max="4" width="7.33203125" customWidth="1"/>
    <col min="5" max="5" width="12.5546875" customWidth="1"/>
    <col min="6" max="6" width="10.88671875" customWidth="1"/>
    <col min="7" max="7" width="15.6640625" customWidth="1"/>
  </cols>
  <sheetData>
    <row r="1" spans="1:7" ht="13.8">
      <c r="A1" s="705"/>
      <c r="B1" s="705"/>
      <c r="C1" s="705"/>
      <c r="D1" s="705"/>
      <c r="E1" s="705"/>
      <c r="F1" s="705"/>
      <c r="G1" s="705"/>
    </row>
    <row r="2" spans="1:7" ht="15" customHeight="1">
      <c r="A2" s="705" t="s">
        <v>542</v>
      </c>
      <c r="B2" s="705"/>
      <c r="C2" s="705"/>
      <c r="D2" s="705"/>
      <c r="E2" s="705"/>
      <c r="F2" s="705"/>
      <c r="G2" s="705"/>
    </row>
    <row r="3" spans="1:7" ht="13.8">
      <c r="A3" s="706" t="s">
        <v>543</v>
      </c>
      <c r="B3" s="707"/>
      <c r="C3" s="707"/>
      <c r="D3" s="707"/>
      <c r="E3" s="707"/>
      <c r="F3" s="707"/>
      <c r="G3" s="707"/>
    </row>
    <row r="4" spans="1:7" ht="8.25" hidden="1" customHeight="1" thickBot="1">
      <c r="A4" s="6"/>
      <c r="B4" s="6"/>
      <c r="C4" s="6"/>
      <c r="D4" s="7"/>
      <c r="E4" s="8"/>
      <c r="F4" s="6"/>
      <c r="G4" s="10"/>
    </row>
    <row r="5" spans="1:7" ht="18" customHeight="1" thickBot="1">
      <c r="A5" s="34"/>
      <c r="B5" s="34"/>
      <c r="C5" s="34"/>
      <c r="D5" s="35"/>
      <c r="E5" s="36"/>
      <c r="F5" s="34"/>
      <c r="G5" s="37"/>
    </row>
    <row r="6" spans="1:7">
      <c r="A6" s="1" t="s">
        <v>26</v>
      </c>
      <c r="B6" s="9" t="s">
        <v>0</v>
      </c>
      <c r="C6" s="2" t="s">
        <v>27</v>
      </c>
      <c r="D6" s="2" t="s">
        <v>28</v>
      </c>
      <c r="E6" s="3" t="s">
        <v>29</v>
      </c>
      <c r="F6" s="2" t="s">
        <v>30</v>
      </c>
      <c r="G6" s="4" t="s">
        <v>38</v>
      </c>
    </row>
    <row r="7" spans="1:7" ht="16.5" customHeight="1" thickBot="1">
      <c r="A7" s="26" t="s">
        <v>31</v>
      </c>
      <c r="B7" s="23" t="s">
        <v>1</v>
      </c>
      <c r="C7" s="11"/>
      <c r="D7" s="11"/>
      <c r="E7" s="24"/>
      <c r="F7" s="25"/>
      <c r="G7" s="27"/>
    </row>
    <row r="8" spans="1:7" ht="13.35" customHeight="1">
      <c r="A8" s="75"/>
      <c r="B8" s="76"/>
      <c r="C8" s="76"/>
      <c r="D8" s="76"/>
      <c r="E8" s="77"/>
      <c r="F8" s="78"/>
      <c r="G8" s="79"/>
    </row>
    <row r="9" spans="1:7" ht="13.35" customHeight="1">
      <c r="A9" s="80"/>
      <c r="B9" s="81" t="s">
        <v>16</v>
      </c>
      <c r="C9" s="82" t="s">
        <v>43</v>
      </c>
      <c r="D9" s="83"/>
      <c r="E9" s="84"/>
      <c r="F9" s="85"/>
      <c r="G9" s="86"/>
    </row>
    <row r="10" spans="1:7" ht="13.35" customHeight="1">
      <c r="A10" s="80"/>
      <c r="B10" s="87" t="s">
        <v>45</v>
      </c>
      <c r="C10" s="88"/>
      <c r="D10" s="83"/>
      <c r="E10" s="84"/>
      <c r="F10" s="85"/>
      <c r="G10" s="86"/>
    </row>
    <row r="11" spans="1:7">
      <c r="A11" s="215" t="s">
        <v>17</v>
      </c>
      <c r="B11" s="89">
        <v>8.3000000000000007</v>
      </c>
      <c r="C11" s="90" t="s">
        <v>42</v>
      </c>
      <c r="D11" s="91"/>
      <c r="E11" s="84"/>
      <c r="F11" s="85"/>
      <c r="G11" s="86"/>
    </row>
    <row r="12" spans="1:7">
      <c r="A12" s="95" t="s">
        <v>442</v>
      </c>
      <c r="B12" s="96" t="s">
        <v>375</v>
      </c>
      <c r="C12" s="304" t="s">
        <v>2</v>
      </c>
      <c r="D12" s="104" t="s">
        <v>127</v>
      </c>
      <c r="E12" s="84">
        <v>1</v>
      </c>
      <c r="F12" s="278"/>
      <c r="G12" s="86"/>
    </row>
    <row r="13" spans="1:7" ht="24.6" customHeight="1">
      <c r="A13" s="95" t="s">
        <v>443</v>
      </c>
      <c r="B13" s="93"/>
      <c r="C13" s="94" t="s">
        <v>3</v>
      </c>
      <c r="D13" s="104" t="s">
        <v>127</v>
      </c>
      <c r="E13" s="84">
        <v>1</v>
      </c>
      <c r="F13" s="278"/>
      <c r="G13" s="86"/>
    </row>
    <row r="14" spans="1:7" ht="12" customHeight="1">
      <c r="A14" s="95" t="s">
        <v>18</v>
      </c>
      <c r="B14" s="93"/>
      <c r="C14" s="94"/>
      <c r="D14" s="104"/>
      <c r="E14" s="84"/>
      <c r="F14" s="278"/>
      <c r="G14" s="86"/>
    </row>
    <row r="15" spans="1:7">
      <c r="A15" s="95" t="s">
        <v>19</v>
      </c>
      <c r="B15" s="96"/>
      <c r="C15" s="97" t="s">
        <v>4</v>
      </c>
      <c r="D15" s="104" t="s">
        <v>127</v>
      </c>
      <c r="E15" s="84"/>
      <c r="F15" s="278"/>
      <c r="G15" s="86"/>
    </row>
    <row r="16" spans="1:7">
      <c r="A16" s="95" t="s">
        <v>20</v>
      </c>
      <c r="B16" s="93"/>
      <c r="C16" s="98" t="s">
        <v>5</v>
      </c>
      <c r="D16" s="104" t="s">
        <v>127</v>
      </c>
      <c r="E16" s="84">
        <v>1</v>
      </c>
      <c r="F16" s="278"/>
      <c r="G16" s="86"/>
    </row>
    <row r="17" spans="1:7" ht="14.4">
      <c r="A17" s="95" t="s">
        <v>53</v>
      </c>
      <c r="B17" s="93"/>
      <c r="C17" s="99" t="s">
        <v>52</v>
      </c>
      <c r="D17" s="104" t="s">
        <v>127</v>
      </c>
      <c r="E17" s="84">
        <v>1</v>
      </c>
      <c r="F17" s="278"/>
      <c r="G17" s="86"/>
    </row>
    <row r="18" spans="1:7">
      <c r="A18" s="95" t="s">
        <v>46</v>
      </c>
      <c r="B18" s="93"/>
      <c r="C18" s="98" t="s">
        <v>6</v>
      </c>
      <c r="D18" s="104" t="s">
        <v>127</v>
      </c>
      <c r="E18" s="84">
        <v>1</v>
      </c>
      <c r="F18" s="278"/>
      <c r="G18" s="86"/>
    </row>
    <row r="19" spans="1:7">
      <c r="A19" s="95" t="s">
        <v>47</v>
      </c>
      <c r="B19" s="93"/>
      <c r="C19" s="98" t="s">
        <v>7</v>
      </c>
      <c r="D19" s="104" t="s">
        <v>127</v>
      </c>
      <c r="E19" s="84">
        <v>1</v>
      </c>
      <c r="F19" s="278"/>
      <c r="G19" s="86"/>
    </row>
    <row r="20" spans="1:7">
      <c r="A20" s="95" t="s">
        <v>236</v>
      </c>
      <c r="B20" s="93"/>
      <c r="C20" s="98" t="s">
        <v>8</v>
      </c>
      <c r="D20" s="104" t="s">
        <v>127</v>
      </c>
      <c r="E20" s="84">
        <v>1</v>
      </c>
      <c r="F20" s="278"/>
      <c r="G20" s="86"/>
    </row>
    <row r="21" spans="1:7" ht="12.75" customHeight="1">
      <c r="A21" s="95" t="s">
        <v>239</v>
      </c>
      <c r="B21" s="93"/>
      <c r="C21" s="100" t="s">
        <v>9</v>
      </c>
      <c r="D21" s="104" t="s">
        <v>127</v>
      </c>
      <c r="E21" s="84">
        <v>1</v>
      </c>
      <c r="F21" s="278"/>
      <c r="G21" s="86"/>
    </row>
    <row r="22" spans="1:7" ht="12" customHeight="1">
      <c r="A22" s="95" t="s">
        <v>240</v>
      </c>
      <c r="B22" s="93"/>
      <c r="C22" s="100"/>
      <c r="D22" s="91"/>
      <c r="E22" s="84"/>
      <c r="F22" s="278"/>
      <c r="G22" s="86"/>
    </row>
    <row r="23" spans="1:7" ht="36.6" customHeight="1">
      <c r="A23" s="95" t="s">
        <v>444</v>
      </c>
      <c r="B23" s="93"/>
      <c r="C23" s="101" t="s">
        <v>10</v>
      </c>
      <c r="D23" s="104" t="s">
        <v>127</v>
      </c>
      <c r="E23" s="84">
        <v>1</v>
      </c>
      <c r="F23" s="278"/>
      <c r="G23" s="86"/>
    </row>
    <row r="24" spans="1:7" ht="27.75" customHeight="1">
      <c r="A24" s="95" t="s">
        <v>445</v>
      </c>
      <c r="B24" s="93"/>
      <c r="C24" s="101" t="s">
        <v>59</v>
      </c>
      <c r="D24" s="104" t="s">
        <v>127</v>
      </c>
      <c r="E24" s="84">
        <v>1</v>
      </c>
      <c r="F24" s="278"/>
      <c r="G24" s="86"/>
    </row>
    <row r="25" spans="1:7">
      <c r="A25" s="95" t="s">
        <v>446</v>
      </c>
      <c r="B25" s="93"/>
      <c r="C25" s="101" t="s">
        <v>54</v>
      </c>
      <c r="D25" s="104" t="s">
        <v>76</v>
      </c>
      <c r="E25" s="84">
        <v>1</v>
      </c>
      <c r="F25" s="278"/>
      <c r="G25" s="86"/>
    </row>
    <row r="26" spans="1:7" ht="45.6">
      <c r="A26" s="95" t="s">
        <v>447</v>
      </c>
      <c r="B26" s="93"/>
      <c r="C26" s="101" t="s">
        <v>237</v>
      </c>
      <c r="D26" s="104" t="s">
        <v>238</v>
      </c>
      <c r="E26" s="433">
        <v>220000</v>
      </c>
      <c r="F26" s="278"/>
      <c r="G26" s="86"/>
    </row>
    <row r="27" spans="1:7" ht="37.200000000000003" customHeight="1">
      <c r="A27" s="95" t="s">
        <v>448</v>
      </c>
      <c r="B27" s="93"/>
      <c r="C27" s="101" t="s">
        <v>762</v>
      </c>
      <c r="D27" s="104" t="s">
        <v>238</v>
      </c>
      <c r="E27" s="433">
        <v>110000</v>
      </c>
      <c r="F27" s="278"/>
      <c r="G27" s="86"/>
    </row>
    <row r="28" spans="1:7">
      <c r="A28" s="215" t="s">
        <v>21</v>
      </c>
      <c r="B28" s="89">
        <v>8.4</v>
      </c>
      <c r="C28" s="102" t="s">
        <v>41</v>
      </c>
      <c r="D28" s="91"/>
      <c r="E28" s="84"/>
      <c r="F28" s="278"/>
      <c r="G28" s="86"/>
    </row>
    <row r="29" spans="1:7">
      <c r="A29" s="92" t="s">
        <v>22</v>
      </c>
      <c r="B29" s="96" t="s">
        <v>376</v>
      </c>
      <c r="C29" s="94" t="s">
        <v>2</v>
      </c>
      <c r="D29" s="104" t="s">
        <v>494</v>
      </c>
      <c r="E29" s="84">
        <v>6</v>
      </c>
      <c r="F29" s="278"/>
      <c r="G29" s="86"/>
    </row>
    <row r="30" spans="1:7" ht="12.75" customHeight="1">
      <c r="A30" s="95" t="s">
        <v>23</v>
      </c>
      <c r="B30" s="96"/>
      <c r="C30" s="105" t="s">
        <v>11</v>
      </c>
      <c r="D30" s="91"/>
      <c r="E30" s="84"/>
      <c r="F30" s="279"/>
      <c r="G30" s="86"/>
    </row>
    <row r="31" spans="1:7">
      <c r="A31" s="92" t="s">
        <v>57</v>
      </c>
      <c r="B31" s="93"/>
      <c r="C31" s="98" t="s">
        <v>5</v>
      </c>
      <c r="D31" s="104" t="s">
        <v>494</v>
      </c>
      <c r="E31" s="84">
        <v>6</v>
      </c>
      <c r="F31" s="280"/>
      <c r="G31" s="86"/>
    </row>
    <row r="32" spans="1:7" ht="14.4">
      <c r="A32" s="95" t="s">
        <v>58</v>
      </c>
      <c r="B32" s="93"/>
      <c r="C32" s="99" t="s">
        <v>52</v>
      </c>
      <c r="D32" s="104" t="s">
        <v>494</v>
      </c>
      <c r="E32" s="84">
        <v>6</v>
      </c>
      <c r="F32" s="280"/>
      <c r="G32" s="86"/>
    </row>
    <row r="33" spans="1:7">
      <c r="A33" s="92" t="s">
        <v>48</v>
      </c>
      <c r="B33" s="93"/>
      <c r="C33" s="98" t="s">
        <v>6</v>
      </c>
      <c r="D33" s="104" t="s">
        <v>494</v>
      </c>
      <c r="E33" s="84">
        <v>6</v>
      </c>
      <c r="F33" s="280"/>
      <c r="G33" s="86"/>
    </row>
    <row r="34" spans="1:7" ht="13.5" customHeight="1">
      <c r="A34" s="95" t="s">
        <v>49</v>
      </c>
      <c r="B34" s="93"/>
      <c r="C34" s="98" t="s">
        <v>7</v>
      </c>
      <c r="D34" s="104" t="s">
        <v>494</v>
      </c>
      <c r="E34" s="84">
        <v>6</v>
      </c>
      <c r="F34" s="280"/>
      <c r="G34" s="86"/>
    </row>
    <row r="35" spans="1:7">
      <c r="A35" s="92" t="s">
        <v>50</v>
      </c>
      <c r="B35" s="93"/>
      <c r="C35" s="98" t="s">
        <v>8</v>
      </c>
      <c r="D35" s="104" t="s">
        <v>494</v>
      </c>
      <c r="E35" s="84">
        <v>6</v>
      </c>
      <c r="F35" s="280"/>
      <c r="G35" s="86"/>
    </row>
    <row r="36" spans="1:7" ht="12.75" customHeight="1">
      <c r="A36" s="95" t="s">
        <v>449</v>
      </c>
      <c r="B36" s="93"/>
      <c r="C36" s="100" t="s">
        <v>9</v>
      </c>
      <c r="D36" s="104" t="s">
        <v>494</v>
      </c>
      <c r="E36" s="84">
        <v>6</v>
      </c>
      <c r="F36" s="280"/>
      <c r="G36" s="86"/>
    </row>
    <row r="37" spans="1:7">
      <c r="A37" s="92" t="s">
        <v>450</v>
      </c>
      <c r="B37" s="93"/>
      <c r="C37" s="98" t="s">
        <v>12</v>
      </c>
      <c r="D37" s="104" t="s">
        <v>494</v>
      </c>
      <c r="E37" s="84">
        <v>6</v>
      </c>
      <c r="F37" s="280"/>
      <c r="G37" s="86"/>
    </row>
    <row r="38" spans="1:7" ht="12.75" customHeight="1">
      <c r="A38" s="95" t="s">
        <v>451</v>
      </c>
      <c r="B38" s="93"/>
      <c r="C38" s="100" t="s">
        <v>13</v>
      </c>
      <c r="D38" s="104" t="s">
        <v>494</v>
      </c>
      <c r="E38" s="84">
        <v>6</v>
      </c>
      <c r="F38" s="280"/>
      <c r="G38" s="86"/>
    </row>
    <row r="39" spans="1:7">
      <c r="A39" s="92" t="s">
        <v>452</v>
      </c>
      <c r="B39" s="93"/>
      <c r="C39" s="100" t="s">
        <v>14</v>
      </c>
      <c r="D39" s="104" t="s">
        <v>494</v>
      </c>
      <c r="E39" s="84">
        <v>6</v>
      </c>
      <c r="F39" s="280"/>
      <c r="G39" s="86"/>
    </row>
    <row r="40" spans="1:7">
      <c r="A40" s="95" t="s">
        <v>453</v>
      </c>
      <c r="B40" s="93"/>
      <c r="C40" s="101" t="s">
        <v>15</v>
      </c>
      <c r="D40" s="104" t="s">
        <v>494</v>
      </c>
      <c r="E40" s="84">
        <v>6</v>
      </c>
      <c r="F40" s="280"/>
      <c r="G40" s="86"/>
    </row>
    <row r="41" spans="1:7" ht="12.75" customHeight="1">
      <c r="A41" s="92" t="s">
        <v>454</v>
      </c>
      <c r="B41" s="93"/>
      <c r="C41" s="101" t="s">
        <v>51</v>
      </c>
      <c r="D41" s="104" t="s">
        <v>494</v>
      </c>
      <c r="E41" s="84">
        <v>6</v>
      </c>
      <c r="F41" s="280"/>
      <c r="G41" s="86"/>
    </row>
    <row r="42" spans="1:7" ht="12" customHeight="1" thickBot="1">
      <c r="A42" s="106"/>
      <c r="B42" s="107"/>
      <c r="C42" s="108"/>
      <c r="D42" s="109"/>
      <c r="E42" s="110"/>
      <c r="F42" s="111"/>
      <c r="G42" s="112"/>
    </row>
    <row r="43" spans="1:7" ht="13.5" customHeight="1">
      <c r="A43" s="28"/>
      <c r="B43" s="13"/>
      <c r="C43" s="29"/>
      <c r="D43" s="14"/>
      <c r="E43" s="15"/>
      <c r="F43" s="30"/>
      <c r="G43" s="31"/>
    </row>
    <row r="44" spans="1:7" ht="13.5" customHeight="1">
      <c r="A44" s="28"/>
      <c r="B44" s="13"/>
      <c r="C44" s="12" t="s">
        <v>24</v>
      </c>
      <c r="D44" s="14"/>
      <c r="E44" s="15"/>
      <c r="F44" s="16"/>
      <c r="G44" s="32"/>
    </row>
    <row r="45" spans="1:7" ht="13.5" customHeight="1" thickBot="1">
      <c r="A45" s="17"/>
      <c r="B45" s="18"/>
      <c r="C45" s="19"/>
      <c r="D45" s="20"/>
      <c r="E45" s="21"/>
      <c r="F45" s="22"/>
      <c r="G45" s="22"/>
    </row>
  </sheetData>
  <mergeCells count="3">
    <mergeCell ref="A1:G1"/>
    <mergeCell ref="A2:G2"/>
    <mergeCell ref="A3:G3"/>
  </mergeCells>
  <phoneticPr fontId="2" type="noConversion"/>
  <printOptions horizontalCentered="1"/>
  <pageMargins left="0.59055118110236204" right="0.39370078740157499" top="0.78740157480314998" bottom="0.78740157480314998" header="0.511811023622047" footer="0.511811023622047"/>
  <pageSetup paperSize="9" scale="94"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2:G48"/>
  <sheetViews>
    <sheetView showGridLines="0" view="pageBreakPreview" zoomScaleSheetLayoutView="100" workbookViewId="0">
      <selection activeCell="L27" sqref="L27"/>
    </sheetView>
  </sheetViews>
  <sheetFormatPr defaultRowHeight="13.2"/>
  <cols>
    <col min="1" max="1" width="10.33203125" customWidth="1"/>
    <col min="3" max="3" width="22" customWidth="1"/>
    <col min="4" max="4" width="13.6640625" customWidth="1"/>
    <col min="6" max="6" width="11.44140625" customWidth="1"/>
  </cols>
  <sheetData>
    <row r="2" spans="1:7" ht="13.8">
      <c r="A2" s="705" t="s">
        <v>542</v>
      </c>
      <c r="B2" s="705"/>
      <c r="C2" s="705"/>
      <c r="D2" s="705"/>
      <c r="E2" s="705"/>
      <c r="F2" s="705"/>
      <c r="G2" s="705"/>
    </row>
    <row r="3" spans="1:7" ht="13.8">
      <c r="A3" s="706" t="s">
        <v>544</v>
      </c>
      <c r="B3" s="707"/>
      <c r="C3" s="707"/>
      <c r="D3" s="707"/>
      <c r="E3" s="707"/>
      <c r="F3" s="707"/>
      <c r="G3" s="707"/>
    </row>
    <row r="4" spans="1:7" ht="13.8" thickBot="1">
      <c r="A4" s="6"/>
      <c r="B4" s="6"/>
      <c r="C4" s="6"/>
      <c r="D4" s="7"/>
      <c r="E4" s="8"/>
      <c r="F4" s="6"/>
      <c r="G4" s="10"/>
    </row>
    <row r="5" spans="1:7" ht="13.8" thickBot="1">
      <c r="A5" s="34"/>
      <c r="B5" s="34"/>
      <c r="C5" s="34"/>
      <c r="D5" s="35"/>
      <c r="E5" s="36"/>
      <c r="F5" s="34"/>
      <c r="G5" s="37"/>
    </row>
    <row r="6" spans="1:7">
      <c r="A6" s="1" t="s">
        <v>26</v>
      </c>
      <c r="B6" s="9" t="s">
        <v>0</v>
      </c>
      <c r="C6" s="2" t="s">
        <v>27</v>
      </c>
      <c r="D6" s="2" t="s">
        <v>28</v>
      </c>
      <c r="E6" s="3" t="s">
        <v>29</v>
      </c>
      <c r="F6" s="2" t="s">
        <v>30</v>
      </c>
      <c r="G6" s="4" t="s">
        <v>38</v>
      </c>
    </row>
    <row r="7" spans="1:7">
      <c r="A7" s="26" t="s">
        <v>31</v>
      </c>
      <c r="B7" s="23" t="s">
        <v>1</v>
      </c>
      <c r="C7" s="11"/>
      <c r="D7" s="11"/>
      <c r="E7" s="24"/>
      <c r="F7" s="25"/>
      <c r="G7" s="27"/>
    </row>
    <row r="8" spans="1:7">
      <c r="A8" s="287"/>
      <c r="B8" s="287"/>
      <c r="C8" s="287"/>
      <c r="D8" s="287"/>
      <c r="E8" s="288"/>
      <c r="F8" s="289"/>
      <c r="G8" s="289"/>
    </row>
    <row r="9" spans="1:7">
      <c r="A9" s="290"/>
      <c r="B9" s="81" t="s">
        <v>16</v>
      </c>
      <c r="C9" s="82" t="s">
        <v>241</v>
      </c>
      <c r="D9" s="83"/>
      <c r="E9" s="84"/>
      <c r="F9" s="85"/>
      <c r="G9" s="291"/>
    </row>
    <row r="10" spans="1:7">
      <c r="A10" s="290"/>
      <c r="B10" s="87" t="s">
        <v>45</v>
      </c>
      <c r="C10" s="88"/>
      <c r="D10" s="83"/>
      <c r="E10" s="84"/>
      <c r="F10" s="85"/>
      <c r="G10" s="291"/>
    </row>
    <row r="11" spans="1:7">
      <c r="A11" s="167" t="s">
        <v>55</v>
      </c>
      <c r="B11" s="89">
        <v>8.5</v>
      </c>
      <c r="C11" s="90" t="s">
        <v>242</v>
      </c>
      <c r="D11" s="91"/>
      <c r="E11" s="84"/>
      <c r="F11" s="85"/>
      <c r="G11" s="291"/>
    </row>
    <row r="12" spans="1:7">
      <c r="A12" s="93"/>
      <c r="B12" s="93"/>
      <c r="C12" s="94"/>
      <c r="D12" s="91"/>
      <c r="E12" s="84"/>
      <c r="F12" s="278"/>
      <c r="G12" s="291"/>
    </row>
    <row r="13" spans="1:7">
      <c r="A13" s="93"/>
      <c r="B13" s="93"/>
      <c r="C13" s="94"/>
      <c r="D13" s="91"/>
      <c r="E13" s="84"/>
      <c r="F13" s="278"/>
      <c r="G13" s="291"/>
    </row>
    <row r="14" spans="1:7">
      <c r="A14" s="167" t="s">
        <v>62</v>
      </c>
      <c r="B14" s="93"/>
      <c r="C14" s="285" t="s">
        <v>243</v>
      </c>
      <c r="D14" s="91"/>
      <c r="E14" s="84"/>
      <c r="F14" s="278"/>
      <c r="G14" s="291"/>
    </row>
    <row r="15" spans="1:7">
      <c r="A15" s="96"/>
      <c r="B15" s="93"/>
      <c r="C15" s="285"/>
      <c r="D15" s="91"/>
      <c r="E15" s="84"/>
      <c r="F15" s="278"/>
      <c r="G15" s="291"/>
    </row>
    <row r="16" spans="1:7" ht="14.4" customHeight="1">
      <c r="A16" s="96" t="s">
        <v>455</v>
      </c>
      <c r="B16" s="93"/>
      <c r="C16" s="103" t="s">
        <v>244</v>
      </c>
      <c r="D16" s="104" t="s">
        <v>477</v>
      </c>
      <c r="E16" s="84">
        <v>30</v>
      </c>
      <c r="F16" s="278"/>
      <c r="G16" s="292"/>
    </row>
    <row r="17" spans="1:7">
      <c r="A17" s="96" t="s">
        <v>456</v>
      </c>
      <c r="B17" s="93"/>
      <c r="C17" s="103" t="s">
        <v>246</v>
      </c>
      <c r="D17" s="104" t="s">
        <v>477</v>
      </c>
      <c r="E17" s="84">
        <v>30</v>
      </c>
      <c r="F17" s="278"/>
      <c r="G17" s="292"/>
    </row>
    <row r="18" spans="1:7" ht="11.4" customHeight="1">
      <c r="A18" s="96" t="s">
        <v>457</v>
      </c>
      <c r="B18" s="96"/>
      <c r="C18" s="103" t="s">
        <v>247</v>
      </c>
      <c r="D18" s="104" t="s">
        <v>477</v>
      </c>
      <c r="E18" s="84">
        <v>30</v>
      </c>
      <c r="F18" s="278"/>
      <c r="G18" s="292"/>
    </row>
    <row r="19" spans="1:7">
      <c r="A19" s="93"/>
      <c r="B19" s="93"/>
      <c r="C19" s="98"/>
      <c r="D19" s="91"/>
      <c r="E19" s="84"/>
      <c r="F19" s="278"/>
      <c r="G19" s="291"/>
    </row>
    <row r="20" spans="1:7">
      <c r="A20" s="93"/>
      <c r="B20" s="93"/>
      <c r="C20" s="99"/>
      <c r="D20" s="91"/>
      <c r="E20" s="84"/>
      <c r="F20" s="278"/>
      <c r="G20" s="291"/>
    </row>
    <row r="21" spans="1:7">
      <c r="A21" s="167" t="s">
        <v>245</v>
      </c>
      <c r="B21" s="93"/>
      <c r="C21" s="286" t="s">
        <v>248</v>
      </c>
      <c r="D21" s="91"/>
      <c r="E21" s="84"/>
      <c r="F21" s="278"/>
      <c r="G21" s="291"/>
    </row>
    <row r="22" spans="1:7">
      <c r="A22" s="93"/>
      <c r="B22" s="93"/>
      <c r="C22" s="98"/>
      <c r="D22" s="91"/>
      <c r="E22" s="84"/>
      <c r="F22" s="278"/>
      <c r="G22" s="291"/>
    </row>
    <row r="23" spans="1:7">
      <c r="A23" s="96" t="s">
        <v>458</v>
      </c>
      <c r="B23" s="93"/>
      <c r="C23" s="99" t="s">
        <v>249</v>
      </c>
      <c r="D23" s="104" t="s">
        <v>257</v>
      </c>
      <c r="E23" s="84">
        <v>24</v>
      </c>
      <c r="F23" s="278"/>
      <c r="G23" s="292"/>
    </row>
    <row r="24" spans="1:7">
      <c r="A24" s="96"/>
      <c r="B24" s="93"/>
      <c r="C24" s="101" t="s">
        <v>252</v>
      </c>
      <c r="D24" s="91"/>
      <c r="E24" s="84"/>
      <c r="F24" s="278"/>
      <c r="G24" s="291"/>
    </row>
    <row r="25" spans="1:7">
      <c r="A25" s="96"/>
      <c r="B25" s="93"/>
      <c r="C25" s="101" t="s">
        <v>253</v>
      </c>
      <c r="D25" s="91"/>
      <c r="E25" s="84"/>
      <c r="F25" s="278"/>
      <c r="G25" s="291"/>
    </row>
    <row r="26" spans="1:7" ht="16.95" customHeight="1">
      <c r="A26" s="96"/>
      <c r="B26" s="93"/>
      <c r="C26" s="101" t="s">
        <v>250</v>
      </c>
      <c r="D26" s="91"/>
      <c r="E26" s="84"/>
      <c r="F26" s="302"/>
      <c r="G26" s="291"/>
    </row>
    <row r="27" spans="1:7" ht="18" customHeight="1">
      <c r="A27" s="96"/>
      <c r="B27" s="93"/>
      <c r="C27" s="101"/>
      <c r="D27" s="91"/>
      <c r="E27" s="300"/>
      <c r="F27" s="278"/>
      <c r="G27" s="301"/>
    </row>
    <row r="28" spans="1:7">
      <c r="A28" s="96" t="s">
        <v>459</v>
      </c>
      <c r="B28" s="93"/>
      <c r="C28" s="101" t="s">
        <v>251</v>
      </c>
      <c r="D28" s="104" t="s">
        <v>257</v>
      </c>
      <c r="E28" s="84">
        <v>24</v>
      </c>
      <c r="F28" s="303"/>
      <c r="G28" s="292"/>
    </row>
    <row r="29" spans="1:7" ht="19.2" customHeight="1">
      <c r="A29" s="96"/>
      <c r="B29" s="93"/>
      <c r="C29" s="101"/>
      <c r="D29" s="104"/>
      <c r="E29" s="84"/>
      <c r="F29" s="278"/>
      <c r="G29" s="291"/>
    </row>
    <row r="30" spans="1:7">
      <c r="A30" s="96"/>
      <c r="B30" s="93"/>
      <c r="C30" s="101" t="s">
        <v>252</v>
      </c>
      <c r="D30" s="104"/>
      <c r="E30" s="84"/>
      <c r="F30" s="278"/>
      <c r="G30" s="291"/>
    </row>
    <row r="31" spans="1:7">
      <c r="A31" s="96"/>
      <c r="B31" s="93"/>
      <c r="C31" s="101" t="s">
        <v>253</v>
      </c>
      <c r="D31" s="104"/>
      <c r="E31" s="84"/>
      <c r="F31" s="278"/>
      <c r="G31" s="291"/>
    </row>
    <row r="32" spans="1:7">
      <c r="A32" s="96"/>
      <c r="B32" s="93"/>
      <c r="C32" s="101" t="s">
        <v>254</v>
      </c>
      <c r="D32" s="104"/>
      <c r="E32" s="84"/>
      <c r="F32" s="278"/>
      <c r="G32" s="291"/>
    </row>
    <row r="33" spans="1:7">
      <c r="A33" s="96"/>
      <c r="B33" s="89"/>
      <c r="C33" s="102"/>
      <c r="D33" s="91"/>
      <c r="E33" s="84"/>
      <c r="F33" s="278"/>
      <c r="G33" s="291"/>
    </row>
    <row r="34" spans="1:7">
      <c r="A34" s="96" t="s">
        <v>460</v>
      </c>
      <c r="B34" s="93"/>
      <c r="C34" s="103" t="s">
        <v>255</v>
      </c>
      <c r="D34" s="104" t="s">
        <v>257</v>
      </c>
      <c r="E34" s="84">
        <v>24</v>
      </c>
      <c r="F34" s="278"/>
      <c r="G34" s="292"/>
    </row>
    <row r="35" spans="1:7">
      <c r="A35" s="96"/>
      <c r="B35" s="93"/>
      <c r="C35" s="103"/>
      <c r="D35" s="104"/>
      <c r="E35" s="84"/>
      <c r="F35" s="278"/>
      <c r="G35" s="291"/>
    </row>
    <row r="36" spans="1:7">
      <c r="A36" s="96"/>
      <c r="B36" s="93"/>
      <c r="C36" s="101" t="s">
        <v>252</v>
      </c>
      <c r="D36" s="91"/>
      <c r="E36" s="84"/>
      <c r="F36" s="278"/>
      <c r="G36" s="291"/>
    </row>
    <row r="37" spans="1:7">
      <c r="A37" s="96"/>
      <c r="B37" s="96"/>
      <c r="C37" s="101" t="s">
        <v>253</v>
      </c>
      <c r="D37" s="91"/>
      <c r="E37" s="84"/>
      <c r="F37" s="279"/>
      <c r="G37" s="291"/>
    </row>
    <row r="38" spans="1:7">
      <c r="A38" s="96"/>
      <c r="B38" s="93"/>
      <c r="C38" s="99" t="s">
        <v>495</v>
      </c>
      <c r="D38" s="91"/>
      <c r="E38" s="84"/>
      <c r="F38" s="280"/>
      <c r="G38" s="291"/>
    </row>
    <row r="39" spans="1:7">
      <c r="A39" s="96"/>
      <c r="B39" s="93"/>
      <c r="C39" s="99"/>
      <c r="D39" s="91"/>
      <c r="E39" s="84"/>
      <c r="F39" s="280"/>
      <c r="G39" s="291"/>
    </row>
    <row r="40" spans="1:7">
      <c r="A40" s="96"/>
      <c r="B40" s="93"/>
      <c r="C40" s="98"/>
      <c r="D40" s="91"/>
      <c r="E40" s="84"/>
      <c r="F40" s="280"/>
      <c r="G40" s="291"/>
    </row>
    <row r="41" spans="1:7">
      <c r="A41" s="96" t="s">
        <v>461</v>
      </c>
      <c r="B41" s="93"/>
      <c r="C41" s="99" t="s">
        <v>256</v>
      </c>
      <c r="D41" s="104" t="s">
        <v>257</v>
      </c>
      <c r="E41" s="84">
        <v>24</v>
      </c>
      <c r="F41" s="280"/>
      <c r="G41" s="292"/>
    </row>
    <row r="42" spans="1:7">
      <c r="A42" s="93"/>
      <c r="B42" s="93"/>
      <c r="C42" s="98"/>
      <c r="D42" s="91"/>
      <c r="E42" s="84"/>
      <c r="F42" s="280"/>
      <c r="G42" s="291"/>
    </row>
    <row r="43" spans="1:7">
      <c r="A43" s="96"/>
      <c r="B43" s="93"/>
      <c r="C43" s="101" t="s">
        <v>252</v>
      </c>
      <c r="D43" s="91"/>
      <c r="E43" s="84"/>
      <c r="F43" s="280"/>
      <c r="G43" s="291"/>
    </row>
    <row r="44" spans="1:7">
      <c r="A44" s="96"/>
      <c r="B44" s="93"/>
      <c r="C44" s="101" t="s">
        <v>254</v>
      </c>
      <c r="D44" s="91"/>
      <c r="E44" s="84"/>
      <c r="F44" s="279"/>
      <c r="G44" s="291"/>
    </row>
    <row r="45" spans="1:7">
      <c r="A45" s="93"/>
      <c r="B45" s="93"/>
      <c r="C45" s="98"/>
      <c r="D45" s="91"/>
      <c r="E45" s="84"/>
      <c r="F45" s="280"/>
      <c r="G45" s="291"/>
    </row>
    <row r="46" spans="1:7">
      <c r="A46" s="293"/>
      <c r="B46" s="293"/>
      <c r="C46" s="708" t="s">
        <v>44</v>
      </c>
      <c r="D46" s="709"/>
      <c r="E46" s="710"/>
      <c r="F46" s="294"/>
      <c r="G46" s="295"/>
    </row>
    <row r="47" spans="1:7">
      <c r="A47" s="293"/>
      <c r="B47" s="293"/>
      <c r="C47" s="711"/>
      <c r="D47" s="712"/>
      <c r="E47" s="713"/>
      <c r="F47" s="296"/>
      <c r="G47" s="297"/>
    </row>
    <row r="48" spans="1:7">
      <c r="A48" s="298"/>
      <c r="B48" s="298"/>
      <c r="C48" s="714"/>
      <c r="D48" s="715"/>
      <c r="E48" s="716"/>
      <c r="F48" s="299"/>
      <c r="G48" s="299"/>
    </row>
  </sheetData>
  <mergeCells count="3">
    <mergeCell ref="A2:G2"/>
    <mergeCell ref="A3:G3"/>
    <mergeCell ref="C46:E48"/>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U242"/>
  <sheetViews>
    <sheetView view="pageBreakPreview" topLeftCell="A41" zoomScaleSheetLayoutView="100" workbookViewId="0">
      <selection activeCell="J17" sqref="J17"/>
    </sheetView>
  </sheetViews>
  <sheetFormatPr defaultColWidth="9.109375" defaultRowHeight="11.4"/>
  <cols>
    <col min="1" max="1" width="9.33203125" style="39" customWidth="1"/>
    <col min="2" max="2" width="8" style="74" customWidth="1"/>
    <col min="3" max="3" width="39.6640625" style="39" customWidth="1"/>
    <col min="4" max="4" width="6.6640625" style="38" bestFit="1" customWidth="1"/>
    <col min="5" max="5" width="8.5546875" style="38" bestFit="1" customWidth="1"/>
    <col min="6" max="6" width="10.88671875" style="370" customWidth="1"/>
    <col min="7" max="7" width="13.33203125" style="370" customWidth="1"/>
    <col min="8" max="15" width="9.109375" style="39"/>
    <col min="16" max="16" width="34.5546875" style="39" customWidth="1"/>
    <col min="17" max="16384" width="9.109375" style="39"/>
  </cols>
  <sheetData>
    <row r="1" spans="1:7" ht="13.8">
      <c r="A1" s="705"/>
      <c r="B1" s="705"/>
      <c r="C1" s="705"/>
      <c r="D1" s="705"/>
      <c r="E1" s="705"/>
      <c r="F1" s="705"/>
      <c r="G1" s="705"/>
    </row>
    <row r="2" spans="1:7" ht="13.8">
      <c r="A2" s="705" t="s">
        <v>542</v>
      </c>
      <c r="B2" s="705"/>
      <c r="C2" s="705"/>
      <c r="D2" s="705"/>
      <c r="E2" s="705"/>
      <c r="F2" s="705"/>
      <c r="G2" s="705"/>
    </row>
    <row r="3" spans="1:7" ht="13.8">
      <c r="A3" s="706" t="s">
        <v>543</v>
      </c>
      <c r="B3" s="707"/>
      <c r="C3" s="707"/>
      <c r="D3" s="707"/>
      <c r="E3" s="707"/>
      <c r="F3" s="707"/>
      <c r="G3" s="707"/>
    </row>
    <row r="4" spans="1:7" ht="12" thickBot="1">
      <c r="A4" s="40"/>
      <c r="B4" s="71"/>
      <c r="C4" s="40"/>
      <c r="E4" s="41"/>
      <c r="F4" s="354"/>
      <c r="G4" s="354"/>
    </row>
    <row r="5" spans="1:7" ht="12">
      <c r="A5" s="42" t="s">
        <v>26</v>
      </c>
      <c r="B5" s="43" t="s">
        <v>0</v>
      </c>
      <c r="C5" s="43" t="s">
        <v>27</v>
      </c>
      <c r="D5" s="44" t="s">
        <v>28</v>
      </c>
      <c r="E5" s="45" t="s">
        <v>29</v>
      </c>
      <c r="F5" s="355" t="s">
        <v>30</v>
      </c>
      <c r="G5" s="373" t="s">
        <v>38</v>
      </c>
    </row>
    <row r="6" spans="1:7" ht="12.6" thickBot="1">
      <c r="A6" s="47" t="s">
        <v>31</v>
      </c>
      <c r="B6" s="48" t="s">
        <v>1</v>
      </c>
      <c r="C6" s="48"/>
      <c r="D6" s="49"/>
      <c r="E6" s="50"/>
      <c r="F6" s="356"/>
      <c r="G6" s="374"/>
    </row>
    <row r="7" spans="1:7" ht="12">
      <c r="A7" s="113"/>
      <c r="B7" s="114"/>
      <c r="C7" s="114"/>
      <c r="D7" s="115"/>
      <c r="E7" s="116"/>
      <c r="F7" s="357"/>
      <c r="G7" s="375"/>
    </row>
    <row r="8" spans="1:7" ht="24.6" customHeight="1">
      <c r="A8" s="117"/>
      <c r="B8" s="118"/>
      <c r="C8" s="156" t="s">
        <v>262</v>
      </c>
      <c r="D8" s="120"/>
      <c r="E8" s="121"/>
      <c r="F8" s="358"/>
      <c r="G8" s="376"/>
    </row>
    <row r="9" spans="1:7" ht="12">
      <c r="A9" s="117"/>
      <c r="B9" s="118"/>
      <c r="C9" s="119"/>
      <c r="D9" s="120"/>
      <c r="E9" s="121"/>
      <c r="F9" s="358"/>
      <c r="G9" s="376"/>
    </row>
    <row r="10" spans="1:7" ht="48">
      <c r="A10" s="235" t="s">
        <v>75</v>
      </c>
      <c r="B10" s="118"/>
      <c r="C10" s="156" t="s">
        <v>761</v>
      </c>
      <c r="D10" s="123"/>
      <c r="E10" s="123"/>
      <c r="F10" s="359"/>
      <c r="G10" s="377"/>
    </row>
    <row r="11" spans="1:7" ht="22.8">
      <c r="A11" s="235" t="s">
        <v>79</v>
      </c>
      <c r="B11" s="325" t="s">
        <v>481</v>
      </c>
      <c r="C11" s="102" t="s">
        <v>25</v>
      </c>
      <c r="D11" s="125"/>
      <c r="E11" s="123"/>
      <c r="F11" s="360"/>
      <c r="G11" s="378"/>
    </row>
    <row r="12" spans="1:7">
      <c r="A12" s="241" t="s">
        <v>414</v>
      </c>
      <c r="B12" s="124" t="s">
        <v>482</v>
      </c>
      <c r="C12" s="101" t="s">
        <v>260</v>
      </c>
      <c r="D12" s="125" t="s">
        <v>60</v>
      </c>
      <c r="E12" s="123">
        <v>1</v>
      </c>
      <c r="F12" s="360"/>
      <c r="G12" s="378"/>
    </row>
    <row r="13" spans="1:7">
      <c r="A13" s="241"/>
      <c r="B13" s="124"/>
      <c r="C13" s="128"/>
      <c r="D13" s="125"/>
      <c r="E13" s="123"/>
      <c r="F13" s="360"/>
      <c r="G13" s="378"/>
    </row>
    <row r="14" spans="1:7" ht="22.8">
      <c r="A14" s="241" t="s">
        <v>533</v>
      </c>
      <c r="B14" s="325" t="s">
        <v>531</v>
      </c>
      <c r="C14" s="136" t="s">
        <v>534</v>
      </c>
      <c r="D14" s="125"/>
      <c r="E14" s="123"/>
      <c r="F14" s="360"/>
      <c r="G14" s="378"/>
    </row>
    <row r="15" spans="1:7" ht="34.200000000000003">
      <c r="A15" s="241" t="s">
        <v>539</v>
      </c>
      <c r="B15" s="325" t="s">
        <v>536</v>
      </c>
      <c r="C15" s="128" t="s">
        <v>538</v>
      </c>
      <c r="D15" s="125" t="s">
        <v>535</v>
      </c>
      <c r="E15" s="123">
        <f>0.15*3*2000</f>
        <v>899.99999999999989</v>
      </c>
      <c r="F15" s="361"/>
      <c r="G15" s="378"/>
    </row>
    <row r="16" spans="1:7" ht="22.8">
      <c r="A16" s="241" t="s">
        <v>540</v>
      </c>
      <c r="B16" s="325" t="s">
        <v>746</v>
      </c>
      <c r="C16" s="128" t="s">
        <v>748</v>
      </c>
      <c r="D16" s="125" t="s">
        <v>63</v>
      </c>
      <c r="E16" s="123">
        <f>0.1*3*2000</f>
        <v>600.00000000000011</v>
      </c>
      <c r="F16" s="361"/>
      <c r="G16" s="378"/>
    </row>
    <row r="17" spans="1:21" ht="34.200000000000003">
      <c r="A17" s="241" t="s">
        <v>747</v>
      </c>
      <c r="B17" s="325" t="s">
        <v>537</v>
      </c>
      <c r="C17" s="128" t="s">
        <v>767</v>
      </c>
      <c r="D17" s="125" t="s">
        <v>535</v>
      </c>
      <c r="E17" s="123">
        <f>0.15*3*2000</f>
        <v>899.99999999999989</v>
      </c>
      <c r="F17" s="360"/>
      <c r="G17" s="378"/>
    </row>
    <row r="18" spans="1:21" ht="22.8">
      <c r="A18" s="235" t="s">
        <v>81</v>
      </c>
      <c r="B18" s="325" t="s">
        <v>483</v>
      </c>
      <c r="C18" s="102" t="s">
        <v>64</v>
      </c>
      <c r="D18" s="130"/>
      <c r="E18" s="131"/>
      <c r="F18" s="362"/>
      <c r="G18" s="378"/>
    </row>
    <row r="19" spans="1:21" ht="12">
      <c r="A19" s="239" t="s">
        <v>82</v>
      </c>
      <c r="B19" s="124"/>
      <c r="C19" s="132" t="s">
        <v>61</v>
      </c>
      <c r="D19" s="130"/>
      <c r="E19" s="131"/>
      <c r="F19" s="362"/>
      <c r="G19" s="378"/>
    </row>
    <row r="20" spans="1:21" ht="68.400000000000006">
      <c r="A20" s="239" t="s">
        <v>365</v>
      </c>
      <c r="B20" s="124" t="s">
        <v>536</v>
      </c>
      <c r="C20" s="128" t="s">
        <v>744</v>
      </c>
      <c r="D20" s="123" t="s">
        <v>32</v>
      </c>
      <c r="E20" s="331">
        <v>16100</v>
      </c>
      <c r="F20" s="361"/>
      <c r="G20" s="378"/>
    </row>
    <row r="21" spans="1:21" ht="22.8">
      <c r="A21" s="239" t="s">
        <v>532</v>
      </c>
      <c r="B21" s="124" t="s">
        <v>536</v>
      </c>
      <c r="C21" s="128" t="s">
        <v>377</v>
      </c>
      <c r="D21" s="125" t="s">
        <v>63</v>
      </c>
      <c r="E21" s="123">
        <v>10</v>
      </c>
      <c r="F21" s="361"/>
      <c r="G21" s="378"/>
    </row>
    <row r="22" spans="1:21" ht="22.8">
      <c r="A22" s="239"/>
      <c r="B22" s="124" t="s">
        <v>536</v>
      </c>
      <c r="C22" s="128" t="s">
        <v>741</v>
      </c>
      <c r="D22" s="125" t="s">
        <v>63</v>
      </c>
      <c r="E22" s="123">
        <v>50</v>
      </c>
      <c r="F22" s="361"/>
      <c r="G22" s="378"/>
    </row>
    <row r="23" spans="1:21" ht="57">
      <c r="A23" s="239"/>
      <c r="B23" s="124" t="s">
        <v>536</v>
      </c>
      <c r="C23" s="128" t="s">
        <v>745</v>
      </c>
      <c r="D23" s="125" t="s">
        <v>63</v>
      </c>
      <c r="E23" s="123">
        <f>E20*1.2*0.3</f>
        <v>5796</v>
      </c>
      <c r="F23" s="361"/>
      <c r="G23" s="378"/>
    </row>
    <row r="24" spans="1:21" ht="12">
      <c r="A24" s="239"/>
      <c r="B24" s="124"/>
      <c r="C24" s="128"/>
      <c r="D24" s="125"/>
      <c r="E24" s="123"/>
      <c r="F24" s="360"/>
      <c r="G24" s="378"/>
      <c r="N24" s="65"/>
      <c r="O24" s="66"/>
      <c r="P24" s="67"/>
      <c r="Q24" s="68"/>
      <c r="R24" s="68"/>
      <c r="S24" s="69"/>
      <c r="T24" s="38"/>
      <c r="U24" s="41"/>
    </row>
    <row r="25" spans="1:21" ht="20.399999999999999">
      <c r="A25" s="240" t="s">
        <v>83</v>
      </c>
      <c r="B25" s="135" t="s">
        <v>484</v>
      </c>
      <c r="C25" s="136" t="s">
        <v>743</v>
      </c>
      <c r="D25" s="125"/>
      <c r="E25" s="123"/>
      <c r="F25" s="360"/>
      <c r="G25" s="378"/>
      <c r="N25" s="65"/>
      <c r="O25" s="66"/>
      <c r="P25" s="70"/>
      <c r="Q25" s="68"/>
      <c r="R25" s="68"/>
      <c r="S25" s="69"/>
      <c r="T25" s="38"/>
      <c r="U25" s="41"/>
    </row>
    <row r="26" spans="1:21" ht="34.799999999999997" thickBot="1">
      <c r="A26" s="240" t="s">
        <v>366</v>
      </c>
      <c r="B26" s="124" t="s">
        <v>742</v>
      </c>
      <c r="C26" s="128" t="s">
        <v>66</v>
      </c>
      <c r="D26" s="125" t="s">
        <v>63</v>
      </c>
      <c r="E26" s="158">
        <f>(E31)*0.1*1.2</f>
        <v>103.68</v>
      </c>
      <c r="F26" s="360"/>
      <c r="G26" s="378"/>
      <c r="N26" s="65"/>
      <c r="O26" s="66"/>
      <c r="P26" s="70"/>
      <c r="Q26" s="68"/>
      <c r="R26" s="68"/>
      <c r="S26" s="69"/>
      <c r="T26" s="38"/>
      <c r="U26" s="41"/>
    </row>
    <row r="27" spans="1:21" ht="24">
      <c r="A27" s="242" t="s">
        <v>415</v>
      </c>
      <c r="B27" s="326" t="s">
        <v>739</v>
      </c>
      <c r="C27" s="243" t="s">
        <v>749</v>
      </c>
      <c r="D27" s="142"/>
      <c r="E27" s="142"/>
      <c r="F27" s="363"/>
      <c r="G27" s="379"/>
    </row>
    <row r="28" spans="1:21">
      <c r="A28" s="239"/>
      <c r="B28" s="124"/>
      <c r="C28" s="128"/>
      <c r="D28" s="123"/>
      <c r="E28" s="123"/>
      <c r="F28" s="360"/>
      <c r="G28" s="378"/>
    </row>
    <row r="29" spans="1:21" ht="45.6">
      <c r="A29" s="239" t="s">
        <v>416</v>
      </c>
      <c r="B29" s="124" t="s">
        <v>482</v>
      </c>
      <c r="C29" s="128" t="s">
        <v>378</v>
      </c>
      <c r="D29" s="123"/>
      <c r="E29" s="123"/>
      <c r="F29" s="360"/>
      <c r="G29" s="378"/>
    </row>
    <row r="30" spans="1:21">
      <c r="A30" s="238"/>
      <c r="B30" s="124"/>
      <c r="C30" s="143"/>
      <c r="D30" s="123"/>
      <c r="E30" s="123"/>
      <c r="F30" s="360"/>
      <c r="G30" s="378"/>
    </row>
    <row r="31" spans="1:21">
      <c r="A31" s="239" t="s">
        <v>417</v>
      </c>
      <c r="B31" s="124"/>
      <c r="C31" s="128" t="s">
        <v>545</v>
      </c>
      <c r="D31" s="125" t="s">
        <v>32</v>
      </c>
      <c r="E31" s="144">
        <f>810+51+3</f>
        <v>864</v>
      </c>
      <c r="F31" s="359"/>
      <c r="G31" s="378"/>
    </row>
    <row r="32" spans="1:21">
      <c r="A32" s="239" t="s">
        <v>418</v>
      </c>
      <c r="B32" s="124"/>
      <c r="C32" s="128" t="s">
        <v>546</v>
      </c>
      <c r="D32" s="125" t="s">
        <v>32</v>
      </c>
      <c r="E32" s="144">
        <f>1062+15+64+5</f>
        <v>1146</v>
      </c>
      <c r="F32" s="359"/>
      <c r="G32" s="378"/>
    </row>
    <row r="33" spans="1:7">
      <c r="A33" s="239" t="s">
        <v>419</v>
      </c>
      <c r="B33" s="124"/>
      <c r="C33" s="313" t="s">
        <v>547</v>
      </c>
      <c r="D33" s="125" t="s">
        <v>32</v>
      </c>
      <c r="E33" s="144">
        <f>24+30+35+54+75+80+2</f>
        <v>300</v>
      </c>
      <c r="F33" s="359"/>
      <c r="G33" s="378"/>
    </row>
    <row r="34" spans="1:7">
      <c r="A34" s="239" t="s">
        <v>420</v>
      </c>
      <c r="B34" s="124"/>
      <c r="C34" s="313" t="s">
        <v>594</v>
      </c>
      <c r="D34" s="125" t="s">
        <v>32</v>
      </c>
      <c r="E34" s="144">
        <f>52+65+112+35+61+60+60+5</f>
        <v>450</v>
      </c>
      <c r="F34" s="359"/>
      <c r="G34" s="378"/>
    </row>
    <row r="35" spans="1:7">
      <c r="A35" s="239" t="s">
        <v>421</v>
      </c>
      <c r="B35" s="124"/>
      <c r="C35" s="313" t="s">
        <v>595</v>
      </c>
      <c r="D35" s="125" t="s">
        <v>32</v>
      </c>
      <c r="E35" s="144">
        <f>15+111</f>
        <v>126</v>
      </c>
      <c r="F35" s="359"/>
      <c r="G35" s="378"/>
    </row>
    <row r="36" spans="1:7" ht="12" thickBot="1">
      <c r="A36" s="239" t="s">
        <v>422</v>
      </c>
      <c r="B36" s="124"/>
      <c r="C36" s="128" t="s">
        <v>379</v>
      </c>
      <c r="D36" s="125" t="s">
        <v>32</v>
      </c>
      <c r="E36" s="144">
        <f>45+30+30+42+30+30+3</f>
        <v>210</v>
      </c>
      <c r="F36" s="359"/>
      <c r="G36" s="412"/>
    </row>
    <row r="37" spans="1:7" ht="12.6" thickBot="1">
      <c r="A37" s="724" t="s">
        <v>735</v>
      </c>
      <c r="B37" s="725"/>
      <c r="C37" s="725"/>
      <c r="D37" s="725"/>
      <c r="E37" s="725"/>
      <c r="F37" s="726"/>
      <c r="G37" s="414"/>
    </row>
    <row r="38" spans="1:7" ht="12.6" thickBot="1">
      <c r="A38" s="724" t="s">
        <v>715</v>
      </c>
      <c r="B38" s="725"/>
      <c r="C38" s="725"/>
      <c r="D38" s="725"/>
      <c r="E38" s="725"/>
      <c r="F38" s="726"/>
      <c r="G38" s="414"/>
    </row>
    <row r="39" spans="1:7">
      <c r="A39" s="239"/>
      <c r="B39" s="124"/>
      <c r="C39" s="128"/>
      <c r="D39" s="125"/>
      <c r="E39" s="144"/>
      <c r="F39" s="359"/>
      <c r="G39" s="378"/>
    </row>
    <row r="40" spans="1:7">
      <c r="A40" s="239" t="s">
        <v>423</v>
      </c>
      <c r="B40" s="124"/>
      <c r="C40" s="128" t="s">
        <v>548</v>
      </c>
      <c r="D40" s="125" t="s">
        <v>32</v>
      </c>
      <c r="E40" s="144">
        <f>384+36+31+33+30+31+35+336+46+30+4</f>
        <v>996</v>
      </c>
      <c r="F40" s="359"/>
      <c r="G40" s="378"/>
    </row>
    <row r="41" spans="1:7">
      <c r="A41" s="239" t="s">
        <v>424</v>
      </c>
      <c r="B41" s="124"/>
      <c r="C41" s="128" t="s">
        <v>380</v>
      </c>
      <c r="D41" s="125" t="s">
        <v>32</v>
      </c>
      <c r="E41" s="144">
        <f>600+45+30+32+30+30+15+120+29+216+5</f>
        <v>1152</v>
      </c>
      <c r="F41" s="359"/>
      <c r="G41" s="378"/>
    </row>
    <row r="42" spans="1:7" hidden="1">
      <c r="A42" s="239" t="s">
        <v>425</v>
      </c>
      <c r="B42" s="124"/>
      <c r="C42" s="128" t="s">
        <v>380</v>
      </c>
      <c r="D42" s="125" t="s">
        <v>32</v>
      </c>
      <c r="E42" s="144">
        <v>24</v>
      </c>
      <c r="F42" s="359"/>
      <c r="G42" s="378"/>
    </row>
    <row r="43" spans="1:7">
      <c r="A43" s="239" t="s">
        <v>426</v>
      </c>
      <c r="B43" s="124"/>
      <c r="C43" s="128" t="s">
        <v>549</v>
      </c>
      <c r="D43" s="125" t="s">
        <v>32</v>
      </c>
      <c r="E43" s="144">
        <f>132+160+192+564+144+30+15+420+16+168+120+1</f>
        <v>1962</v>
      </c>
      <c r="F43" s="359"/>
      <c r="G43" s="378"/>
    </row>
    <row r="44" spans="1:7">
      <c r="A44" s="239" t="s">
        <v>764</v>
      </c>
      <c r="B44" s="407"/>
      <c r="C44" s="420" t="s">
        <v>530</v>
      </c>
      <c r="D44" s="409" t="s">
        <v>32</v>
      </c>
      <c r="E44" s="410">
        <f>648+385+144+192+30+15+168+15+15+15+15+108+19+445+50+540+15+409+444+78+2600+2550+150+10</f>
        <v>9060</v>
      </c>
      <c r="F44" s="411"/>
      <c r="G44" s="412"/>
    </row>
    <row r="45" spans="1:7">
      <c r="A45" s="239"/>
      <c r="B45" s="124"/>
      <c r="C45" s="128"/>
      <c r="D45" s="125"/>
      <c r="E45" s="144"/>
      <c r="F45" s="359"/>
      <c r="G45" s="380"/>
    </row>
    <row r="46" spans="1:7" ht="24">
      <c r="A46" s="235" t="s">
        <v>224</v>
      </c>
      <c r="B46" s="124"/>
      <c r="C46" s="136" t="s">
        <v>381</v>
      </c>
      <c r="D46" s="125"/>
      <c r="E46" s="144"/>
      <c r="F46" s="359"/>
      <c r="G46" s="380"/>
    </row>
    <row r="47" spans="1:7" ht="12">
      <c r="A47" s="117"/>
      <c r="B47" s="124"/>
      <c r="C47" s="128" t="s">
        <v>389</v>
      </c>
      <c r="D47" s="125"/>
      <c r="E47" s="144"/>
      <c r="F47" s="359"/>
      <c r="G47" s="380"/>
    </row>
    <row r="48" spans="1:7" ht="12">
      <c r="A48" s="239" t="s">
        <v>427</v>
      </c>
      <c r="B48" s="124"/>
      <c r="C48" s="136" t="s">
        <v>397</v>
      </c>
      <c r="D48" s="125"/>
      <c r="E48" s="144"/>
      <c r="F48" s="359"/>
      <c r="G48" s="380"/>
    </row>
    <row r="49" spans="1:7">
      <c r="A49" s="239" t="s">
        <v>496</v>
      </c>
      <c r="B49" s="124"/>
      <c r="C49" s="128" t="s">
        <v>629</v>
      </c>
      <c r="D49" s="125" t="s">
        <v>76</v>
      </c>
      <c r="E49" s="144">
        <f>1+1</f>
        <v>2</v>
      </c>
      <c r="F49" s="359"/>
      <c r="G49" s="380"/>
    </row>
    <row r="50" spans="1:7">
      <c r="A50" s="239" t="s">
        <v>497</v>
      </c>
      <c r="B50" s="124"/>
      <c r="C50" s="128" t="s">
        <v>559</v>
      </c>
      <c r="D50" s="125" t="s">
        <v>76</v>
      </c>
      <c r="E50" s="144">
        <f>1+1+1</f>
        <v>3</v>
      </c>
      <c r="F50" s="359"/>
      <c r="G50" s="380"/>
    </row>
    <row r="51" spans="1:7">
      <c r="A51" s="239" t="s">
        <v>498</v>
      </c>
      <c r="B51" s="124"/>
      <c r="C51" s="128" t="s">
        <v>490</v>
      </c>
      <c r="D51" s="125" t="s">
        <v>76</v>
      </c>
      <c r="E51" s="144">
        <v>2</v>
      </c>
      <c r="F51" s="359"/>
      <c r="G51" s="380"/>
    </row>
    <row r="52" spans="1:7">
      <c r="A52" s="239" t="s">
        <v>499</v>
      </c>
      <c r="B52" s="124"/>
      <c r="C52" s="128" t="s">
        <v>631</v>
      </c>
      <c r="D52" s="125" t="s">
        <v>76</v>
      </c>
      <c r="E52" s="144">
        <f>1+1</f>
        <v>2</v>
      </c>
      <c r="F52" s="359"/>
      <c r="G52" s="380"/>
    </row>
    <row r="53" spans="1:7">
      <c r="A53" s="406" t="s">
        <v>500</v>
      </c>
      <c r="B53" s="124"/>
      <c r="C53" s="128" t="s">
        <v>551</v>
      </c>
      <c r="D53" s="125" t="s">
        <v>76</v>
      </c>
      <c r="E53" s="144">
        <f>1</f>
        <v>1</v>
      </c>
      <c r="F53" s="359"/>
      <c r="G53" s="380"/>
    </row>
    <row r="54" spans="1:7">
      <c r="A54" s="421" t="s">
        <v>501</v>
      </c>
      <c r="B54" s="400"/>
      <c r="C54" s="401" t="s">
        <v>562</v>
      </c>
      <c r="D54" s="402" t="s">
        <v>76</v>
      </c>
      <c r="E54" s="403">
        <f>1</f>
        <v>1</v>
      </c>
      <c r="F54" s="422"/>
      <c r="G54" s="360"/>
    </row>
    <row r="55" spans="1:7">
      <c r="A55" s="239" t="s">
        <v>502</v>
      </c>
      <c r="B55" s="124"/>
      <c r="C55" s="128" t="s">
        <v>633</v>
      </c>
      <c r="D55" s="125" t="s">
        <v>76</v>
      </c>
      <c r="E55" s="144">
        <f>1</f>
        <v>1</v>
      </c>
      <c r="F55" s="423"/>
      <c r="G55" s="360"/>
    </row>
    <row r="56" spans="1:7">
      <c r="A56" s="239" t="s">
        <v>503</v>
      </c>
      <c r="B56" s="124"/>
      <c r="C56" s="128" t="s">
        <v>394</v>
      </c>
      <c r="D56" s="125" t="s">
        <v>76</v>
      </c>
      <c r="E56" s="144">
        <f>1+1+1+1</f>
        <v>4</v>
      </c>
      <c r="F56" s="423"/>
      <c r="G56" s="360"/>
    </row>
    <row r="57" spans="1:7">
      <c r="A57" s="239" t="s">
        <v>504</v>
      </c>
      <c r="B57" s="124"/>
      <c r="C57" s="128" t="s">
        <v>596</v>
      </c>
      <c r="D57" s="125" t="s">
        <v>76</v>
      </c>
      <c r="E57" s="144">
        <f>1</f>
        <v>1</v>
      </c>
      <c r="F57" s="423"/>
      <c r="G57" s="360"/>
    </row>
    <row r="58" spans="1:7">
      <c r="A58" s="239" t="s">
        <v>505</v>
      </c>
      <c r="B58" s="124"/>
      <c r="C58" s="128" t="s">
        <v>626</v>
      </c>
      <c r="D58" s="125" t="s">
        <v>76</v>
      </c>
      <c r="E58" s="144">
        <f>1</f>
        <v>1</v>
      </c>
      <c r="F58" s="423"/>
      <c r="G58" s="360"/>
    </row>
    <row r="59" spans="1:7">
      <c r="A59" s="239" t="s">
        <v>585</v>
      </c>
      <c r="B59" s="124"/>
      <c r="C59" s="128" t="s">
        <v>557</v>
      </c>
      <c r="D59" s="125" t="s">
        <v>76</v>
      </c>
      <c r="E59" s="144">
        <f>1+1+1+1</f>
        <v>4</v>
      </c>
      <c r="F59" s="423"/>
      <c r="G59" s="360"/>
    </row>
    <row r="60" spans="1:7">
      <c r="A60" s="239" t="s">
        <v>586</v>
      </c>
      <c r="B60" s="124"/>
      <c r="C60" s="128" t="s">
        <v>565</v>
      </c>
      <c r="D60" s="125" t="s">
        <v>76</v>
      </c>
      <c r="E60" s="144">
        <f>1+1+1+1</f>
        <v>4</v>
      </c>
      <c r="F60" s="423"/>
      <c r="G60" s="360"/>
    </row>
    <row r="61" spans="1:7">
      <c r="A61" s="239" t="s">
        <v>587</v>
      </c>
      <c r="B61" s="124"/>
      <c r="C61" s="128" t="s">
        <v>554</v>
      </c>
      <c r="D61" s="125" t="s">
        <v>76</v>
      </c>
      <c r="E61" s="144">
        <f>1+1+1+1+5+2</f>
        <v>11</v>
      </c>
      <c r="F61" s="423"/>
      <c r="G61" s="360"/>
    </row>
    <row r="62" spans="1:7">
      <c r="A62" s="239" t="s">
        <v>588</v>
      </c>
      <c r="B62" s="124"/>
      <c r="C62" s="128" t="s">
        <v>553</v>
      </c>
      <c r="D62" s="125" t="s">
        <v>76</v>
      </c>
      <c r="E62" s="144">
        <f>5+1+1+2</f>
        <v>9</v>
      </c>
      <c r="F62" s="423"/>
      <c r="G62" s="360"/>
    </row>
    <row r="63" spans="1:7">
      <c r="A63" s="239" t="s">
        <v>589</v>
      </c>
      <c r="B63" s="124"/>
      <c r="C63" s="128" t="s">
        <v>625</v>
      </c>
      <c r="D63" s="125" t="s">
        <v>76</v>
      </c>
      <c r="E63" s="144">
        <f>1+2+1+2+2</f>
        <v>8</v>
      </c>
      <c r="F63" s="423"/>
      <c r="G63" s="360"/>
    </row>
    <row r="64" spans="1:7">
      <c r="A64" s="239" t="s">
        <v>634</v>
      </c>
      <c r="B64" s="124"/>
      <c r="C64" s="128" t="s">
        <v>388</v>
      </c>
      <c r="D64" s="125" t="s">
        <v>395</v>
      </c>
      <c r="E64" s="144">
        <f>1+4+2+1+1+2</f>
        <v>11</v>
      </c>
      <c r="F64" s="423"/>
      <c r="G64" s="360"/>
    </row>
    <row r="65" spans="1:7">
      <c r="A65" s="239" t="s">
        <v>635</v>
      </c>
      <c r="B65" s="124"/>
      <c r="C65" s="128" t="s">
        <v>104</v>
      </c>
      <c r="D65" s="125" t="s">
        <v>395</v>
      </c>
      <c r="E65" s="144">
        <f>2+1+1+1+1+1+5+1+2+2</f>
        <v>17</v>
      </c>
      <c r="F65" s="423"/>
      <c r="G65" s="360"/>
    </row>
    <row r="66" spans="1:7">
      <c r="A66" s="239" t="s">
        <v>636</v>
      </c>
      <c r="B66" s="124"/>
      <c r="C66" s="128" t="s">
        <v>382</v>
      </c>
      <c r="D66" s="125" t="s">
        <v>76</v>
      </c>
      <c r="E66" s="144">
        <f>5+1+2+1+2+4+1+1+2+8+4+10+2</f>
        <v>43</v>
      </c>
      <c r="F66" s="423"/>
      <c r="G66" s="360"/>
    </row>
    <row r="67" spans="1:7">
      <c r="A67" s="416"/>
      <c r="B67" s="124"/>
      <c r="C67" s="128"/>
      <c r="D67" s="125"/>
      <c r="E67" s="144"/>
      <c r="F67" s="423"/>
      <c r="G67" s="360"/>
    </row>
    <row r="68" spans="1:7" ht="12">
      <c r="A68" s="417" t="s">
        <v>428</v>
      </c>
      <c r="B68" s="124"/>
      <c r="C68" s="136" t="s">
        <v>491</v>
      </c>
      <c r="D68" s="125"/>
      <c r="E68" s="144"/>
      <c r="F68" s="423"/>
      <c r="G68" s="360"/>
    </row>
    <row r="69" spans="1:7">
      <c r="A69" s="416" t="s">
        <v>506</v>
      </c>
      <c r="B69" s="124"/>
      <c r="C69" s="128" t="s">
        <v>716</v>
      </c>
      <c r="D69" s="125" t="s">
        <v>76</v>
      </c>
      <c r="E69" s="144">
        <f>1+1</f>
        <v>2</v>
      </c>
      <c r="F69" s="423"/>
      <c r="G69" s="360"/>
    </row>
    <row r="70" spans="1:7">
      <c r="A70" s="416" t="s">
        <v>555</v>
      </c>
      <c r="B70" s="124"/>
      <c r="C70" s="128" t="s">
        <v>769</v>
      </c>
      <c r="D70" s="125" t="s">
        <v>76</v>
      </c>
      <c r="E70" s="144">
        <f>2+1+4</f>
        <v>7</v>
      </c>
      <c r="F70" s="423"/>
      <c r="G70" s="360"/>
    </row>
    <row r="71" spans="1:7">
      <c r="A71" s="416" t="s">
        <v>556</v>
      </c>
      <c r="B71" s="124"/>
      <c r="C71" s="128" t="s">
        <v>717</v>
      </c>
      <c r="D71" s="125" t="s">
        <v>76</v>
      </c>
      <c r="E71" s="144">
        <f>3+1+1</f>
        <v>5</v>
      </c>
      <c r="F71" s="423"/>
      <c r="G71" s="360"/>
    </row>
    <row r="72" spans="1:7">
      <c r="A72" s="416" t="s">
        <v>568</v>
      </c>
      <c r="B72" s="124"/>
      <c r="C72" s="128" t="s">
        <v>718</v>
      </c>
      <c r="D72" s="125" t="s">
        <v>76</v>
      </c>
      <c r="E72" s="144">
        <f>2+1</f>
        <v>3</v>
      </c>
      <c r="F72" s="423"/>
      <c r="G72" s="360"/>
    </row>
    <row r="73" spans="1:7">
      <c r="A73" s="416" t="s">
        <v>569</v>
      </c>
      <c r="B73" s="124"/>
      <c r="C73" s="128" t="s">
        <v>719</v>
      </c>
      <c r="D73" s="125" t="s">
        <v>76</v>
      </c>
      <c r="E73" s="144">
        <f>4+4+1+2+2</f>
        <v>13</v>
      </c>
      <c r="F73" s="423"/>
      <c r="G73" s="360"/>
    </row>
    <row r="74" spans="1:7" ht="12" thickBot="1">
      <c r="A74" s="416" t="s">
        <v>570</v>
      </c>
      <c r="B74" s="124"/>
      <c r="C74" s="128" t="s">
        <v>720</v>
      </c>
      <c r="D74" s="125" t="s">
        <v>76</v>
      </c>
      <c r="E74" s="144">
        <f>4+1</f>
        <v>5</v>
      </c>
      <c r="F74" s="423"/>
      <c r="G74" s="360"/>
    </row>
    <row r="75" spans="1:7" ht="12.6" thickBot="1">
      <c r="A75" s="727" t="s">
        <v>738</v>
      </c>
      <c r="B75" s="728"/>
      <c r="C75" s="728"/>
      <c r="D75" s="728"/>
      <c r="E75" s="728"/>
      <c r="F75" s="728"/>
      <c r="G75" s="427"/>
    </row>
    <row r="76" spans="1:7" ht="12.6" thickBot="1">
      <c r="A76" s="727" t="s">
        <v>733</v>
      </c>
      <c r="B76" s="728"/>
      <c r="C76" s="728"/>
      <c r="D76" s="728"/>
      <c r="E76" s="728"/>
      <c r="F76" s="728"/>
      <c r="G76" s="427"/>
    </row>
    <row r="77" spans="1:7">
      <c r="A77" s="416" t="s">
        <v>571</v>
      </c>
      <c r="B77" s="124"/>
      <c r="C77" s="128" t="s">
        <v>721</v>
      </c>
      <c r="D77" s="125" t="s">
        <v>76</v>
      </c>
      <c r="E77" s="144">
        <f>4+2+3+1</f>
        <v>10</v>
      </c>
      <c r="F77" s="423"/>
      <c r="G77" s="360"/>
    </row>
    <row r="78" spans="1:7">
      <c r="A78" s="419" t="s">
        <v>572</v>
      </c>
      <c r="B78" s="407"/>
      <c r="C78" s="408" t="s">
        <v>722</v>
      </c>
      <c r="D78" s="409" t="s">
        <v>76</v>
      </c>
      <c r="E78" s="410">
        <f>2+1</f>
        <v>3</v>
      </c>
      <c r="F78" s="424"/>
      <c r="G78" s="426"/>
    </row>
    <row r="79" spans="1:7">
      <c r="A79" s="416" t="s">
        <v>573</v>
      </c>
      <c r="B79" s="124"/>
      <c r="C79" s="128" t="s">
        <v>723</v>
      </c>
      <c r="D79" s="125" t="s">
        <v>76</v>
      </c>
      <c r="E79" s="144">
        <f>2+1</f>
        <v>3</v>
      </c>
      <c r="F79" s="423"/>
      <c r="G79" s="360"/>
    </row>
    <row r="80" spans="1:7">
      <c r="A80" s="416" t="s">
        <v>574</v>
      </c>
      <c r="B80" s="124"/>
      <c r="C80" s="128" t="s">
        <v>724</v>
      </c>
      <c r="D80" s="125" t="s">
        <v>76</v>
      </c>
      <c r="E80" s="144">
        <f>4+1</f>
        <v>5</v>
      </c>
      <c r="F80" s="423"/>
      <c r="G80" s="360"/>
    </row>
    <row r="81" spans="1:7">
      <c r="A81" s="416" t="s">
        <v>575</v>
      </c>
      <c r="B81" s="124"/>
      <c r="C81" s="128" t="s">
        <v>725</v>
      </c>
      <c r="D81" s="125" t="s">
        <v>76</v>
      </c>
      <c r="E81" s="144">
        <f>3+2+1</f>
        <v>6</v>
      </c>
      <c r="F81" s="423"/>
      <c r="G81" s="360"/>
    </row>
    <row r="82" spans="1:7">
      <c r="A82" s="416" t="s">
        <v>576</v>
      </c>
      <c r="B82" s="124"/>
      <c r="C82" s="128" t="s">
        <v>726</v>
      </c>
      <c r="D82" s="125" t="s">
        <v>76</v>
      </c>
      <c r="E82" s="144">
        <f>2+1</f>
        <v>3</v>
      </c>
      <c r="F82" s="423"/>
      <c r="G82" s="360"/>
    </row>
    <row r="83" spans="1:7">
      <c r="A83" s="416" t="s">
        <v>577</v>
      </c>
      <c r="B83" s="124"/>
      <c r="C83" s="128" t="s">
        <v>727</v>
      </c>
      <c r="D83" s="125" t="s">
        <v>76</v>
      </c>
      <c r="E83" s="144">
        <f>2+1+1</f>
        <v>4</v>
      </c>
      <c r="F83" s="423"/>
      <c r="G83" s="360"/>
    </row>
    <row r="84" spans="1:7">
      <c r="A84" s="416" t="s">
        <v>637</v>
      </c>
      <c r="B84" s="124"/>
      <c r="C84" s="128" t="s">
        <v>728</v>
      </c>
      <c r="D84" s="125" t="s">
        <v>76</v>
      </c>
      <c r="E84" s="144">
        <f>4+3+1+4</f>
        <v>12</v>
      </c>
      <c r="F84" s="423"/>
      <c r="G84" s="360"/>
    </row>
    <row r="85" spans="1:7">
      <c r="A85" s="416" t="s">
        <v>638</v>
      </c>
      <c r="B85" s="124"/>
      <c r="C85" s="128" t="s">
        <v>729</v>
      </c>
      <c r="D85" s="125" t="s">
        <v>76</v>
      </c>
      <c r="E85" s="144">
        <f>2+1</f>
        <v>3</v>
      </c>
      <c r="F85" s="423"/>
      <c r="G85" s="360"/>
    </row>
    <row r="86" spans="1:7">
      <c r="A86" s="416" t="s">
        <v>639</v>
      </c>
      <c r="B86" s="124"/>
      <c r="C86" s="128" t="s">
        <v>730</v>
      </c>
      <c r="D86" s="125" t="s">
        <v>76</v>
      </c>
      <c r="E86" s="144">
        <f>2+2+2+1+7+3</f>
        <v>17</v>
      </c>
      <c r="F86" s="423"/>
      <c r="G86" s="360"/>
    </row>
    <row r="87" spans="1:7">
      <c r="A87" s="416" t="s">
        <v>640</v>
      </c>
      <c r="B87" s="124"/>
      <c r="C87" s="128" t="s">
        <v>731</v>
      </c>
      <c r="D87" s="125" t="s">
        <v>76</v>
      </c>
      <c r="E87" s="144">
        <f>1+3+1+13</f>
        <v>18</v>
      </c>
      <c r="F87" s="423"/>
      <c r="G87" s="360"/>
    </row>
    <row r="88" spans="1:7">
      <c r="A88" s="416" t="s">
        <v>641</v>
      </c>
      <c r="B88" s="124"/>
      <c r="C88" s="128" t="s">
        <v>732</v>
      </c>
      <c r="D88" s="125" t="s">
        <v>76</v>
      </c>
      <c r="E88" s="144">
        <f>1+1+1+3</f>
        <v>6</v>
      </c>
      <c r="F88" s="423"/>
      <c r="G88" s="360"/>
    </row>
    <row r="89" spans="1:7">
      <c r="A89" s="239"/>
      <c r="B89" s="124"/>
      <c r="C89" s="128"/>
      <c r="D89" s="125"/>
      <c r="E89" s="144"/>
      <c r="F89" s="423"/>
      <c r="G89" s="360"/>
    </row>
    <row r="90" spans="1:7" ht="12">
      <c r="A90" s="235" t="s">
        <v>578</v>
      </c>
      <c r="B90" s="124"/>
      <c r="C90" s="136" t="s">
        <v>558</v>
      </c>
      <c r="D90" s="125"/>
      <c r="E90" s="144"/>
      <c r="F90" s="423"/>
      <c r="G90" s="360"/>
    </row>
    <row r="91" spans="1:7">
      <c r="A91" s="239" t="s">
        <v>579</v>
      </c>
      <c r="B91" s="124"/>
      <c r="C91" s="128" t="s">
        <v>627</v>
      </c>
      <c r="D91" s="125" t="s">
        <v>76</v>
      </c>
      <c r="E91" s="144">
        <f>2+1</f>
        <v>3</v>
      </c>
      <c r="F91" s="423"/>
      <c r="G91" s="360"/>
    </row>
    <row r="92" spans="1:7">
      <c r="A92" s="239" t="s">
        <v>580</v>
      </c>
      <c r="B92" s="124"/>
      <c r="C92" s="128" t="s">
        <v>628</v>
      </c>
      <c r="D92" s="125" t="s">
        <v>76</v>
      </c>
      <c r="E92" s="144">
        <f>2+1</f>
        <v>3</v>
      </c>
      <c r="F92" s="423"/>
      <c r="G92" s="360"/>
    </row>
    <row r="93" spans="1:7">
      <c r="A93" s="239" t="s">
        <v>581</v>
      </c>
      <c r="B93" s="124"/>
      <c r="C93" s="128" t="s">
        <v>566</v>
      </c>
      <c r="D93" s="125" t="s">
        <v>76</v>
      </c>
      <c r="E93" s="144">
        <f>4+2+1+2+2</f>
        <v>11</v>
      </c>
      <c r="F93" s="423"/>
      <c r="G93" s="360"/>
    </row>
    <row r="94" spans="1:7">
      <c r="A94" s="239" t="s">
        <v>582</v>
      </c>
      <c r="B94" s="124"/>
      <c r="C94" s="128" t="s">
        <v>630</v>
      </c>
      <c r="D94" s="125" t="s">
        <v>76</v>
      </c>
      <c r="E94" s="144">
        <f>4+2+1+2+4</f>
        <v>13</v>
      </c>
      <c r="F94" s="423"/>
      <c r="G94" s="360"/>
    </row>
    <row r="95" spans="1:7">
      <c r="A95" s="239" t="s">
        <v>583</v>
      </c>
      <c r="B95" s="124"/>
      <c r="C95" s="128" t="s">
        <v>564</v>
      </c>
      <c r="D95" s="125" t="s">
        <v>76</v>
      </c>
      <c r="E95" s="144">
        <f>1+1+1</f>
        <v>3</v>
      </c>
      <c r="F95" s="423"/>
      <c r="G95" s="360"/>
    </row>
    <row r="96" spans="1:7">
      <c r="A96" s="239" t="s">
        <v>584</v>
      </c>
      <c r="B96" s="124"/>
      <c r="C96" s="128" t="s">
        <v>625</v>
      </c>
      <c r="D96" s="125" t="s">
        <v>76</v>
      </c>
      <c r="E96" s="144">
        <f>2+3+1</f>
        <v>6</v>
      </c>
      <c r="F96" s="423"/>
      <c r="G96" s="360"/>
    </row>
    <row r="97" spans="1:7">
      <c r="A97" s="239"/>
      <c r="B97" s="124"/>
      <c r="C97" s="128"/>
      <c r="D97" s="125"/>
      <c r="E97" s="144"/>
      <c r="F97" s="423"/>
      <c r="G97" s="360"/>
    </row>
    <row r="98" spans="1:7" ht="12">
      <c r="A98" s="235" t="s">
        <v>642</v>
      </c>
      <c r="B98" s="124"/>
      <c r="C98" s="136" t="s">
        <v>632</v>
      </c>
      <c r="D98" s="125"/>
      <c r="E98" s="144"/>
      <c r="F98" s="423"/>
      <c r="G98" s="360"/>
    </row>
    <row r="99" spans="1:7">
      <c r="A99" s="239"/>
      <c r="B99" s="124"/>
      <c r="C99" s="128"/>
      <c r="D99" s="125"/>
      <c r="E99" s="144"/>
      <c r="F99" s="423"/>
      <c r="G99" s="360"/>
    </row>
    <row r="100" spans="1:7">
      <c r="A100" s="239"/>
      <c r="B100" s="124"/>
      <c r="C100" s="128" t="s">
        <v>552</v>
      </c>
      <c r="D100" s="125" t="s">
        <v>76</v>
      </c>
      <c r="E100" s="144">
        <f>1+2+1</f>
        <v>4</v>
      </c>
      <c r="F100" s="423"/>
      <c r="G100" s="360"/>
    </row>
    <row r="101" spans="1:7">
      <c r="A101" s="239"/>
      <c r="B101" s="124"/>
      <c r="C101" s="128"/>
      <c r="D101" s="125"/>
      <c r="E101" s="144"/>
      <c r="F101" s="423"/>
      <c r="G101" s="360"/>
    </row>
    <row r="102" spans="1:7" ht="12">
      <c r="A102" s="239" t="s">
        <v>766</v>
      </c>
      <c r="B102" s="124"/>
      <c r="C102" s="136" t="s">
        <v>765</v>
      </c>
      <c r="D102" s="125"/>
      <c r="E102" s="144"/>
      <c r="F102" s="423"/>
      <c r="G102" s="360"/>
    </row>
    <row r="103" spans="1:7" ht="12">
      <c r="A103" s="239"/>
      <c r="B103" s="124"/>
      <c r="C103" s="136"/>
      <c r="D103" s="125"/>
      <c r="E103" s="144"/>
      <c r="F103" s="423"/>
      <c r="G103" s="360"/>
    </row>
    <row r="104" spans="1:7">
      <c r="A104" s="239"/>
      <c r="B104" s="124"/>
      <c r="C104" s="128" t="s">
        <v>552</v>
      </c>
      <c r="D104" s="125" t="s">
        <v>76</v>
      </c>
      <c r="E104" s="144">
        <f>7</f>
        <v>7</v>
      </c>
      <c r="F104" s="423"/>
      <c r="G104" s="360"/>
    </row>
    <row r="105" spans="1:7">
      <c r="A105" s="239"/>
      <c r="B105" s="124"/>
      <c r="C105" s="128"/>
      <c r="D105" s="125"/>
      <c r="E105" s="144"/>
      <c r="F105" s="423"/>
      <c r="G105" s="360"/>
    </row>
    <row r="106" spans="1:7" ht="12">
      <c r="A106" s="235" t="s">
        <v>429</v>
      </c>
      <c r="B106" s="124"/>
      <c r="C106" s="136" t="s">
        <v>560</v>
      </c>
      <c r="D106" s="125"/>
      <c r="E106" s="144"/>
      <c r="F106" s="423"/>
      <c r="G106" s="360"/>
    </row>
    <row r="107" spans="1:7">
      <c r="A107" s="239" t="s">
        <v>507</v>
      </c>
      <c r="B107" s="124"/>
      <c r="C107" s="128" t="s">
        <v>561</v>
      </c>
      <c r="D107" s="125" t="s">
        <v>31</v>
      </c>
      <c r="E107" s="144">
        <f>1</f>
        <v>1</v>
      </c>
      <c r="F107" s="423"/>
      <c r="G107" s="360"/>
    </row>
    <row r="108" spans="1:7">
      <c r="A108" s="239" t="s">
        <v>508</v>
      </c>
      <c r="B108" s="124"/>
      <c r="C108" s="128" t="s">
        <v>644</v>
      </c>
      <c r="D108" s="125" t="s">
        <v>31</v>
      </c>
      <c r="E108" s="144">
        <f>1</f>
        <v>1</v>
      </c>
      <c r="F108" s="423"/>
      <c r="G108" s="360"/>
    </row>
    <row r="109" spans="1:7">
      <c r="A109" s="239" t="s">
        <v>509</v>
      </c>
      <c r="B109" s="124"/>
      <c r="C109" s="128" t="s">
        <v>643</v>
      </c>
      <c r="D109" s="125" t="s">
        <v>31</v>
      </c>
      <c r="E109" s="144">
        <f>1+1</f>
        <v>2</v>
      </c>
      <c r="F109" s="423"/>
      <c r="G109" s="360"/>
    </row>
    <row r="110" spans="1:7">
      <c r="A110" s="239" t="s">
        <v>645</v>
      </c>
      <c r="B110" s="124"/>
      <c r="C110" s="128" t="s">
        <v>567</v>
      </c>
      <c r="D110" s="125" t="s">
        <v>31</v>
      </c>
      <c r="E110" s="144">
        <f>1+1+1+1+1+2+5</f>
        <v>12</v>
      </c>
      <c r="F110" s="423"/>
      <c r="G110" s="360"/>
    </row>
    <row r="111" spans="1:7">
      <c r="A111" s="239"/>
      <c r="B111" s="124"/>
      <c r="C111" s="128"/>
      <c r="D111" s="125"/>
      <c r="E111" s="144"/>
      <c r="F111" s="423"/>
      <c r="G111" s="360"/>
    </row>
    <row r="112" spans="1:7" ht="12">
      <c r="A112" s="235" t="s">
        <v>430</v>
      </c>
      <c r="B112" s="124"/>
      <c r="C112" s="136" t="s">
        <v>563</v>
      </c>
      <c r="D112" s="125"/>
      <c r="E112" s="144"/>
      <c r="F112" s="423"/>
      <c r="G112" s="360"/>
    </row>
    <row r="113" spans="1:7" ht="12" thickBot="1">
      <c r="A113" s="418" t="s">
        <v>510</v>
      </c>
      <c r="B113" s="407"/>
      <c r="C113" s="408" t="s">
        <v>592</v>
      </c>
      <c r="D113" s="409" t="s">
        <v>76</v>
      </c>
      <c r="E113" s="410">
        <f>1</f>
        <v>1</v>
      </c>
      <c r="F113" s="424"/>
      <c r="G113" s="426"/>
    </row>
    <row r="114" spans="1:7" ht="13.95" customHeight="1" thickBot="1">
      <c r="A114" s="720" t="s">
        <v>737</v>
      </c>
      <c r="B114" s="721"/>
      <c r="C114" s="721"/>
      <c r="D114" s="721"/>
      <c r="E114" s="721"/>
      <c r="F114" s="721"/>
      <c r="G114" s="427"/>
    </row>
    <row r="115" spans="1:7" ht="13.95" customHeight="1" thickBot="1">
      <c r="A115" s="722" t="s">
        <v>736</v>
      </c>
      <c r="B115" s="723"/>
      <c r="C115" s="723"/>
      <c r="D115" s="723"/>
      <c r="E115" s="723"/>
      <c r="F115" s="723"/>
      <c r="G115" s="427"/>
    </row>
    <row r="116" spans="1:7" ht="12">
      <c r="A116" s="415" t="s">
        <v>431</v>
      </c>
      <c r="B116" s="400"/>
      <c r="C116" s="413" t="s">
        <v>396</v>
      </c>
      <c r="D116" s="402"/>
      <c r="E116" s="403"/>
      <c r="F116" s="422"/>
      <c r="G116" s="428"/>
    </row>
    <row r="117" spans="1:7" ht="12">
      <c r="A117" s="235"/>
      <c r="B117" s="124"/>
      <c r="C117" s="136"/>
      <c r="D117" s="125"/>
      <c r="E117" s="144"/>
      <c r="F117" s="423"/>
      <c r="G117" s="429"/>
    </row>
    <row r="118" spans="1:7">
      <c r="A118" s="239" t="s">
        <v>511</v>
      </c>
      <c r="B118" s="124"/>
      <c r="C118" s="128" t="s">
        <v>673</v>
      </c>
      <c r="D118" s="123" t="s">
        <v>31</v>
      </c>
      <c r="E118" s="144">
        <f>1</f>
        <v>1</v>
      </c>
      <c r="F118" s="423"/>
      <c r="G118" s="429"/>
    </row>
    <row r="119" spans="1:7">
      <c r="A119" s="239" t="s">
        <v>598</v>
      </c>
      <c r="B119" s="124"/>
      <c r="C119" s="313" t="s">
        <v>646</v>
      </c>
      <c r="D119" s="123" t="s">
        <v>31</v>
      </c>
      <c r="E119" s="144">
        <f>1</f>
        <v>1</v>
      </c>
      <c r="F119" s="423"/>
      <c r="G119" s="360"/>
    </row>
    <row r="120" spans="1:7">
      <c r="A120" s="239" t="s">
        <v>599</v>
      </c>
      <c r="B120" s="124"/>
      <c r="C120" s="313" t="s">
        <v>672</v>
      </c>
      <c r="D120" s="123" t="s">
        <v>31</v>
      </c>
      <c r="E120" s="144">
        <f>1</f>
        <v>1</v>
      </c>
      <c r="F120" s="423"/>
      <c r="G120" s="360"/>
    </row>
    <row r="121" spans="1:7">
      <c r="A121" s="239" t="s">
        <v>600</v>
      </c>
      <c r="B121" s="124"/>
      <c r="C121" s="313" t="s">
        <v>652</v>
      </c>
      <c r="D121" s="123" t="s">
        <v>31</v>
      </c>
      <c r="E121" s="144">
        <f>1</f>
        <v>1</v>
      </c>
      <c r="F121" s="423"/>
      <c r="G121" s="360"/>
    </row>
    <row r="122" spans="1:7">
      <c r="A122" s="239" t="s">
        <v>601</v>
      </c>
      <c r="B122" s="124"/>
      <c r="C122" s="313" t="s">
        <v>492</v>
      </c>
      <c r="D122" s="123" t="s">
        <v>31</v>
      </c>
      <c r="E122" s="144">
        <f>1+1</f>
        <v>2</v>
      </c>
      <c r="F122" s="423"/>
      <c r="G122" s="360"/>
    </row>
    <row r="123" spans="1:7">
      <c r="A123" s="239" t="s">
        <v>602</v>
      </c>
      <c r="B123" s="124"/>
      <c r="C123" s="313" t="s">
        <v>648</v>
      </c>
      <c r="D123" s="123" t="s">
        <v>31</v>
      </c>
      <c r="E123" s="144">
        <f>1</f>
        <v>1</v>
      </c>
      <c r="F123" s="423"/>
      <c r="G123" s="360"/>
    </row>
    <row r="124" spans="1:7">
      <c r="A124" s="239" t="s">
        <v>700</v>
      </c>
      <c r="B124" s="124"/>
      <c r="C124" s="313" t="s">
        <v>668</v>
      </c>
      <c r="D124" s="123" t="s">
        <v>31</v>
      </c>
      <c r="E124" s="144">
        <f>1</f>
        <v>1</v>
      </c>
      <c r="F124" s="423"/>
      <c r="G124" s="360"/>
    </row>
    <row r="125" spans="1:7">
      <c r="A125" s="239" t="s">
        <v>701</v>
      </c>
      <c r="B125" s="124"/>
      <c r="C125" s="313" t="s">
        <v>662</v>
      </c>
      <c r="D125" s="123" t="s">
        <v>31</v>
      </c>
      <c r="E125" s="144">
        <f>1</f>
        <v>1</v>
      </c>
      <c r="F125" s="423"/>
      <c r="G125" s="360"/>
    </row>
    <row r="126" spans="1:7">
      <c r="A126" s="239" t="s">
        <v>702</v>
      </c>
      <c r="B126" s="124"/>
      <c r="C126" s="313" t="s">
        <v>398</v>
      </c>
      <c r="D126" s="123" t="s">
        <v>31</v>
      </c>
      <c r="E126" s="144">
        <f>1</f>
        <v>1</v>
      </c>
      <c r="F126" s="423"/>
      <c r="G126" s="360"/>
    </row>
    <row r="127" spans="1:7">
      <c r="A127" s="239"/>
      <c r="B127" s="124"/>
      <c r="C127" s="128"/>
      <c r="D127" s="125"/>
      <c r="E127" s="144"/>
      <c r="F127" s="423"/>
      <c r="G127" s="429"/>
    </row>
    <row r="128" spans="1:7">
      <c r="A128" s="239"/>
      <c r="B128" s="124"/>
      <c r="C128" s="128"/>
      <c r="D128" s="125"/>
      <c r="E128" s="144"/>
      <c r="F128" s="423"/>
      <c r="G128" s="429"/>
    </row>
    <row r="129" spans="1:7" ht="12">
      <c r="A129" s="235" t="s">
        <v>432</v>
      </c>
      <c r="B129" s="124"/>
      <c r="C129" s="136" t="s">
        <v>485</v>
      </c>
      <c r="D129" s="125"/>
      <c r="E129" s="144"/>
      <c r="F129" s="423"/>
      <c r="G129" s="429"/>
    </row>
    <row r="130" spans="1:7" ht="12">
      <c r="A130" s="238"/>
      <c r="B130" s="124"/>
      <c r="C130" s="136"/>
      <c r="D130" s="125"/>
      <c r="E130" s="144"/>
      <c r="F130" s="423"/>
      <c r="G130" s="429"/>
    </row>
    <row r="131" spans="1:7">
      <c r="A131" s="239" t="s">
        <v>512</v>
      </c>
      <c r="B131" s="124"/>
      <c r="C131" s="128" t="s">
        <v>674</v>
      </c>
      <c r="D131" s="328" t="s">
        <v>76</v>
      </c>
      <c r="E131" s="144">
        <f>1</f>
        <v>1</v>
      </c>
      <c r="F131" s="423"/>
      <c r="G131" s="429"/>
    </row>
    <row r="132" spans="1:7">
      <c r="A132" s="239" t="s">
        <v>603</v>
      </c>
      <c r="B132" s="124"/>
      <c r="C132" s="128" t="s">
        <v>676</v>
      </c>
      <c r="D132" s="328" t="s">
        <v>76</v>
      </c>
      <c r="E132" s="144">
        <f>1</f>
        <v>1</v>
      </c>
      <c r="F132" s="423"/>
      <c r="G132" s="429"/>
    </row>
    <row r="133" spans="1:7">
      <c r="A133" s="239" t="s">
        <v>604</v>
      </c>
      <c r="B133" s="124"/>
      <c r="C133" s="128" t="s">
        <v>652</v>
      </c>
      <c r="D133" s="328" t="s">
        <v>76</v>
      </c>
      <c r="E133" s="144">
        <f>2</f>
        <v>2</v>
      </c>
      <c r="F133" s="423"/>
      <c r="G133" s="429"/>
    </row>
    <row r="134" spans="1:7">
      <c r="A134" s="239" t="s">
        <v>605</v>
      </c>
      <c r="B134" s="124"/>
      <c r="C134" s="313" t="s">
        <v>647</v>
      </c>
      <c r="D134" s="328" t="s">
        <v>76</v>
      </c>
      <c r="E134" s="329">
        <f>1</f>
        <v>1</v>
      </c>
      <c r="F134" s="423"/>
      <c r="G134" s="429"/>
    </row>
    <row r="135" spans="1:7">
      <c r="A135" s="239" t="s">
        <v>606</v>
      </c>
      <c r="B135" s="124"/>
      <c r="C135" s="313" t="s">
        <v>648</v>
      </c>
      <c r="D135" s="328" t="s">
        <v>76</v>
      </c>
      <c r="E135" s="329">
        <f>2</f>
        <v>2</v>
      </c>
      <c r="F135" s="423"/>
      <c r="G135" s="429"/>
    </row>
    <row r="136" spans="1:7">
      <c r="A136" s="239" t="s">
        <v>687</v>
      </c>
      <c r="B136" s="124"/>
      <c r="C136" s="313" t="s">
        <v>650</v>
      </c>
      <c r="D136" s="328" t="s">
        <v>76</v>
      </c>
      <c r="E136" s="329">
        <f>1</f>
        <v>1</v>
      </c>
      <c r="F136" s="423"/>
      <c r="G136" s="429"/>
    </row>
    <row r="137" spans="1:7">
      <c r="A137" s="239" t="s">
        <v>688</v>
      </c>
      <c r="B137" s="124"/>
      <c r="C137" s="313" t="s">
        <v>653</v>
      </c>
      <c r="D137" s="328" t="s">
        <v>76</v>
      </c>
      <c r="E137" s="329">
        <f>1+1+1+1+1</f>
        <v>5</v>
      </c>
      <c r="F137" s="423"/>
      <c r="G137" s="429"/>
    </row>
    <row r="138" spans="1:7">
      <c r="A138" s="239" t="s">
        <v>689</v>
      </c>
      <c r="B138" s="124"/>
      <c r="C138" s="313" t="s">
        <v>656</v>
      </c>
      <c r="D138" s="328" t="s">
        <v>76</v>
      </c>
      <c r="E138" s="329">
        <f>1+1+1+1+1</f>
        <v>5</v>
      </c>
      <c r="F138" s="423"/>
      <c r="G138" s="429"/>
    </row>
    <row r="139" spans="1:7">
      <c r="A139" s="239" t="s">
        <v>690</v>
      </c>
      <c r="B139" s="124"/>
      <c r="C139" s="128" t="s">
        <v>655</v>
      </c>
      <c r="D139" s="125" t="s">
        <v>76</v>
      </c>
      <c r="E139" s="144">
        <f>1+2+2+2+1+2+2+2</f>
        <v>14</v>
      </c>
      <c r="F139" s="423"/>
      <c r="G139" s="429"/>
    </row>
    <row r="140" spans="1:7">
      <c r="A140" s="239" t="s">
        <v>691</v>
      </c>
      <c r="B140" s="124"/>
      <c r="C140" s="128" t="s">
        <v>403</v>
      </c>
      <c r="D140" s="125" t="s">
        <v>76</v>
      </c>
      <c r="E140" s="144">
        <f>1+1+1</f>
        <v>3</v>
      </c>
      <c r="F140" s="423"/>
      <c r="G140" s="429"/>
    </row>
    <row r="141" spans="1:7">
      <c r="A141" s="239" t="s">
        <v>692</v>
      </c>
      <c r="B141" s="124"/>
      <c r="C141" s="128" t="s">
        <v>665</v>
      </c>
      <c r="D141" s="125" t="s">
        <v>76</v>
      </c>
      <c r="E141" s="144">
        <f>1+1+1</f>
        <v>3</v>
      </c>
      <c r="F141" s="423"/>
      <c r="G141" s="429"/>
    </row>
    <row r="142" spans="1:7">
      <c r="A142" s="239" t="s">
        <v>693</v>
      </c>
      <c r="B142" s="124"/>
      <c r="C142" s="128" t="s">
        <v>404</v>
      </c>
      <c r="D142" s="125" t="s">
        <v>76</v>
      </c>
      <c r="E142" s="144">
        <f>2+2</f>
        <v>4</v>
      </c>
      <c r="F142" s="423"/>
      <c r="G142" s="429"/>
    </row>
    <row r="143" spans="1:7">
      <c r="A143" s="239" t="s">
        <v>694</v>
      </c>
      <c r="B143" s="124"/>
      <c r="C143" s="128" t="s">
        <v>399</v>
      </c>
      <c r="D143" s="125" t="s">
        <v>76</v>
      </c>
      <c r="E143" s="144">
        <f>1</f>
        <v>1</v>
      </c>
      <c r="F143" s="423"/>
      <c r="G143" s="429"/>
    </row>
    <row r="144" spans="1:7">
      <c r="A144" s="239" t="s">
        <v>695</v>
      </c>
      <c r="B144" s="124"/>
      <c r="C144" s="128" t="s">
        <v>402</v>
      </c>
      <c r="D144" s="125" t="s">
        <v>76</v>
      </c>
      <c r="E144" s="144">
        <f>2</f>
        <v>2</v>
      </c>
      <c r="F144" s="423"/>
      <c r="G144" s="429"/>
    </row>
    <row r="145" spans="1:7">
      <c r="A145" s="239" t="s">
        <v>696</v>
      </c>
      <c r="B145" s="124"/>
      <c r="C145" s="128" t="s">
        <v>669</v>
      </c>
      <c r="D145" s="125" t="s">
        <v>76</v>
      </c>
      <c r="E145" s="144">
        <f>1</f>
        <v>1</v>
      </c>
      <c r="F145" s="423"/>
      <c r="G145" s="429"/>
    </row>
    <row r="146" spans="1:7">
      <c r="A146" s="239" t="s">
        <v>697</v>
      </c>
      <c r="B146" s="124"/>
      <c r="C146" s="128" t="s">
        <v>659</v>
      </c>
      <c r="D146" s="125" t="s">
        <v>76</v>
      </c>
      <c r="E146" s="144">
        <f>1</f>
        <v>1</v>
      </c>
      <c r="F146" s="423"/>
      <c r="G146" s="429"/>
    </row>
    <row r="147" spans="1:7">
      <c r="A147" s="239" t="s">
        <v>698</v>
      </c>
      <c r="B147" s="124"/>
      <c r="C147" s="128" t="s">
        <v>661</v>
      </c>
      <c r="D147" s="125" t="s">
        <v>76</v>
      </c>
      <c r="E147" s="144">
        <f>1</f>
        <v>1</v>
      </c>
      <c r="F147" s="423"/>
      <c r="G147" s="429"/>
    </row>
    <row r="148" spans="1:7">
      <c r="A148" s="239" t="s">
        <v>699</v>
      </c>
      <c r="B148" s="124"/>
      <c r="C148" s="128" t="s">
        <v>660</v>
      </c>
      <c r="D148" s="125" t="s">
        <v>76</v>
      </c>
      <c r="E148" s="144">
        <f>2</f>
        <v>2</v>
      </c>
      <c r="F148" s="423"/>
      <c r="G148" s="429"/>
    </row>
    <row r="149" spans="1:7">
      <c r="A149" s="239"/>
      <c r="B149" s="124"/>
      <c r="C149" s="128"/>
      <c r="D149" s="125"/>
      <c r="E149" s="144"/>
      <c r="F149" s="423"/>
      <c r="G149" s="429"/>
    </row>
    <row r="150" spans="1:7" ht="12">
      <c r="A150" s="235" t="s">
        <v>433</v>
      </c>
      <c r="B150" s="124"/>
      <c r="C150" s="136" t="s">
        <v>664</v>
      </c>
      <c r="D150" s="125"/>
      <c r="E150" s="144"/>
      <c r="F150" s="423"/>
      <c r="G150" s="429"/>
    </row>
    <row r="151" spans="1:7" ht="12" thickBot="1">
      <c r="A151" s="418" t="s">
        <v>513</v>
      </c>
      <c r="B151" s="407"/>
      <c r="C151" s="408" t="s">
        <v>663</v>
      </c>
      <c r="D151" s="409" t="s">
        <v>76</v>
      </c>
      <c r="E151" s="410">
        <f>1</f>
        <v>1</v>
      </c>
      <c r="F151" s="424"/>
      <c r="G151" s="430"/>
    </row>
    <row r="152" spans="1:7" ht="12.6" thickBot="1">
      <c r="A152" s="724" t="s">
        <v>734</v>
      </c>
      <c r="B152" s="725"/>
      <c r="C152" s="725"/>
      <c r="D152" s="725"/>
      <c r="E152" s="725"/>
      <c r="F152" s="725"/>
      <c r="G152" s="431"/>
    </row>
    <row r="153" spans="1:7" ht="12.6" thickBot="1">
      <c r="A153" s="724" t="s">
        <v>733</v>
      </c>
      <c r="B153" s="725"/>
      <c r="C153" s="725"/>
      <c r="D153" s="725"/>
      <c r="E153" s="725"/>
      <c r="F153" s="725"/>
      <c r="G153" s="431"/>
    </row>
    <row r="154" spans="1:7" ht="12">
      <c r="A154" s="415" t="s">
        <v>434</v>
      </c>
      <c r="B154" s="400"/>
      <c r="C154" s="413" t="s">
        <v>649</v>
      </c>
      <c r="D154" s="402"/>
      <c r="E154" s="403"/>
      <c r="F154" s="422"/>
      <c r="G154" s="428"/>
    </row>
    <row r="155" spans="1:7">
      <c r="A155" s="238"/>
      <c r="B155" s="124"/>
      <c r="C155" s="128"/>
      <c r="D155" s="125"/>
      <c r="E155" s="144"/>
      <c r="F155" s="423"/>
      <c r="G155" s="429"/>
    </row>
    <row r="156" spans="1:7">
      <c r="A156" s="239" t="s">
        <v>514</v>
      </c>
      <c r="B156" s="124"/>
      <c r="C156" s="128" t="s">
        <v>675</v>
      </c>
      <c r="D156" s="125" t="s">
        <v>76</v>
      </c>
      <c r="E156" s="144">
        <f>1</f>
        <v>1</v>
      </c>
      <c r="F156" s="423"/>
      <c r="G156" s="429"/>
    </row>
    <row r="157" spans="1:7">
      <c r="A157" s="239" t="s">
        <v>682</v>
      </c>
      <c r="B157" s="124"/>
      <c r="C157" s="128" t="s">
        <v>591</v>
      </c>
      <c r="D157" s="125" t="s">
        <v>76</v>
      </c>
      <c r="E157" s="144">
        <f>1</f>
        <v>1</v>
      </c>
      <c r="F157" s="423"/>
      <c r="G157" s="429"/>
    </row>
    <row r="158" spans="1:7">
      <c r="A158" s="239" t="s">
        <v>683</v>
      </c>
      <c r="B158" s="124"/>
      <c r="C158" s="128" t="s">
        <v>654</v>
      </c>
      <c r="D158" s="125" t="s">
        <v>76</v>
      </c>
      <c r="E158" s="144">
        <f>1+1+1+1+1</f>
        <v>5</v>
      </c>
      <c r="F158" s="423"/>
      <c r="G158" s="429"/>
    </row>
    <row r="159" spans="1:7">
      <c r="A159" s="239" t="s">
        <v>684</v>
      </c>
      <c r="B159" s="124"/>
      <c r="C159" s="128" t="s">
        <v>663</v>
      </c>
      <c r="D159" s="125" t="s">
        <v>76</v>
      </c>
      <c r="E159" s="144">
        <f>1+1+1</f>
        <v>3</v>
      </c>
      <c r="F159" s="423"/>
      <c r="G159" s="429"/>
    </row>
    <row r="160" spans="1:7">
      <c r="A160" s="239" t="s">
        <v>685</v>
      </c>
      <c r="B160" s="124"/>
      <c r="C160" s="128" t="s">
        <v>401</v>
      </c>
      <c r="D160" s="125" t="s">
        <v>76</v>
      </c>
      <c r="E160" s="144">
        <f>1</f>
        <v>1</v>
      </c>
      <c r="F160" s="423"/>
      <c r="G160" s="429"/>
    </row>
    <row r="161" spans="1:7">
      <c r="A161" s="239" t="s">
        <v>686</v>
      </c>
      <c r="B161" s="124"/>
      <c r="C161" s="128" t="s">
        <v>567</v>
      </c>
      <c r="D161" s="125" t="s">
        <v>76</v>
      </c>
      <c r="E161" s="144">
        <f>1</f>
        <v>1</v>
      </c>
      <c r="F161" s="423"/>
      <c r="G161" s="429"/>
    </row>
    <row r="162" spans="1:7">
      <c r="A162" s="239"/>
      <c r="B162" s="124"/>
      <c r="C162" s="128"/>
      <c r="D162" s="125"/>
      <c r="E162" s="144"/>
      <c r="F162" s="423"/>
      <c r="G162" s="429"/>
    </row>
    <row r="163" spans="1:7" ht="12">
      <c r="A163" s="235" t="s">
        <v>435</v>
      </c>
      <c r="B163" s="124"/>
      <c r="C163" s="136" t="s">
        <v>486</v>
      </c>
      <c r="D163" s="125"/>
      <c r="E163" s="144"/>
      <c r="F163" s="423"/>
      <c r="G163" s="429"/>
    </row>
    <row r="164" spans="1:7">
      <c r="A164" s="238"/>
      <c r="B164" s="124"/>
      <c r="C164" s="128"/>
      <c r="D164" s="125"/>
      <c r="E164" s="144"/>
      <c r="F164" s="423"/>
      <c r="G164" s="429"/>
    </row>
    <row r="165" spans="1:7">
      <c r="A165" s="239" t="s">
        <v>515</v>
      </c>
      <c r="B165" s="124"/>
      <c r="C165" s="128" t="s">
        <v>675</v>
      </c>
      <c r="D165" s="125" t="s">
        <v>76</v>
      </c>
      <c r="E165" s="144">
        <f>2+1</f>
        <v>3</v>
      </c>
      <c r="F165" s="423"/>
      <c r="G165" s="429"/>
    </row>
    <row r="166" spans="1:7">
      <c r="A166" s="239" t="s">
        <v>516</v>
      </c>
      <c r="B166" s="124"/>
      <c r="C166" s="128" t="s">
        <v>591</v>
      </c>
      <c r="D166" s="125" t="s">
        <v>76</v>
      </c>
      <c r="E166" s="144">
        <f>1+1+1</f>
        <v>3</v>
      </c>
      <c r="F166" s="423"/>
      <c r="G166" s="429"/>
    </row>
    <row r="167" spans="1:7">
      <c r="A167" s="239" t="s">
        <v>607</v>
      </c>
      <c r="B167" s="124"/>
      <c r="C167" s="128" t="s">
        <v>654</v>
      </c>
      <c r="D167" s="125" t="s">
        <v>76</v>
      </c>
      <c r="E167" s="144">
        <f>1+1+1+2+1+2+2+2+1</f>
        <v>13</v>
      </c>
      <c r="F167" s="423"/>
      <c r="G167" s="429"/>
    </row>
    <row r="168" spans="1:7">
      <c r="A168" s="239" t="s">
        <v>608</v>
      </c>
      <c r="B168" s="124"/>
      <c r="C168" s="128" t="s">
        <v>663</v>
      </c>
      <c r="D168" s="125" t="s">
        <v>76</v>
      </c>
      <c r="E168" s="144">
        <f>2+2+2</f>
        <v>6</v>
      </c>
      <c r="F168" s="423"/>
      <c r="G168" s="429"/>
    </row>
    <row r="169" spans="1:7">
      <c r="A169" s="239" t="s">
        <v>609</v>
      </c>
      <c r="B169" s="124"/>
      <c r="C169" s="128" t="s">
        <v>401</v>
      </c>
      <c r="D169" s="125" t="s">
        <v>76</v>
      </c>
      <c r="E169" s="144">
        <f>2</f>
        <v>2</v>
      </c>
      <c r="F169" s="423"/>
      <c r="G169" s="429"/>
    </row>
    <row r="170" spans="1:7">
      <c r="A170" s="239" t="s">
        <v>681</v>
      </c>
      <c r="B170" s="124"/>
      <c r="C170" s="128" t="s">
        <v>567</v>
      </c>
      <c r="D170" s="125" t="s">
        <v>76</v>
      </c>
      <c r="E170" s="144">
        <f>2</f>
        <v>2</v>
      </c>
      <c r="F170" s="423"/>
      <c r="G170" s="429"/>
    </row>
    <row r="171" spans="1:7">
      <c r="A171" s="238"/>
      <c r="B171" s="124"/>
      <c r="C171" s="128"/>
      <c r="D171" s="125"/>
      <c r="E171" s="144"/>
      <c r="F171" s="423"/>
      <c r="G171" s="429"/>
    </row>
    <row r="172" spans="1:7" ht="12">
      <c r="A172" s="235" t="s">
        <v>436</v>
      </c>
      <c r="B172" s="124"/>
      <c r="C172" s="136" t="s">
        <v>400</v>
      </c>
      <c r="D172" s="125"/>
      <c r="E172" s="144"/>
      <c r="F172" s="423"/>
      <c r="G172" s="429"/>
    </row>
    <row r="173" spans="1:7" ht="12">
      <c r="A173" s="239"/>
      <c r="B173" s="124"/>
      <c r="C173" s="136"/>
      <c r="D173" s="125"/>
      <c r="E173" s="144"/>
      <c r="F173" s="423"/>
      <c r="G173" s="429"/>
    </row>
    <row r="174" spans="1:7">
      <c r="A174" s="239" t="s">
        <v>517</v>
      </c>
      <c r="B174" s="124"/>
      <c r="C174" s="128" t="s">
        <v>670</v>
      </c>
      <c r="D174" s="125" t="s">
        <v>76</v>
      </c>
      <c r="E174" s="144">
        <f>1</f>
        <v>1</v>
      </c>
      <c r="F174" s="423"/>
      <c r="G174" s="429"/>
    </row>
    <row r="175" spans="1:7">
      <c r="A175" s="239" t="s">
        <v>678</v>
      </c>
      <c r="B175" s="124"/>
      <c r="C175" s="128" t="s">
        <v>662</v>
      </c>
      <c r="D175" s="125" t="s">
        <v>76</v>
      </c>
      <c r="E175" s="144">
        <f>1+1</f>
        <v>2</v>
      </c>
      <c r="F175" s="423"/>
      <c r="G175" s="429"/>
    </row>
    <row r="176" spans="1:7">
      <c r="A176" s="239" t="s">
        <v>679</v>
      </c>
      <c r="B176" s="124"/>
      <c r="C176" s="128" t="s">
        <v>667</v>
      </c>
      <c r="D176" s="125" t="s">
        <v>76</v>
      </c>
      <c r="E176" s="144">
        <f>1</f>
        <v>1</v>
      </c>
      <c r="F176" s="423"/>
      <c r="G176" s="429"/>
    </row>
    <row r="177" spans="1:7">
      <c r="A177" s="239" t="s">
        <v>680</v>
      </c>
      <c r="B177" s="124"/>
      <c r="C177" s="128" t="s">
        <v>666</v>
      </c>
      <c r="D177" s="125" t="s">
        <v>76</v>
      </c>
      <c r="E177" s="144">
        <f>1+1</f>
        <v>2</v>
      </c>
      <c r="F177" s="423"/>
      <c r="G177" s="429"/>
    </row>
    <row r="178" spans="1:7">
      <c r="A178" s="239" t="s">
        <v>709</v>
      </c>
      <c r="B178" s="124"/>
      <c r="C178" s="128" t="s">
        <v>382</v>
      </c>
      <c r="D178" s="125" t="s">
        <v>76</v>
      </c>
      <c r="E178" s="38">
        <f>1</f>
        <v>1</v>
      </c>
      <c r="F178" s="423"/>
      <c r="G178" s="429"/>
    </row>
    <row r="179" spans="1:7">
      <c r="A179" s="239" t="s">
        <v>710</v>
      </c>
      <c r="B179" s="124"/>
      <c r="C179" s="128" t="s">
        <v>493</v>
      </c>
      <c r="D179" s="125" t="s">
        <v>76</v>
      </c>
      <c r="E179" s="144">
        <f>1</f>
        <v>1</v>
      </c>
      <c r="F179" s="423"/>
      <c r="G179" s="429"/>
    </row>
    <row r="180" spans="1:7">
      <c r="A180" s="239" t="s">
        <v>711</v>
      </c>
      <c r="B180" s="124"/>
      <c r="C180" s="128" t="s">
        <v>552</v>
      </c>
      <c r="D180" s="125" t="s">
        <v>76</v>
      </c>
      <c r="E180" s="144">
        <f>1</f>
        <v>1</v>
      </c>
      <c r="F180" s="423"/>
      <c r="G180" s="429"/>
    </row>
    <row r="181" spans="1:7">
      <c r="A181" s="239"/>
      <c r="B181" s="124"/>
      <c r="C181" s="128"/>
      <c r="D181" s="125"/>
      <c r="E181" s="144"/>
      <c r="F181" s="423"/>
      <c r="G181" s="429"/>
    </row>
    <row r="182" spans="1:7" ht="12">
      <c r="A182" s="235" t="s">
        <v>610</v>
      </c>
      <c r="B182" s="124"/>
      <c r="C182" s="136" t="s">
        <v>651</v>
      </c>
      <c r="D182" s="125"/>
      <c r="E182" s="144"/>
      <c r="F182" s="423"/>
      <c r="G182" s="429"/>
    </row>
    <row r="183" spans="1:7" ht="12">
      <c r="A183" s="238"/>
      <c r="B183" s="124"/>
      <c r="C183" s="136"/>
      <c r="D183" s="125"/>
      <c r="E183" s="144"/>
      <c r="F183" s="423"/>
      <c r="G183" s="429"/>
    </row>
    <row r="184" spans="1:7">
      <c r="A184" s="239" t="s">
        <v>611</v>
      </c>
      <c r="B184" s="124"/>
      <c r="C184" s="128" t="s">
        <v>677</v>
      </c>
      <c r="D184" s="125" t="s">
        <v>76</v>
      </c>
      <c r="E184" s="144">
        <f>1</f>
        <v>1</v>
      </c>
      <c r="F184" s="423"/>
      <c r="G184" s="429"/>
    </row>
    <row r="185" spans="1:7">
      <c r="A185" s="239" t="s">
        <v>612</v>
      </c>
      <c r="B185" s="124"/>
      <c r="C185" s="128" t="s">
        <v>658</v>
      </c>
      <c r="D185" s="125" t="s">
        <v>76</v>
      </c>
      <c r="E185" s="144">
        <f>1</f>
        <v>1</v>
      </c>
      <c r="F185" s="423"/>
      <c r="G185" s="429"/>
    </row>
    <row r="186" spans="1:7">
      <c r="A186" s="239" t="s">
        <v>707</v>
      </c>
      <c r="B186" s="124"/>
      <c r="C186" s="128" t="s">
        <v>657</v>
      </c>
      <c r="D186" s="125" t="s">
        <v>76</v>
      </c>
      <c r="E186" s="144">
        <f>1+1+1</f>
        <v>3</v>
      </c>
      <c r="F186" s="423"/>
      <c r="G186" s="429"/>
    </row>
    <row r="187" spans="1:7">
      <c r="A187" s="239" t="s">
        <v>708</v>
      </c>
      <c r="B187" s="124"/>
      <c r="C187" s="128" t="s">
        <v>671</v>
      </c>
      <c r="D187" s="125" t="s">
        <v>76</v>
      </c>
      <c r="E187" s="144">
        <f>1+1</f>
        <v>2</v>
      </c>
      <c r="F187" s="423"/>
      <c r="G187" s="429"/>
    </row>
    <row r="188" spans="1:7">
      <c r="A188" s="239"/>
      <c r="B188" s="124"/>
      <c r="C188" s="128"/>
      <c r="D188" s="125"/>
      <c r="E188" s="144"/>
      <c r="F188" s="423"/>
      <c r="G188" s="429"/>
    </row>
    <row r="189" spans="1:7" ht="12">
      <c r="A189" s="235" t="s">
        <v>613</v>
      </c>
      <c r="B189" s="124"/>
      <c r="C189" s="136" t="s">
        <v>704</v>
      </c>
      <c r="D189" s="125"/>
      <c r="E189" s="144"/>
      <c r="F189" s="423"/>
      <c r="G189" s="429"/>
    </row>
    <row r="190" spans="1:7" ht="12">
      <c r="A190" s="239"/>
      <c r="B190" s="124"/>
      <c r="C190" s="136"/>
      <c r="D190" s="125"/>
      <c r="E190" s="144"/>
      <c r="F190" s="423"/>
      <c r="G190" s="429"/>
    </row>
    <row r="191" spans="1:7">
      <c r="A191" s="239" t="s">
        <v>614</v>
      </c>
      <c r="B191" s="124"/>
      <c r="C191" s="128" t="s">
        <v>705</v>
      </c>
      <c r="D191" s="125" t="s">
        <v>76</v>
      </c>
      <c r="E191" s="144">
        <f>1</f>
        <v>1</v>
      </c>
      <c r="F191" s="423"/>
      <c r="G191" s="429"/>
    </row>
    <row r="192" spans="1:7">
      <c r="A192" s="239" t="s">
        <v>712</v>
      </c>
      <c r="B192" s="124"/>
      <c r="C192" s="128" t="s">
        <v>706</v>
      </c>
      <c r="D192" s="125" t="s">
        <v>76</v>
      </c>
      <c r="E192" s="144">
        <f>4</f>
        <v>4</v>
      </c>
      <c r="F192" s="423"/>
      <c r="G192" s="429"/>
    </row>
    <row r="193" spans="1:7" ht="12" thickBot="1">
      <c r="A193" s="239" t="s">
        <v>713</v>
      </c>
      <c r="B193" s="124"/>
      <c r="C193" s="128" t="s">
        <v>703</v>
      </c>
      <c r="D193" s="125" t="s">
        <v>76</v>
      </c>
      <c r="E193" s="144">
        <f>5+2+48+95+9+1</f>
        <v>160</v>
      </c>
      <c r="F193" s="423"/>
      <c r="G193" s="429"/>
    </row>
    <row r="194" spans="1:7" ht="13.8" thickBot="1">
      <c r="A194" s="717" t="s">
        <v>72</v>
      </c>
      <c r="B194" s="718"/>
      <c r="C194" s="718"/>
      <c r="D194" s="718"/>
      <c r="E194" s="718"/>
      <c r="F194" s="718"/>
      <c r="G194" s="432"/>
    </row>
    <row r="195" spans="1:7" ht="13.8" thickBot="1">
      <c r="A195" s="717" t="s">
        <v>73</v>
      </c>
      <c r="B195" s="718"/>
      <c r="C195" s="718"/>
      <c r="D195" s="718"/>
      <c r="E195" s="718"/>
      <c r="F195" s="719"/>
      <c r="G195" s="425"/>
    </row>
    <row r="196" spans="1:7" ht="13.2">
      <c r="A196" s="235" t="s">
        <v>258</v>
      </c>
      <c r="B196" s="234"/>
      <c r="C196" s="136" t="s">
        <v>107</v>
      </c>
      <c r="D196" s="234"/>
      <c r="E196" s="234"/>
      <c r="F196" s="364"/>
      <c r="G196" s="381"/>
    </row>
    <row r="197" spans="1:7" ht="34.200000000000003">
      <c r="A197" s="239"/>
      <c r="B197" s="124" t="s">
        <v>478</v>
      </c>
      <c r="C197" s="128" t="s">
        <v>487</v>
      </c>
      <c r="D197" s="125"/>
      <c r="E197" s="144"/>
      <c r="F197" s="359"/>
      <c r="G197" s="381"/>
    </row>
    <row r="198" spans="1:7">
      <c r="A198" s="239" t="s">
        <v>757</v>
      </c>
      <c r="B198" s="124"/>
      <c r="C198" s="128" t="s">
        <v>74</v>
      </c>
      <c r="D198" s="125" t="s">
        <v>31</v>
      </c>
      <c r="E198" s="144">
        <v>2</v>
      </c>
      <c r="F198" s="359"/>
      <c r="G198" s="378"/>
    </row>
    <row r="199" spans="1:7">
      <c r="A199" s="239"/>
      <c r="B199" s="124"/>
      <c r="C199" s="128"/>
      <c r="D199" s="125"/>
      <c r="E199" s="144"/>
      <c r="F199" s="359"/>
      <c r="G199" s="380"/>
    </row>
    <row r="200" spans="1:7" ht="24">
      <c r="A200" s="235" t="s">
        <v>437</v>
      </c>
      <c r="B200" s="124"/>
      <c r="C200" s="136" t="s">
        <v>593</v>
      </c>
      <c r="D200" s="125"/>
      <c r="E200" s="144"/>
      <c r="F200" s="359"/>
      <c r="G200" s="380"/>
    </row>
    <row r="201" spans="1:7" ht="12">
      <c r="A201" s="239"/>
      <c r="B201" s="124"/>
      <c r="C201" s="136"/>
      <c r="D201" s="125"/>
      <c r="E201" s="144"/>
      <c r="F201" s="359"/>
      <c r="G201" s="380"/>
    </row>
    <row r="202" spans="1:7" ht="12">
      <c r="A202" s="235" t="s">
        <v>438</v>
      </c>
      <c r="B202" s="124"/>
      <c r="C202" s="136" t="s">
        <v>103</v>
      </c>
      <c r="D202" s="125"/>
      <c r="E202" s="144" t="s">
        <v>70</v>
      </c>
      <c r="F202" s="359"/>
      <c r="G202" s="380"/>
    </row>
    <row r="203" spans="1:7">
      <c r="A203" s="239"/>
      <c r="B203" s="124"/>
      <c r="C203" s="143" t="s">
        <v>106</v>
      </c>
      <c r="D203" s="125"/>
      <c r="E203" s="144"/>
      <c r="F203" s="359"/>
      <c r="G203" s="380"/>
    </row>
    <row r="204" spans="1:7" hidden="1">
      <c r="A204" s="239" t="s">
        <v>714</v>
      </c>
      <c r="B204" s="124"/>
      <c r="C204" s="128" t="s">
        <v>391</v>
      </c>
      <c r="D204" s="125" t="s">
        <v>31</v>
      </c>
      <c r="E204" s="144">
        <v>15</v>
      </c>
      <c r="F204" s="359"/>
      <c r="G204" s="378"/>
    </row>
    <row r="205" spans="1:7">
      <c r="A205" s="239" t="s">
        <v>518</v>
      </c>
      <c r="B205" s="124"/>
      <c r="C205" s="128" t="s">
        <v>590</v>
      </c>
      <c r="D205" s="125" t="s">
        <v>31</v>
      </c>
      <c r="E205" s="144">
        <f>27+3+28+2</f>
        <v>60</v>
      </c>
      <c r="F205" s="359"/>
      <c r="G205" s="378"/>
    </row>
    <row r="206" spans="1:7">
      <c r="A206" s="239" t="s">
        <v>519</v>
      </c>
      <c r="B206" s="124"/>
      <c r="C206" s="128" t="s">
        <v>392</v>
      </c>
      <c r="D206" s="125" t="s">
        <v>31</v>
      </c>
      <c r="E206" s="144">
        <f>51+9+17+2</f>
        <v>79</v>
      </c>
      <c r="F206" s="359"/>
      <c r="G206" s="378"/>
    </row>
    <row r="207" spans="1:7">
      <c r="A207" s="239" t="s">
        <v>520</v>
      </c>
      <c r="B207" s="124"/>
      <c r="C207" s="128" t="s">
        <v>393</v>
      </c>
      <c r="D207" s="125" t="s">
        <v>31</v>
      </c>
      <c r="E207" s="144">
        <f>12+12+3+41+8+8+3+35+10+8+2+2</f>
        <v>144</v>
      </c>
      <c r="F207" s="359"/>
      <c r="G207" s="378"/>
    </row>
    <row r="208" spans="1:7">
      <c r="A208" s="239" t="s">
        <v>521</v>
      </c>
      <c r="B208" s="124"/>
      <c r="C208" s="128" t="s">
        <v>384</v>
      </c>
      <c r="D208" s="125" t="s">
        <v>31</v>
      </c>
      <c r="E208" s="144">
        <f>52+4+32+12+1+10+4+9+5+9+42+1+36+23+4+32+5+2+257+325+15</f>
        <v>880</v>
      </c>
      <c r="F208" s="359"/>
      <c r="G208" s="378"/>
    </row>
    <row r="209" spans="1:7">
      <c r="A209" s="239"/>
      <c r="B209" s="124"/>
      <c r="C209" s="128"/>
      <c r="D209" s="125"/>
      <c r="E209" s="144"/>
      <c r="F209" s="359"/>
      <c r="G209" s="380"/>
    </row>
    <row r="210" spans="1:7" ht="12">
      <c r="A210" s="235" t="s">
        <v>439</v>
      </c>
      <c r="B210" s="124"/>
      <c r="C210" s="136" t="s">
        <v>225</v>
      </c>
      <c r="D210" s="125"/>
      <c r="E210" s="144"/>
      <c r="F210" s="359"/>
      <c r="G210" s="380"/>
    </row>
    <row r="211" spans="1:7" ht="22.8">
      <c r="A211" s="239"/>
      <c r="B211" s="124"/>
      <c r="C211" s="128" t="s">
        <v>226</v>
      </c>
      <c r="D211" s="125"/>
      <c r="E211" s="144"/>
      <c r="F211" s="359"/>
      <c r="G211" s="380"/>
    </row>
    <row r="212" spans="1:7">
      <c r="A212" s="239" t="s">
        <v>522</v>
      </c>
      <c r="B212" s="124"/>
      <c r="C212" s="128" t="s">
        <v>225</v>
      </c>
      <c r="D212" s="125" t="s">
        <v>31</v>
      </c>
      <c r="E212" s="144">
        <v>2</v>
      </c>
      <c r="F212" s="359"/>
      <c r="G212" s="378"/>
    </row>
    <row r="213" spans="1:7">
      <c r="A213" s="239" t="s">
        <v>523</v>
      </c>
      <c r="B213" s="124"/>
      <c r="C213" s="128" t="s">
        <v>102</v>
      </c>
      <c r="D213" s="125" t="s">
        <v>31</v>
      </c>
      <c r="E213" s="144">
        <v>2</v>
      </c>
      <c r="F213" s="359"/>
      <c r="G213" s="378"/>
    </row>
    <row r="214" spans="1:7">
      <c r="A214" s="239"/>
      <c r="B214" s="124"/>
      <c r="C214" s="128"/>
      <c r="D214" s="125"/>
      <c r="E214" s="144"/>
      <c r="F214" s="359"/>
      <c r="G214" s="378"/>
    </row>
    <row r="215" spans="1:7" ht="22.8">
      <c r="A215" s="235" t="s">
        <v>440</v>
      </c>
      <c r="B215" s="325" t="s">
        <v>739</v>
      </c>
      <c r="C215" s="136" t="s">
        <v>71</v>
      </c>
      <c r="D215" s="125"/>
      <c r="E215" s="144"/>
      <c r="F215" s="359"/>
      <c r="G215" s="380"/>
    </row>
    <row r="216" spans="1:7" ht="22.8">
      <c r="A216" s="406" t="s">
        <v>524</v>
      </c>
      <c r="B216" s="124" t="s">
        <v>740</v>
      </c>
      <c r="C216" s="128" t="s">
        <v>763</v>
      </c>
      <c r="D216" s="123" t="s">
        <v>65</v>
      </c>
      <c r="E216" s="144">
        <v>15</v>
      </c>
      <c r="F216" s="359"/>
      <c r="G216" s="360"/>
    </row>
    <row r="217" spans="1:7" ht="12">
      <c r="A217" s="406" t="s">
        <v>754</v>
      </c>
      <c r="B217" s="400" t="s">
        <v>740</v>
      </c>
      <c r="C217" s="401" t="s">
        <v>751</v>
      </c>
      <c r="D217" s="434" t="s">
        <v>753</v>
      </c>
      <c r="E217" s="403">
        <v>1</v>
      </c>
      <c r="F217" s="404"/>
      <c r="G217" s="435"/>
    </row>
    <row r="218" spans="1:7">
      <c r="A218" s="406" t="s">
        <v>755</v>
      </c>
      <c r="B218" s="400" t="s">
        <v>740</v>
      </c>
      <c r="C218" s="401" t="s">
        <v>756</v>
      </c>
      <c r="D218" s="434" t="s">
        <v>752</v>
      </c>
      <c r="E218" s="403">
        <v>5</v>
      </c>
      <c r="F218" s="404"/>
      <c r="G218" s="435"/>
    </row>
    <row r="219" spans="1:7">
      <c r="A219" s="399"/>
      <c r="B219" s="400"/>
      <c r="C219" s="401"/>
      <c r="D219" s="402"/>
      <c r="E219" s="403"/>
      <c r="F219" s="404"/>
      <c r="G219" s="405"/>
    </row>
    <row r="220" spans="1:7" ht="12">
      <c r="A220" s="122" t="s">
        <v>259</v>
      </c>
      <c r="B220" s="124"/>
      <c r="C220" s="136" t="s">
        <v>541</v>
      </c>
      <c r="D220" s="125"/>
      <c r="E220" s="144"/>
      <c r="F220" s="359"/>
      <c r="G220" s="380"/>
    </row>
    <row r="221" spans="1:7">
      <c r="A221" s="129"/>
      <c r="B221" s="124"/>
      <c r="C221" s="143"/>
      <c r="D221" s="125"/>
      <c r="E221" s="144"/>
      <c r="F221" s="359"/>
      <c r="G221" s="380"/>
    </row>
    <row r="222" spans="1:7" ht="34.200000000000003">
      <c r="A222" s="129"/>
      <c r="B222" s="124"/>
      <c r="C222" s="128" t="s">
        <v>367</v>
      </c>
      <c r="D222" s="125"/>
      <c r="E222" s="144"/>
      <c r="F222" s="359"/>
      <c r="G222" s="378"/>
    </row>
    <row r="223" spans="1:7">
      <c r="A223" s="129"/>
      <c r="B223" s="124"/>
      <c r="C223" s="128"/>
      <c r="D223" s="125"/>
      <c r="E223" s="144"/>
      <c r="F223" s="359"/>
      <c r="G223" s="378"/>
    </row>
    <row r="224" spans="1:7" ht="12">
      <c r="A224" s="129" t="s">
        <v>750</v>
      </c>
      <c r="B224" s="124"/>
      <c r="C224" s="136" t="s">
        <v>368</v>
      </c>
      <c r="D224" s="125"/>
      <c r="E224" s="144"/>
      <c r="F224" s="359"/>
      <c r="G224" s="380"/>
    </row>
    <row r="225" spans="1:9" ht="12">
      <c r="A225" s="129"/>
      <c r="B225" s="124"/>
      <c r="C225" s="136"/>
      <c r="D225" s="125"/>
      <c r="E225" s="144"/>
      <c r="F225" s="359"/>
      <c r="G225" s="380"/>
    </row>
    <row r="226" spans="1:9" ht="68.400000000000006">
      <c r="A226" s="129" t="s">
        <v>525</v>
      </c>
      <c r="B226" s="124"/>
      <c r="C226" s="128" t="s">
        <v>772</v>
      </c>
      <c r="D226" s="125" t="s">
        <v>40</v>
      </c>
      <c r="E226" s="144">
        <f>210+5</f>
        <v>215</v>
      </c>
      <c r="F226" s="359"/>
      <c r="G226" s="380"/>
    </row>
    <row r="227" spans="1:9">
      <c r="A227" s="129"/>
      <c r="B227" s="124"/>
      <c r="C227" s="128"/>
      <c r="D227" s="125"/>
      <c r="E227" s="144"/>
      <c r="F227" s="359"/>
      <c r="G227" s="380"/>
    </row>
    <row r="228" spans="1:9">
      <c r="A228" s="129" t="s">
        <v>526</v>
      </c>
      <c r="B228" s="124"/>
      <c r="C228" s="159" t="s">
        <v>385</v>
      </c>
      <c r="D228" s="123" t="s">
        <v>40</v>
      </c>
      <c r="E228" s="148">
        <v>1150</v>
      </c>
      <c r="F228" s="359"/>
      <c r="G228" s="380"/>
    </row>
    <row r="229" spans="1:9">
      <c r="A229" s="129"/>
      <c r="B229" s="124"/>
      <c r="C229" s="128"/>
      <c r="D229" s="125"/>
      <c r="E229" s="144"/>
      <c r="F229" s="359"/>
      <c r="G229" s="380"/>
    </row>
    <row r="230" spans="1:9">
      <c r="A230" s="129" t="s">
        <v>527</v>
      </c>
      <c r="B230" s="124"/>
      <c r="C230" s="128" t="s">
        <v>386</v>
      </c>
      <c r="D230" s="125" t="s">
        <v>40</v>
      </c>
      <c r="E230" s="144">
        <v>1150</v>
      </c>
      <c r="F230" s="359"/>
      <c r="G230" s="380"/>
    </row>
    <row r="231" spans="1:9">
      <c r="A231" s="129"/>
      <c r="B231" s="124"/>
      <c r="C231" s="128"/>
      <c r="D231" s="125"/>
      <c r="E231" s="144"/>
      <c r="F231" s="359"/>
      <c r="G231" s="380"/>
    </row>
    <row r="232" spans="1:9" ht="16.2" customHeight="1">
      <c r="A232" s="129" t="s">
        <v>528</v>
      </c>
      <c r="B232" s="124"/>
      <c r="C232" s="128" t="s">
        <v>550</v>
      </c>
      <c r="D232" s="125" t="s">
        <v>40</v>
      </c>
      <c r="E232" s="144">
        <f>210+5</f>
        <v>215</v>
      </c>
      <c r="F232" s="359"/>
      <c r="G232" s="380"/>
    </row>
    <row r="233" spans="1:9" ht="12">
      <c r="A233" s="235" t="s">
        <v>441</v>
      </c>
      <c r="B233" s="124"/>
      <c r="C233" s="136" t="s">
        <v>383</v>
      </c>
      <c r="D233" s="125"/>
      <c r="E233" s="144"/>
      <c r="F233" s="359"/>
      <c r="G233" s="380"/>
    </row>
    <row r="234" spans="1:9" ht="12">
      <c r="A234" s="238"/>
      <c r="B234" s="124"/>
      <c r="C234" s="136"/>
      <c r="D234" s="125"/>
      <c r="E234" s="144"/>
      <c r="F234" s="359"/>
      <c r="G234" s="380"/>
    </row>
    <row r="235" spans="1:9" s="330" customFormat="1" ht="22.8">
      <c r="A235" s="352" t="s">
        <v>529</v>
      </c>
      <c r="B235" s="327"/>
      <c r="C235" s="313" t="s">
        <v>387</v>
      </c>
      <c r="D235" s="328" t="s">
        <v>31</v>
      </c>
      <c r="E235" s="329">
        <v>1150</v>
      </c>
      <c r="F235" s="366"/>
      <c r="G235" s="380"/>
    </row>
    <row r="236" spans="1:9" ht="12" thickBot="1">
      <c r="A236" s="138"/>
      <c r="B236" s="139"/>
      <c r="C236" s="140"/>
      <c r="D236" s="145"/>
      <c r="E236" s="146"/>
      <c r="F236" s="365"/>
      <c r="G236" s="382"/>
    </row>
    <row r="237" spans="1:9" ht="15" customHeight="1">
      <c r="A237" s="51"/>
      <c r="B237" s="72"/>
      <c r="C237" s="52"/>
      <c r="D237" s="53"/>
      <c r="E237" s="54"/>
      <c r="F237" s="367"/>
      <c r="G237" s="383"/>
      <c r="I237" s="39">
        <f>G238/22</f>
        <v>0</v>
      </c>
    </row>
    <row r="238" spans="1:9" ht="12">
      <c r="A238" s="55"/>
      <c r="B238" s="71"/>
      <c r="C238" s="56" t="s">
        <v>228</v>
      </c>
      <c r="E238" s="41"/>
      <c r="F238" s="368"/>
      <c r="G238" s="384"/>
    </row>
    <row r="239" spans="1:9" ht="12" thickBot="1">
      <c r="A239" s="57"/>
      <c r="B239" s="73"/>
      <c r="C239" s="58"/>
      <c r="D239" s="59"/>
      <c r="E239" s="60"/>
      <c r="F239" s="369"/>
      <c r="G239" s="385"/>
    </row>
    <row r="241" spans="1:7" ht="12">
      <c r="A241" s="61"/>
      <c r="B241" s="63"/>
      <c r="C241" s="62"/>
      <c r="D241" s="63"/>
      <c r="E241" s="64"/>
      <c r="F241" s="371"/>
      <c r="G241" s="372"/>
    </row>
    <row r="242" spans="1:7" ht="12">
      <c r="A242" s="61"/>
      <c r="B242" s="63"/>
      <c r="C242" s="62"/>
      <c r="D242" s="63"/>
      <c r="E242" s="63"/>
      <c r="F242" s="372"/>
      <c r="G242" s="372"/>
    </row>
  </sheetData>
  <mergeCells count="13">
    <mergeCell ref="A195:F195"/>
    <mergeCell ref="A1:G1"/>
    <mergeCell ref="A2:G2"/>
    <mergeCell ref="A3:G3"/>
    <mergeCell ref="A194:F194"/>
    <mergeCell ref="A114:F114"/>
    <mergeCell ref="A115:F115"/>
    <mergeCell ref="A152:F152"/>
    <mergeCell ref="A153:F153"/>
    <mergeCell ref="A37:F37"/>
    <mergeCell ref="A38:F38"/>
    <mergeCell ref="A75:F75"/>
    <mergeCell ref="A76:F76"/>
  </mergeCells>
  <phoneticPr fontId="2" type="noConversion"/>
  <printOptions horizontalCentered="1"/>
  <pageMargins left="0.25" right="0.25" top="0.75" bottom="0.75" header="0.3" footer="0.3"/>
  <pageSetup paperSize="9" fitToWidth="6" fitToHeight="0" orientation="portrait" r:id="rId1"/>
  <headerFooter alignWithMargins="0"/>
  <rowBreaks count="5" manualBreakCount="5">
    <brk id="37" max="6" man="1"/>
    <brk id="75" max="6" man="1"/>
    <brk id="114" max="6" man="1"/>
    <brk id="152" max="6" man="1"/>
    <brk id="194" max="6"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2:G204"/>
  <sheetViews>
    <sheetView view="pageBreakPreview" topLeftCell="A80" zoomScaleNormal="100" zoomScaleSheetLayoutView="100" workbookViewId="0">
      <selection activeCell="C42" sqref="C42"/>
    </sheetView>
  </sheetViews>
  <sheetFormatPr defaultRowHeight="13.2"/>
  <cols>
    <col min="2" max="2" width="9.44140625" customWidth="1"/>
    <col min="3" max="3" width="44.33203125" customWidth="1"/>
    <col min="6" max="6" width="11.5546875" customWidth="1"/>
    <col min="7" max="7" width="12.5546875" customWidth="1"/>
  </cols>
  <sheetData>
    <row r="2" spans="1:7" ht="13.8">
      <c r="A2" s="705" t="s">
        <v>489</v>
      </c>
      <c r="B2" s="705"/>
      <c r="C2" s="705"/>
      <c r="D2" s="705"/>
      <c r="E2" s="705"/>
      <c r="F2" s="705"/>
      <c r="G2" s="705"/>
    </row>
    <row r="3" spans="1:7" ht="14.4" thickBot="1">
      <c r="A3" s="706" t="s">
        <v>234</v>
      </c>
      <c r="B3" s="707"/>
      <c r="C3" s="707"/>
      <c r="D3" s="707"/>
      <c r="E3" s="707"/>
      <c r="F3" s="707"/>
      <c r="G3" s="707"/>
    </row>
    <row r="4" spans="1:7">
      <c r="A4" s="42" t="s">
        <v>26</v>
      </c>
      <c r="B4" s="43" t="s">
        <v>0</v>
      </c>
      <c r="C4" s="43" t="s">
        <v>27</v>
      </c>
      <c r="D4" s="44" t="s">
        <v>28</v>
      </c>
      <c r="E4" s="45" t="s">
        <v>29</v>
      </c>
      <c r="F4" s="43" t="s">
        <v>30</v>
      </c>
      <c r="G4" s="46" t="s">
        <v>38</v>
      </c>
    </row>
    <row r="5" spans="1:7" ht="13.8" thickBot="1">
      <c r="A5" s="228" t="s">
        <v>31</v>
      </c>
      <c r="B5" s="229" t="s">
        <v>1</v>
      </c>
      <c r="C5" s="229"/>
      <c r="D5" s="230"/>
      <c r="E5" s="231"/>
      <c r="F5" s="232"/>
      <c r="G5" s="233"/>
    </row>
    <row r="6" spans="1:7">
      <c r="A6" s="247"/>
      <c r="B6" s="248"/>
      <c r="C6" s="249"/>
      <c r="D6" s="147"/>
      <c r="E6" s="250"/>
      <c r="F6" s="251"/>
      <c r="G6" s="252"/>
    </row>
    <row r="7" spans="1:7">
      <c r="A7" s="215"/>
      <c r="B7" s="81"/>
      <c r="C7" s="150"/>
      <c r="D7" s="125"/>
      <c r="E7" s="148"/>
      <c r="F7" s="149"/>
      <c r="G7" s="214"/>
    </row>
    <row r="8" spans="1:7">
      <c r="A8" s="215"/>
      <c r="B8" s="81"/>
      <c r="C8" s="119" t="s">
        <v>263</v>
      </c>
      <c r="D8" s="125"/>
      <c r="E8" s="148"/>
      <c r="F8" s="149"/>
      <c r="G8" s="214"/>
    </row>
    <row r="9" spans="1:7">
      <c r="A9" s="215"/>
      <c r="B9" s="81"/>
      <c r="C9" s="119"/>
      <c r="D9" s="125"/>
      <c r="E9" s="148"/>
      <c r="F9" s="149"/>
      <c r="G9" s="214"/>
    </row>
    <row r="10" spans="1:7">
      <c r="A10" s="213" t="s">
        <v>264</v>
      </c>
      <c r="B10" s="81"/>
      <c r="C10" s="150" t="s">
        <v>108</v>
      </c>
      <c r="D10" s="125"/>
      <c r="E10" s="148"/>
      <c r="F10" s="149"/>
      <c r="G10" s="214"/>
    </row>
    <row r="11" spans="1:7">
      <c r="A11" s="213"/>
      <c r="B11" s="81"/>
      <c r="C11" s="166" t="s">
        <v>109</v>
      </c>
      <c r="D11" s="125"/>
      <c r="E11" s="148"/>
      <c r="F11" s="149"/>
      <c r="G11" s="214"/>
    </row>
    <row r="12" spans="1:7" ht="55.5" customHeight="1">
      <c r="A12" s="237" t="s">
        <v>265</v>
      </c>
      <c r="B12" s="151"/>
      <c r="C12" s="152" t="s">
        <v>390</v>
      </c>
      <c r="D12" s="181" t="s">
        <v>100</v>
      </c>
      <c r="E12" s="193">
        <v>2</v>
      </c>
      <c r="F12" s="126"/>
      <c r="G12" s="127"/>
    </row>
    <row r="13" spans="1:7" ht="30.75" customHeight="1">
      <c r="A13" s="237" t="s">
        <v>266</v>
      </c>
      <c r="B13" s="151"/>
      <c r="C13" s="152" t="s">
        <v>110</v>
      </c>
      <c r="D13" s="181" t="s">
        <v>100</v>
      </c>
      <c r="E13" s="193">
        <v>2</v>
      </c>
      <c r="F13" s="126"/>
      <c r="G13" s="127"/>
    </row>
    <row r="14" spans="1:7" ht="23.4">
      <c r="A14" s="237" t="s">
        <v>267</v>
      </c>
      <c r="B14" s="153"/>
      <c r="C14" s="152" t="s">
        <v>77</v>
      </c>
      <c r="D14" s="181" t="s">
        <v>100</v>
      </c>
      <c r="E14" s="193">
        <v>2</v>
      </c>
      <c r="F14" s="149"/>
      <c r="G14" s="127"/>
    </row>
    <row r="15" spans="1:7" ht="23.4">
      <c r="A15" s="237" t="s">
        <v>268</v>
      </c>
      <c r="B15" s="153"/>
      <c r="C15" s="152" t="s">
        <v>78</v>
      </c>
      <c r="D15" s="181" t="s">
        <v>100</v>
      </c>
      <c r="E15" s="153">
        <v>2</v>
      </c>
      <c r="F15" s="149"/>
      <c r="G15" s="127"/>
    </row>
    <row r="16" spans="1:7">
      <c r="A16" s="237"/>
      <c r="B16" s="153"/>
      <c r="C16" s="152"/>
      <c r="D16" s="153"/>
      <c r="E16" s="153"/>
      <c r="F16" s="149"/>
      <c r="G16" s="214"/>
    </row>
    <row r="17" spans="1:7">
      <c r="A17" s="237"/>
      <c r="B17" s="153"/>
      <c r="C17" s="152"/>
      <c r="D17" s="153"/>
      <c r="E17" s="153"/>
      <c r="F17" s="149"/>
      <c r="G17" s="214"/>
    </row>
    <row r="18" spans="1:7">
      <c r="A18" s="213" t="s">
        <v>269</v>
      </c>
      <c r="B18" s="81"/>
      <c r="C18" s="119" t="s">
        <v>111</v>
      </c>
      <c r="D18" s="125"/>
      <c r="E18" s="148"/>
      <c r="F18" s="149"/>
      <c r="G18" s="214"/>
    </row>
    <row r="19" spans="1:7">
      <c r="A19" s="236"/>
      <c r="B19" s="81"/>
      <c r="C19" s="105" t="s">
        <v>112</v>
      </c>
      <c r="D19" s="125"/>
      <c r="E19" s="148"/>
      <c r="F19" s="149"/>
      <c r="G19" s="214"/>
    </row>
    <row r="20" spans="1:7">
      <c r="A20" s="236"/>
      <c r="B20" s="81"/>
      <c r="C20" s="150" t="s">
        <v>113</v>
      </c>
      <c r="D20" s="125"/>
      <c r="E20" s="148"/>
      <c r="F20" s="149"/>
      <c r="G20" s="214"/>
    </row>
    <row r="21" spans="1:7" ht="22.8">
      <c r="A21" s="236" t="s">
        <v>270</v>
      </c>
      <c r="B21" s="81"/>
      <c r="C21" s="101" t="s">
        <v>114</v>
      </c>
      <c r="D21" s="181" t="s">
        <v>100</v>
      </c>
      <c r="E21" s="194">
        <v>3</v>
      </c>
      <c r="F21" s="149"/>
      <c r="G21" s="127"/>
    </row>
    <row r="22" spans="1:7">
      <c r="A22" s="236"/>
      <c r="B22" s="81"/>
      <c r="C22" s="96"/>
      <c r="D22" s="125"/>
      <c r="E22" s="148"/>
      <c r="F22" s="149"/>
      <c r="G22" s="214"/>
    </row>
    <row r="23" spans="1:7">
      <c r="A23" s="236"/>
      <c r="B23" s="81"/>
      <c r="C23" s="167" t="s">
        <v>115</v>
      </c>
      <c r="D23" s="125"/>
      <c r="E23" s="148"/>
      <c r="F23" s="149"/>
      <c r="G23" s="214"/>
    </row>
    <row r="24" spans="1:7">
      <c r="A24" s="236" t="s">
        <v>271</v>
      </c>
      <c r="B24" s="81"/>
      <c r="C24" s="154" t="s">
        <v>90</v>
      </c>
      <c r="D24" s="125"/>
      <c r="E24" s="148"/>
      <c r="F24" s="149"/>
      <c r="G24" s="214"/>
    </row>
    <row r="25" spans="1:7">
      <c r="A25" s="236"/>
      <c r="B25" s="81"/>
      <c r="C25" s="154"/>
      <c r="D25" s="125"/>
      <c r="E25" s="148"/>
      <c r="F25" s="149"/>
      <c r="G25" s="214"/>
    </row>
    <row r="26" spans="1:7">
      <c r="A26" s="236"/>
      <c r="B26" s="81"/>
      <c r="C26" s="155" t="s">
        <v>116</v>
      </c>
      <c r="D26" s="123"/>
      <c r="E26" s="148"/>
      <c r="F26" s="149"/>
      <c r="G26" s="214"/>
    </row>
    <row r="27" spans="1:7" ht="46.2">
      <c r="A27" s="95"/>
      <c r="B27" s="81"/>
      <c r="C27" s="159" t="s">
        <v>117</v>
      </c>
      <c r="D27" s="123"/>
      <c r="E27" s="148"/>
      <c r="F27" s="149"/>
      <c r="G27" s="214"/>
    </row>
    <row r="28" spans="1:7">
      <c r="A28" s="236" t="s">
        <v>272</v>
      </c>
      <c r="B28" s="81"/>
      <c r="C28" s="159" t="s">
        <v>118</v>
      </c>
      <c r="D28" s="123" t="s">
        <v>32</v>
      </c>
      <c r="E28" s="148">
        <v>50</v>
      </c>
      <c r="F28" s="149"/>
      <c r="G28" s="127"/>
    </row>
    <row r="29" spans="1:7">
      <c r="A29" s="236" t="s">
        <v>273</v>
      </c>
      <c r="B29" s="81"/>
      <c r="C29" s="159" t="s">
        <v>119</v>
      </c>
      <c r="D29" s="181" t="s">
        <v>100</v>
      </c>
      <c r="E29" s="148">
        <v>8</v>
      </c>
      <c r="F29" s="149"/>
      <c r="G29" s="127"/>
    </row>
    <row r="30" spans="1:7">
      <c r="A30" s="236" t="s">
        <v>274</v>
      </c>
      <c r="B30" s="81"/>
      <c r="C30" s="159" t="s">
        <v>91</v>
      </c>
      <c r="D30" s="123" t="s">
        <v>32</v>
      </c>
      <c r="E30" s="148">
        <v>50</v>
      </c>
      <c r="F30" s="149"/>
      <c r="G30" s="127"/>
    </row>
    <row r="31" spans="1:7" ht="23.4">
      <c r="A31" s="236" t="s">
        <v>275</v>
      </c>
      <c r="B31" s="81"/>
      <c r="C31" s="159" t="s">
        <v>92</v>
      </c>
      <c r="D31" s="181" t="s">
        <v>100</v>
      </c>
      <c r="E31" s="148">
        <v>4</v>
      </c>
      <c r="F31" s="149"/>
      <c r="G31" s="127"/>
    </row>
    <row r="32" spans="1:7">
      <c r="A32" s="236"/>
      <c r="B32" s="81"/>
      <c r="C32" s="132"/>
      <c r="D32" s="125"/>
      <c r="E32" s="148"/>
      <c r="F32" s="149"/>
      <c r="G32" s="214"/>
    </row>
    <row r="33" spans="1:7">
      <c r="A33" s="236"/>
      <c r="B33" s="81"/>
      <c r="C33" s="164" t="s">
        <v>93</v>
      </c>
      <c r="D33" s="125"/>
      <c r="E33" s="148"/>
      <c r="F33" s="149"/>
      <c r="G33" s="214"/>
    </row>
    <row r="34" spans="1:7" ht="23.4">
      <c r="A34" s="236" t="s">
        <v>276</v>
      </c>
      <c r="B34" s="81"/>
      <c r="C34" s="160" t="s">
        <v>120</v>
      </c>
      <c r="D34" s="123"/>
      <c r="E34" s="158"/>
      <c r="F34" s="149"/>
      <c r="G34" s="214"/>
    </row>
    <row r="35" spans="1:7" ht="23.4">
      <c r="A35" s="236" t="s">
        <v>277</v>
      </c>
      <c r="B35" s="81"/>
      <c r="C35" s="160" t="s">
        <v>121</v>
      </c>
      <c r="D35" s="163" t="s">
        <v>32</v>
      </c>
      <c r="E35" s="162">
        <v>10</v>
      </c>
      <c r="F35" s="149"/>
      <c r="G35" s="127"/>
    </row>
    <row r="36" spans="1:7" ht="23.4">
      <c r="A36" s="236" t="s">
        <v>278</v>
      </c>
      <c r="B36" s="81"/>
      <c r="C36" s="160" t="s">
        <v>122</v>
      </c>
      <c r="D36" s="181" t="s">
        <v>100</v>
      </c>
      <c r="E36" s="162">
        <v>2</v>
      </c>
      <c r="F36" s="149"/>
      <c r="G36" s="127"/>
    </row>
    <row r="37" spans="1:7">
      <c r="A37" s="236"/>
      <c r="B37" s="81"/>
      <c r="C37" s="160"/>
      <c r="D37" s="163"/>
      <c r="E37" s="162"/>
      <c r="F37" s="149"/>
      <c r="G37" s="214"/>
    </row>
    <row r="38" spans="1:7">
      <c r="A38" s="236"/>
      <c r="B38" s="81"/>
      <c r="C38" s="156" t="s">
        <v>84</v>
      </c>
      <c r="D38" s="123"/>
      <c r="E38" s="158"/>
      <c r="F38" s="149"/>
      <c r="G38" s="214"/>
    </row>
    <row r="39" spans="1:7" ht="23.4">
      <c r="A39" s="236" t="s">
        <v>279</v>
      </c>
      <c r="B39" s="81"/>
      <c r="C39" s="159" t="s">
        <v>85</v>
      </c>
      <c r="D39" s="181" t="s">
        <v>100</v>
      </c>
      <c r="E39" s="158">
        <v>1</v>
      </c>
      <c r="F39" s="149"/>
      <c r="G39" s="127"/>
    </row>
    <row r="40" spans="1:7" ht="46.2">
      <c r="A40" s="236" t="s">
        <v>280</v>
      </c>
      <c r="B40" s="81"/>
      <c r="C40" s="160" t="s">
        <v>86</v>
      </c>
      <c r="D40" s="181" t="s">
        <v>100</v>
      </c>
      <c r="E40" s="158">
        <v>1</v>
      </c>
      <c r="F40" s="149"/>
      <c r="G40" s="127"/>
    </row>
    <row r="41" spans="1:7" ht="23.4">
      <c r="A41" s="236" t="s">
        <v>281</v>
      </c>
      <c r="B41" s="81"/>
      <c r="C41" s="160" t="s">
        <v>87</v>
      </c>
      <c r="D41" s="181" t="s">
        <v>100</v>
      </c>
      <c r="E41" s="162">
        <v>2</v>
      </c>
      <c r="F41" s="149"/>
      <c r="G41" s="127"/>
    </row>
    <row r="42" spans="1:7" ht="34.799999999999997">
      <c r="A42" s="236" t="s">
        <v>282</v>
      </c>
      <c r="B42" s="81"/>
      <c r="C42" s="160" t="s">
        <v>88</v>
      </c>
      <c r="D42" s="181" t="s">
        <v>100</v>
      </c>
      <c r="E42" s="162">
        <v>2</v>
      </c>
      <c r="F42" s="149"/>
      <c r="G42" s="127"/>
    </row>
    <row r="43" spans="1:7">
      <c r="A43" s="236"/>
      <c r="B43" s="81"/>
      <c r="C43" s="164" t="s">
        <v>89</v>
      </c>
      <c r="D43" s="123"/>
      <c r="E43" s="158"/>
      <c r="F43" s="149"/>
      <c r="G43" s="127"/>
    </row>
    <row r="44" spans="1:7" ht="13.8" thickBot="1">
      <c r="A44" s="253"/>
      <c r="B44" s="224"/>
      <c r="C44" s="254"/>
      <c r="D44" s="145"/>
      <c r="E44" s="225"/>
      <c r="F44" s="226"/>
      <c r="G44" s="227"/>
    </row>
    <row r="45" spans="1:7" ht="13.8" thickBot="1">
      <c r="A45" s="717" t="s">
        <v>72</v>
      </c>
      <c r="B45" s="718"/>
      <c r="C45" s="718"/>
      <c r="D45" s="718"/>
      <c r="E45" s="718"/>
      <c r="F45" s="719"/>
      <c r="G45" s="281"/>
    </row>
    <row r="46" spans="1:7" ht="23.25" customHeight="1">
      <c r="A46" s="42" t="s">
        <v>26</v>
      </c>
      <c r="B46" s="43" t="s">
        <v>0</v>
      </c>
      <c r="C46" s="43" t="s">
        <v>27</v>
      </c>
      <c r="D46" s="44" t="s">
        <v>28</v>
      </c>
      <c r="E46" s="45" t="s">
        <v>29</v>
      </c>
      <c r="F46" s="43" t="s">
        <v>30</v>
      </c>
      <c r="G46" s="46" t="s">
        <v>38</v>
      </c>
    </row>
    <row r="47" spans="1:7" ht="12.75" customHeight="1" thickBot="1">
      <c r="A47" s="228" t="s">
        <v>31</v>
      </c>
      <c r="B47" s="229" t="s">
        <v>1</v>
      </c>
      <c r="C47" s="229"/>
      <c r="D47" s="230"/>
      <c r="E47" s="231"/>
      <c r="F47" s="232"/>
      <c r="G47" s="233"/>
    </row>
    <row r="48" spans="1:7" ht="13.8" thickBot="1">
      <c r="A48" s="717" t="s">
        <v>73</v>
      </c>
      <c r="B48" s="729"/>
      <c r="C48" s="729"/>
      <c r="D48" s="729"/>
      <c r="E48" s="729"/>
      <c r="F48" s="730"/>
      <c r="G48" s="281"/>
    </row>
    <row r="49" spans="1:7">
      <c r="A49" s="270"/>
      <c r="B49" s="248"/>
      <c r="C49" s="271" t="s">
        <v>94</v>
      </c>
      <c r="D49" s="142"/>
      <c r="E49" s="272"/>
      <c r="F49" s="251"/>
      <c r="G49" s="252"/>
    </row>
    <row r="50" spans="1:7" ht="46.2">
      <c r="A50" s="236" t="s">
        <v>283</v>
      </c>
      <c r="B50" s="81"/>
      <c r="C50" s="159" t="s">
        <v>126</v>
      </c>
      <c r="D50" s="123" t="s">
        <v>127</v>
      </c>
      <c r="E50" s="282">
        <v>1</v>
      </c>
      <c r="F50" s="126"/>
      <c r="G50" s="127"/>
    </row>
    <row r="51" spans="1:7" ht="34.799999999999997">
      <c r="A51" s="236" t="s">
        <v>284</v>
      </c>
      <c r="B51" s="81"/>
      <c r="C51" s="159" t="s">
        <v>128</v>
      </c>
      <c r="D51" s="123" t="s">
        <v>127</v>
      </c>
      <c r="E51" s="158">
        <v>1</v>
      </c>
      <c r="F51" s="149"/>
      <c r="G51" s="127"/>
    </row>
    <row r="52" spans="1:7">
      <c r="A52" s="236"/>
      <c r="B52" s="81"/>
      <c r="C52" s="157"/>
      <c r="D52" s="163"/>
      <c r="E52" s="162"/>
      <c r="F52" s="149"/>
      <c r="G52" s="214"/>
    </row>
    <row r="53" spans="1:7">
      <c r="A53" s="236"/>
      <c r="B53" s="81"/>
      <c r="C53" s="156" t="s">
        <v>95</v>
      </c>
      <c r="D53" s="123"/>
      <c r="E53" s="158"/>
      <c r="F53" s="149"/>
      <c r="G53" s="214"/>
    </row>
    <row r="54" spans="1:7" ht="23.4">
      <c r="A54" s="236" t="s">
        <v>285</v>
      </c>
      <c r="B54" s="81"/>
      <c r="C54" s="159" t="s">
        <v>96</v>
      </c>
      <c r="D54" s="181" t="s">
        <v>100</v>
      </c>
      <c r="E54" s="158">
        <v>2</v>
      </c>
      <c r="F54" s="149"/>
      <c r="G54" s="127"/>
    </row>
    <row r="55" spans="1:7">
      <c r="A55" s="236" t="s">
        <v>286</v>
      </c>
      <c r="B55" s="81"/>
      <c r="C55" s="159" t="s">
        <v>97</v>
      </c>
      <c r="D55" s="181" t="s">
        <v>100</v>
      </c>
      <c r="E55" s="158">
        <v>2</v>
      </c>
      <c r="F55" s="149"/>
      <c r="G55" s="127"/>
    </row>
    <row r="56" spans="1:7">
      <c r="A56" s="236"/>
      <c r="B56" s="81"/>
      <c r="C56" s="159"/>
      <c r="D56" s="125"/>
      <c r="E56" s="158"/>
      <c r="F56" s="149"/>
      <c r="G56" s="214"/>
    </row>
    <row r="57" spans="1:7">
      <c r="A57" s="236"/>
      <c r="B57" s="81"/>
      <c r="C57" s="165" t="s">
        <v>98</v>
      </c>
      <c r="D57" s="161"/>
      <c r="E57" s="163"/>
      <c r="F57" s="149"/>
      <c r="G57" s="214"/>
    </row>
    <row r="58" spans="1:7">
      <c r="A58" s="236"/>
      <c r="B58" s="81"/>
      <c r="C58" s="160" t="s">
        <v>99</v>
      </c>
      <c r="D58" s="161"/>
      <c r="E58" s="163"/>
      <c r="F58" s="149"/>
      <c r="G58" s="214"/>
    </row>
    <row r="59" spans="1:7" ht="23.4">
      <c r="A59" s="236" t="s">
        <v>287</v>
      </c>
      <c r="B59" s="81"/>
      <c r="C59" s="160" t="s">
        <v>129</v>
      </c>
      <c r="D59" s="161" t="s">
        <v>39</v>
      </c>
      <c r="E59" s="163">
        <v>1</v>
      </c>
      <c r="F59" s="149"/>
      <c r="G59" s="127"/>
    </row>
    <row r="60" spans="1:7">
      <c r="A60" s="236"/>
      <c r="B60" s="81"/>
      <c r="C60" s="160"/>
      <c r="D60" s="161"/>
      <c r="E60" s="163"/>
      <c r="F60" s="149"/>
      <c r="G60" s="214"/>
    </row>
    <row r="61" spans="1:7">
      <c r="A61" s="236"/>
      <c r="B61" s="81"/>
      <c r="C61" s="165" t="s">
        <v>123</v>
      </c>
      <c r="D61" s="161"/>
      <c r="E61" s="148"/>
      <c r="F61" s="149"/>
      <c r="G61" s="214"/>
    </row>
    <row r="62" spans="1:7" ht="23.4">
      <c r="A62" s="236"/>
      <c r="B62" s="81"/>
      <c r="C62" s="160" t="s">
        <v>124</v>
      </c>
      <c r="D62" s="161"/>
      <c r="E62" s="148"/>
      <c r="F62" s="149"/>
      <c r="G62" s="214"/>
    </row>
    <row r="63" spans="1:7">
      <c r="A63" s="95"/>
      <c r="B63" s="81"/>
      <c r="C63" s="160" t="s">
        <v>125</v>
      </c>
      <c r="D63" s="161" t="s">
        <v>187</v>
      </c>
      <c r="E63" s="148"/>
      <c r="F63" s="149">
        <v>150000</v>
      </c>
      <c r="G63" s="214">
        <f>F63</f>
        <v>150000</v>
      </c>
    </row>
    <row r="64" spans="1:7">
      <c r="A64" s="217"/>
      <c r="B64" s="171"/>
      <c r="C64" s="172"/>
      <c r="D64" s="173"/>
      <c r="E64" s="173"/>
      <c r="F64" s="174"/>
      <c r="G64" s="212"/>
    </row>
    <row r="65" spans="1:7">
      <c r="A65" s="210" t="s">
        <v>288</v>
      </c>
      <c r="B65" s="171"/>
      <c r="C65" s="172" t="s">
        <v>222</v>
      </c>
      <c r="D65" s="173"/>
      <c r="E65" s="173"/>
      <c r="F65" s="174"/>
      <c r="G65" s="203"/>
    </row>
    <row r="66" spans="1:7">
      <c r="A66" s="210"/>
      <c r="B66" s="171"/>
      <c r="C66" s="175"/>
      <c r="D66" s="173"/>
      <c r="E66" s="173"/>
      <c r="F66" s="174"/>
      <c r="G66" s="203"/>
    </row>
    <row r="67" spans="1:7" ht="23.4">
      <c r="A67" s="210"/>
      <c r="B67" s="171"/>
      <c r="C67" s="175" t="s">
        <v>205</v>
      </c>
      <c r="D67" s="173"/>
      <c r="E67" s="173"/>
      <c r="F67" s="174"/>
      <c r="G67" s="203"/>
    </row>
    <row r="68" spans="1:7">
      <c r="A68" s="211"/>
      <c r="B68" s="176"/>
      <c r="C68" s="177"/>
      <c r="D68" s="173"/>
      <c r="E68" s="173"/>
      <c r="F68" s="178"/>
      <c r="G68" s="212"/>
    </row>
    <row r="69" spans="1:7">
      <c r="A69" s="202"/>
      <c r="B69" s="179"/>
      <c r="C69" s="305" t="s">
        <v>206</v>
      </c>
      <c r="D69" s="306"/>
      <c r="E69" s="307"/>
      <c r="F69" s="183"/>
      <c r="G69" s="203"/>
    </row>
    <row r="70" spans="1:7">
      <c r="A70" s="202"/>
      <c r="B70" s="179"/>
      <c r="C70" s="308"/>
      <c r="D70" s="306"/>
      <c r="E70" s="307"/>
      <c r="F70" s="183"/>
      <c r="G70" s="203"/>
    </row>
    <row r="71" spans="1:7">
      <c r="A71" s="202"/>
      <c r="B71" s="179"/>
      <c r="C71" s="309" t="s">
        <v>207</v>
      </c>
      <c r="D71" s="306"/>
      <c r="E71" s="307"/>
      <c r="F71" s="183"/>
      <c r="G71" s="203"/>
    </row>
    <row r="72" spans="1:7">
      <c r="A72" s="202" t="s">
        <v>289</v>
      </c>
      <c r="B72" s="179"/>
      <c r="C72" s="310" t="s">
        <v>369</v>
      </c>
      <c r="D72" s="306" t="s">
        <v>32</v>
      </c>
      <c r="E72" s="307">
        <v>12</v>
      </c>
      <c r="F72" s="183"/>
      <c r="G72" s="127"/>
    </row>
    <row r="73" spans="1:7">
      <c r="A73" s="202" t="s">
        <v>290</v>
      </c>
      <c r="B73" s="179"/>
      <c r="C73" s="310" t="s">
        <v>370</v>
      </c>
      <c r="D73" s="306" t="s">
        <v>100</v>
      </c>
      <c r="E73" s="307">
        <v>20</v>
      </c>
      <c r="F73" s="183"/>
      <c r="G73" s="127"/>
    </row>
    <row r="74" spans="1:7">
      <c r="A74" s="202" t="s">
        <v>291</v>
      </c>
      <c r="B74" s="179"/>
      <c r="C74" s="311" t="s">
        <v>371</v>
      </c>
      <c r="D74" s="306" t="s">
        <v>100</v>
      </c>
      <c r="E74" s="307">
        <v>3</v>
      </c>
      <c r="F74" s="183"/>
      <c r="G74" s="127"/>
    </row>
    <row r="75" spans="1:7">
      <c r="A75" s="202" t="s">
        <v>292</v>
      </c>
      <c r="B75" s="179"/>
      <c r="C75" s="311" t="s">
        <v>218</v>
      </c>
      <c r="D75" s="306" t="s">
        <v>100</v>
      </c>
      <c r="E75" s="307">
        <v>2</v>
      </c>
      <c r="F75" s="183"/>
      <c r="G75" s="127"/>
    </row>
    <row r="76" spans="1:7" ht="23.4">
      <c r="A76" s="202" t="s">
        <v>293</v>
      </c>
      <c r="B76" s="179"/>
      <c r="C76" s="308" t="s">
        <v>374</v>
      </c>
      <c r="D76" s="306" t="s">
        <v>32</v>
      </c>
      <c r="E76" s="307">
        <v>6</v>
      </c>
      <c r="F76" s="183"/>
      <c r="G76" s="127"/>
    </row>
    <row r="77" spans="1:7">
      <c r="A77" s="202" t="s">
        <v>294</v>
      </c>
      <c r="B77" s="179"/>
      <c r="C77" s="308" t="s">
        <v>372</v>
      </c>
      <c r="D77" s="306" t="s">
        <v>100</v>
      </c>
      <c r="E77" s="307">
        <v>1</v>
      </c>
      <c r="F77" s="183"/>
      <c r="G77" s="127"/>
    </row>
    <row r="78" spans="1:7">
      <c r="A78" s="202" t="s">
        <v>295</v>
      </c>
      <c r="B78" s="179"/>
      <c r="C78" s="311" t="s">
        <v>373</v>
      </c>
      <c r="D78" s="306" t="s">
        <v>100</v>
      </c>
      <c r="E78" s="307">
        <v>2</v>
      </c>
      <c r="F78" s="183"/>
      <c r="G78" s="127"/>
    </row>
    <row r="79" spans="1:7">
      <c r="A79" s="202" t="s">
        <v>296</v>
      </c>
      <c r="B79" s="179"/>
      <c r="C79" s="311" t="s">
        <v>229</v>
      </c>
      <c r="D79" s="306" t="s">
        <v>100</v>
      </c>
      <c r="E79" s="307">
        <v>2</v>
      </c>
      <c r="F79" s="183"/>
      <c r="G79" s="127"/>
    </row>
    <row r="80" spans="1:7">
      <c r="A80" s="202" t="s">
        <v>297</v>
      </c>
      <c r="B80" s="179"/>
      <c r="C80" s="311" t="s">
        <v>221</v>
      </c>
      <c r="D80" s="306" t="s">
        <v>100</v>
      </c>
      <c r="E80" s="307">
        <v>2</v>
      </c>
      <c r="F80" s="183"/>
      <c r="G80" s="127"/>
    </row>
    <row r="81" spans="1:7">
      <c r="A81" s="202" t="s">
        <v>298</v>
      </c>
      <c r="B81" s="179"/>
      <c r="C81" s="308" t="s">
        <v>208</v>
      </c>
      <c r="D81" s="306" t="s">
        <v>100</v>
      </c>
      <c r="E81" s="307">
        <v>3</v>
      </c>
      <c r="F81" s="183"/>
      <c r="G81" s="127"/>
    </row>
    <row r="82" spans="1:7">
      <c r="A82" s="202"/>
      <c r="B82" s="179"/>
      <c r="C82" s="308"/>
      <c r="D82" s="306"/>
      <c r="E82" s="307"/>
      <c r="F82" s="183"/>
      <c r="G82" s="203"/>
    </row>
    <row r="83" spans="1:7">
      <c r="A83" s="202"/>
      <c r="B83" s="179"/>
      <c r="C83" s="305" t="s">
        <v>209</v>
      </c>
      <c r="D83" s="306"/>
      <c r="E83" s="307"/>
      <c r="F83" s="183"/>
      <c r="G83" s="212"/>
    </row>
    <row r="84" spans="1:7">
      <c r="A84" s="202" t="s">
        <v>299</v>
      </c>
      <c r="B84" s="179"/>
      <c r="C84" s="311" t="s">
        <v>217</v>
      </c>
      <c r="D84" s="306" t="s">
        <v>100</v>
      </c>
      <c r="E84" s="307">
        <v>3</v>
      </c>
      <c r="F84" s="183"/>
      <c r="G84" s="127"/>
    </row>
    <row r="85" spans="1:7">
      <c r="A85" s="202" t="s">
        <v>300</v>
      </c>
      <c r="B85" s="179"/>
      <c r="C85" s="311" t="s">
        <v>230</v>
      </c>
      <c r="D85" s="306" t="s">
        <v>100</v>
      </c>
      <c r="E85" s="307">
        <v>3</v>
      </c>
      <c r="F85" s="183"/>
      <c r="G85" s="127"/>
    </row>
    <row r="86" spans="1:7">
      <c r="A86" s="202" t="s">
        <v>301</v>
      </c>
      <c r="B86" s="179"/>
      <c r="C86" s="311" t="s">
        <v>220</v>
      </c>
      <c r="D86" s="306" t="s">
        <v>100</v>
      </c>
      <c r="E86" s="307">
        <v>3</v>
      </c>
      <c r="F86" s="183"/>
      <c r="G86" s="127"/>
    </row>
    <row r="87" spans="1:7">
      <c r="A87" s="202" t="s">
        <v>302</v>
      </c>
      <c r="B87" s="179"/>
      <c r="C87" s="311" t="s">
        <v>227</v>
      </c>
      <c r="D87" s="306" t="s">
        <v>100</v>
      </c>
      <c r="E87" s="307">
        <v>3</v>
      </c>
      <c r="F87" s="183"/>
      <c r="G87" s="127"/>
    </row>
    <row r="88" spans="1:7">
      <c r="A88" s="202" t="s">
        <v>303</v>
      </c>
      <c r="B88" s="179"/>
      <c r="C88" s="311" t="s">
        <v>219</v>
      </c>
      <c r="D88" s="306" t="s">
        <v>100</v>
      </c>
      <c r="E88" s="307">
        <v>1</v>
      </c>
      <c r="F88" s="183"/>
      <c r="G88" s="127"/>
    </row>
    <row r="89" spans="1:7" ht="24">
      <c r="A89" s="202" t="s">
        <v>304</v>
      </c>
      <c r="B89" s="179"/>
      <c r="C89" s="308" t="s">
        <v>210</v>
      </c>
      <c r="D89" s="306" t="s">
        <v>100</v>
      </c>
      <c r="E89" s="307">
        <v>2</v>
      </c>
      <c r="F89" s="183"/>
      <c r="G89" s="127"/>
    </row>
    <row r="90" spans="1:7">
      <c r="A90" s="202" t="s">
        <v>305</v>
      </c>
      <c r="B90" s="179"/>
      <c r="C90" s="311" t="s">
        <v>211</v>
      </c>
      <c r="D90" s="306" t="s">
        <v>32</v>
      </c>
      <c r="E90" s="307">
        <v>6</v>
      </c>
      <c r="F90" s="183"/>
      <c r="G90" s="127"/>
    </row>
    <row r="91" spans="1:7">
      <c r="A91" s="202" t="s">
        <v>306</v>
      </c>
      <c r="B91" s="179"/>
      <c r="C91" s="311" t="s">
        <v>232</v>
      </c>
      <c r="D91" s="306" t="s">
        <v>100</v>
      </c>
      <c r="E91" s="307">
        <v>8</v>
      </c>
      <c r="F91" s="183"/>
      <c r="G91" s="127"/>
    </row>
    <row r="92" spans="1:7">
      <c r="A92" s="202" t="s">
        <v>307</v>
      </c>
      <c r="B92" s="179"/>
      <c r="C92" s="311" t="s">
        <v>212</v>
      </c>
      <c r="D92" s="306" t="s">
        <v>32</v>
      </c>
      <c r="E92" s="307">
        <v>6</v>
      </c>
      <c r="F92" s="183"/>
      <c r="G92" s="127"/>
    </row>
    <row r="93" spans="1:7">
      <c r="A93" s="202" t="s">
        <v>308</v>
      </c>
      <c r="B93" s="179"/>
      <c r="C93" s="311" t="s">
        <v>233</v>
      </c>
      <c r="D93" s="306" t="s">
        <v>32</v>
      </c>
      <c r="E93" s="307">
        <v>6</v>
      </c>
      <c r="F93" s="183"/>
      <c r="G93" s="127"/>
    </row>
    <row r="94" spans="1:7">
      <c r="A94" s="202" t="s">
        <v>309</v>
      </c>
      <c r="B94" s="179"/>
      <c r="C94" s="311" t="s">
        <v>213</v>
      </c>
      <c r="D94" s="306" t="s">
        <v>100</v>
      </c>
      <c r="E94" s="307">
        <v>2</v>
      </c>
      <c r="F94" s="183"/>
      <c r="G94" s="127"/>
    </row>
    <row r="95" spans="1:7" ht="23.4">
      <c r="A95" s="202" t="s">
        <v>310</v>
      </c>
      <c r="B95" s="179"/>
      <c r="C95" s="308" t="s">
        <v>231</v>
      </c>
      <c r="D95" s="306" t="s">
        <v>100</v>
      </c>
      <c r="E95" s="307">
        <v>1</v>
      </c>
      <c r="F95" s="183"/>
      <c r="G95" s="127"/>
    </row>
    <row r="96" spans="1:7">
      <c r="A96" s="202"/>
      <c r="B96" s="179"/>
      <c r="C96" s="311"/>
      <c r="D96" s="306"/>
      <c r="E96" s="307"/>
      <c r="F96" s="183"/>
      <c r="G96" s="212"/>
    </row>
    <row r="97" spans="1:7">
      <c r="A97" s="202"/>
      <c r="B97" s="179"/>
      <c r="C97" s="312" t="s">
        <v>214</v>
      </c>
      <c r="D97" s="306"/>
      <c r="E97" s="307"/>
      <c r="F97" s="183"/>
      <c r="G97" s="212"/>
    </row>
    <row r="98" spans="1:7">
      <c r="A98" s="202" t="s">
        <v>311</v>
      </c>
      <c r="B98" s="179"/>
      <c r="C98" s="311" t="s">
        <v>215</v>
      </c>
      <c r="D98" s="306" t="s">
        <v>39</v>
      </c>
      <c r="E98" s="307">
        <v>1</v>
      </c>
      <c r="F98" s="183"/>
      <c r="G98" s="127"/>
    </row>
    <row r="99" spans="1:7">
      <c r="A99" s="202" t="s">
        <v>312</v>
      </c>
      <c r="B99" s="179"/>
      <c r="C99" s="311" t="s">
        <v>216</v>
      </c>
      <c r="D99" s="306" t="s">
        <v>39</v>
      </c>
      <c r="E99" s="307">
        <v>1</v>
      </c>
      <c r="F99" s="183"/>
      <c r="G99" s="127"/>
    </row>
    <row r="100" spans="1:7" ht="13.8" thickBot="1">
      <c r="A100" s="218"/>
      <c r="B100" s="219"/>
      <c r="C100" s="273"/>
      <c r="D100" s="221"/>
      <c r="E100" s="222"/>
      <c r="F100" s="223"/>
      <c r="G100" s="274"/>
    </row>
    <row r="101" spans="1:7" ht="13.8" thickBot="1">
      <c r="A101" s="717" t="s">
        <v>70</v>
      </c>
      <c r="B101" s="718"/>
      <c r="C101" s="718"/>
      <c r="D101" s="718"/>
      <c r="E101" s="718"/>
      <c r="F101" s="719"/>
      <c r="G101" s="281">
        <f>SUM(G48:G100)</f>
        <v>150000</v>
      </c>
    </row>
    <row r="102" spans="1:7" ht="24.6" thickBot="1">
      <c r="A102" s="263" t="s">
        <v>313</v>
      </c>
      <c r="B102" s="264"/>
      <c r="C102" s="265" t="s">
        <v>223</v>
      </c>
      <c r="D102" s="266"/>
      <c r="E102" s="266"/>
      <c r="F102" s="267"/>
      <c r="G102" s="268"/>
    </row>
    <row r="103" spans="1:7">
      <c r="A103" s="42" t="s">
        <v>26</v>
      </c>
      <c r="B103" s="43" t="s">
        <v>0</v>
      </c>
      <c r="C103" s="43" t="s">
        <v>27</v>
      </c>
      <c r="D103" s="44" t="s">
        <v>28</v>
      </c>
      <c r="E103" s="45" t="s">
        <v>29</v>
      </c>
      <c r="F103" s="43" t="s">
        <v>30</v>
      </c>
      <c r="G103" s="46" t="s">
        <v>38</v>
      </c>
    </row>
    <row r="104" spans="1:7" ht="13.8" thickBot="1">
      <c r="A104" s="228" t="s">
        <v>31</v>
      </c>
      <c r="B104" s="229" t="s">
        <v>1</v>
      </c>
      <c r="C104" s="229"/>
      <c r="D104" s="230"/>
      <c r="E104" s="231"/>
      <c r="F104" s="232"/>
      <c r="G104" s="233"/>
    </row>
    <row r="105" spans="1:7" ht="13.8" thickBot="1">
      <c r="A105" s="717" t="s">
        <v>73</v>
      </c>
      <c r="B105" s="729"/>
      <c r="C105" s="729"/>
      <c r="D105" s="729"/>
      <c r="E105" s="729"/>
      <c r="F105" s="730"/>
      <c r="G105" s="281">
        <f>G101</f>
        <v>150000</v>
      </c>
    </row>
    <row r="106" spans="1:7">
      <c r="A106" s="245"/>
      <c r="B106" s="206"/>
      <c r="C106" s="207" t="s">
        <v>105</v>
      </c>
      <c r="D106" s="208"/>
      <c r="E106" s="246"/>
      <c r="F106" s="209"/>
      <c r="G106" s="201"/>
    </row>
    <row r="107" spans="1:7" ht="13.8">
      <c r="A107" s="216" t="s">
        <v>314</v>
      </c>
      <c r="B107" s="171"/>
      <c r="C107" s="175" t="s">
        <v>130</v>
      </c>
      <c r="D107" s="173" t="s">
        <v>131</v>
      </c>
      <c r="E107" s="181">
        <v>70</v>
      </c>
      <c r="F107" s="174"/>
      <c r="G107" s="127"/>
    </row>
    <row r="108" spans="1:7" ht="13.8">
      <c r="A108" s="216" t="s">
        <v>315</v>
      </c>
      <c r="B108" s="171"/>
      <c r="C108" s="175" t="s">
        <v>132</v>
      </c>
      <c r="D108" s="173" t="s">
        <v>131</v>
      </c>
      <c r="E108" s="181">
        <v>70</v>
      </c>
      <c r="F108" s="174"/>
      <c r="G108" s="127"/>
    </row>
    <row r="109" spans="1:7" ht="13.8">
      <c r="A109" s="216" t="s">
        <v>316</v>
      </c>
      <c r="B109" s="171"/>
      <c r="C109" s="175" t="s">
        <v>133</v>
      </c>
      <c r="D109" s="173" t="s">
        <v>134</v>
      </c>
      <c r="E109" s="191">
        <v>10</v>
      </c>
      <c r="F109" s="174"/>
      <c r="G109" s="127"/>
    </row>
    <row r="110" spans="1:7" ht="13.8">
      <c r="A110" s="216" t="s">
        <v>317</v>
      </c>
      <c r="B110" s="171"/>
      <c r="C110" s="180" t="s">
        <v>135</v>
      </c>
      <c r="D110" s="173" t="s">
        <v>134</v>
      </c>
      <c r="E110" s="181">
        <v>0.5</v>
      </c>
      <c r="F110" s="174"/>
      <c r="G110" s="127"/>
    </row>
    <row r="111" spans="1:7" ht="13.8">
      <c r="A111" s="216" t="s">
        <v>318</v>
      </c>
      <c r="B111" s="171"/>
      <c r="C111" s="180" t="s">
        <v>136</v>
      </c>
      <c r="D111" s="173" t="s">
        <v>134</v>
      </c>
      <c r="E111" s="181">
        <v>0.5</v>
      </c>
      <c r="F111" s="174"/>
      <c r="G111" s="127"/>
    </row>
    <row r="112" spans="1:7">
      <c r="A112" s="216"/>
      <c r="B112" s="171"/>
      <c r="C112" s="180"/>
      <c r="D112" s="181"/>
      <c r="E112" s="181"/>
      <c r="F112" s="174"/>
      <c r="G112" s="203"/>
    </row>
    <row r="113" spans="1:7">
      <c r="A113" s="216"/>
      <c r="B113" s="171"/>
      <c r="C113" s="186" t="s">
        <v>137</v>
      </c>
      <c r="D113" s="181"/>
      <c r="E113" s="181"/>
      <c r="F113" s="174"/>
      <c r="G113" s="203"/>
    </row>
    <row r="114" spans="1:7" ht="23.4">
      <c r="A114" s="216" t="s">
        <v>319</v>
      </c>
      <c r="B114" s="171"/>
      <c r="C114" s="180" t="s">
        <v>138</v>
      </c>
      <c r="D114" s="173" t="s">
        <v>134</v>
      </c>
      <c r="E114" s="181">
        <v>5</v>
      </c>
      <c r="F114" s="174"/>
      <c r="G114" s="127"/>
    </row>
    <row r="115" spans="1:7">
      <c r="A115" s="216" t="s">
        <v>320</v>
      </c>
      <c r="B115" s="171"/>
      <c r="C115" s="180" t="s">
        <v>139</v>
      </c>
      <c r="D115" s="181"/>
      <c r="E115" s="181"/>
      <c r="F115" s="174"/>
      <c r="G115" s="203"/>
    </row>
    <row r="116" spans="1:7" ht="23.4">
      <c r="A116" s="216" t="s">
        <v>321</v>
      </c>
      <c r="B116" s="171"/>
      <c r="C116" s="180" t="s">
        <v>140</v>
      </c>
      <c r="D116" s="173" t="s">
        <v>131</v>
      </c>
      <c r="E116" s="181">
        <v>30</v>
      </c>
      <c r="F116" s="174"/>
      <c r="G116" s="127"/>
    </row>
    <row r="117" spans="1:7">
      <c r="A117" s="216"/>
      <c r="B117" s="171"/>
      <c r="C117" s="180"/>
      <c r="D117" s="173"/>
      <c r="E117" s="181"/>
      <c r="F117" s="174"/>
      <c r="G117" s="203"/>
    </row>
    <row r="118" spans="1:7">
      <c r="A118" s="216"/>
      <c r="B118" s="171"/>
      <c r="C118" s="186" t="s">
        <v>141</v>
      </c>
      <c r="D118" s="181"/>
      <c r="E118" s="181"/>
      <c r="F118" s="174"/>
      <c r="G118" s="203"/>
    </row>
    <row r="119" spans="1:7" ht="23.4">
      <c r="A119" s="216" t="s">
        <v>322</v>
      </c>
      <c r="B119" s="171"/>
      <c r="C119" s="180" t="s">
        <v>142</v>
      </c>
      <c r="D119" s="181" t="s">
        <v>127</v>
      </c>
      <c r="E119" s="181">
        <v>1</v>
      </c>
      <c r="F119" s="174"/>
      <c r="G119" s="127"/>
    </row>
    <row r="120" spans="1:7">
      <c r="A120" s="216"/>
      <c r="B120" s="171"/>
      <c r="C120" s="180"/>
      <c r="D120" s="181"/>
      <c r="E120" s="181"/>
      <c r="F120" s="174"/>
      <c r="G120" s="203"/>
    </row>
    <row r="121" spans="1:7" ht="34.799999999999997">
      <c r="A121" s="216"/>
      <c r="B121" s="171"/>
      <c r="C121" s="186" t="s">
        <v>143</v>
      </c>
      <c r="D121" s="181"/>
      <c r="E121" s="181"/>
      <c r="F121" s="174"/>
      <c r="G121" s="203"/>
    </row>
    <row r="122" spans="1:7" ht="13.8">
      <c r="A122" s="216" t="s">
        <v>323</v>
      </c>
      <c r="B122" s="171"/>
      <c r="C122" s="180" t="s">
        <v>144</v>
      </c>
      <c r="D122" s="173" t="s">
        <v>134</v>
      </c>
      <c r="E122" s="181">
        <v>8</v>
      </c>
      <c r="F122" s="174"/>
      <c r="G122" s="127"/>
    </row>
    <row r="123" spans="1:7" ht="13.8">
      <c r="A123" s="216" t="s">
        <v>324</v>
      </c>
      <c r="B123" s="171"/>
      <c r="C123" s="180" t="s">
        <v>145</v>
      </c>
      <c r="D123" s="173" t="s">
        <v>134</v>
      </c>
      <c r="E123" s="181">
        <v>5</v>
      </c>
      <c r="F123" s="174"/>
      <c r="G123" s="127"/>
    </row>
    <row r="124" spans="1:7">
      <c r="A124" s="216"/>
      <c r="B124" s="171"/>
      <c r="C124" s="180"/>
      <c r="D124" s="181"/>
      <c r="E124" s="192"/>
      <c r="F124" s="174"/>
      <c r="G124" s="203"/>
    </row>
    <row r="125" spans="1:7">
      <c r="A125" s="216"/>
      <c r="B125" s="171"/>
      <c r="C125" s="185" t="s">
        <v>146</v>
      </c>
      <c r="D125" s="181"/>
      <c r="E125" s="192"/>
      <c r="F125" s="174"/>
      <c r="G125" s="203"/>
    </row>
    <row r="126" spans="1:7">
      <c r="A126" s="216"/>
      <c r="B126" s="171"/>
      <c r="C126" s="186" t="s">
        <v>147</v>
      </c>
      <c r="D126" s="181"/>
      <c r="E126" s="192"/>
      <c r="F126" s="174"/>
      <c r="G126" s="203"/>
    </row>
    <row r="127" spans="1:7" ht="34.799999999999997">
      <c r="A127" s="216" t="s">
        <v>325</v>
      </c>
      <c r="B127" s="171"/>
      <c r="C127" s="180" t="s">
        <v>148</v>
      </c>
      <c r="D127" s="173" t="s">
        <v>131</v>
      </c>
      <c r="E127" s="181">
        <v>30</v>
      </c>
      <c r="F127" s="174"/>
      <c r="G127" s="127"/>
    </row>
    <row r="128" spans="1:7" ht="13.8">
      <c r="A128" s="211" t="s">
        <v>326</v>
      </c>
      <c r="B128" s="176"/>
      <c r="C128" s="180" t="s">
        <v>149</v>
      </c>
      <c r="D128" s="173" t="s">
        <v>131</v>
      </c>
      <c r="E128" s="181">
        <v>45</v>
      </c>
      <c r="F128" s="283"/>
      <c r="G128" s="127"/>
    </row>
    <row r="129" spans="1:7">
      <c r="A129" s="211"/>
      <c r="B129" s="176"/>
      <c r="C129" s="180"/>
      <c r="D129" s="181"/>
      <c r="E129" s="181"/>
      <c r="F129" s="178"/>
      <c r="G129" s="212"/>
    </row>
    <row r="130" spans="1:7">
      <c r="A130" s="217"/>
      <c r="B130" s="187"/>
      <c r="C130" s="188" t="s">
        <v>150</v>
      </c>
      <c r="D130" s="173"/>
      <c r="E130" s="181"/>
      <c r="F130" s="178"/>
      <c r="G130" s="212"/>
    </row>
    <row r="131" spans="1:7" ht="23.4">
      <c r="A131" s="202" t="s">
        <v>327</v>
      </c>
      <c r="B131" s="179"/>
      <c r="C131" s="180" t="s">
        <v>151</v>
      </c>
      <c r="D131" s="173" t="s">
        <v>134</v>
      </c>
      <c r="E131" s="191">
        <v>3</v>
      </c>
      <c r="F131" s="183"/>
      <c r="G131" s="127"/>
    </row>
    <row r="132" spans="1:7" ht="13.8">
      <c r="A132" s="202" t="s">
        <v>328</v>
      </c>
      <c r="B132" s="179"/>
      <c r="C132" s="180" t="s">
        <v>152</v>
      </c>
      <c r="D132" s="173" t="s">
        <v>134</v>
      </c>
      <c r="E132" s="191">
        <v>2</v>
      </c>
      <c r="F132" s="183"/>
      <c r="G132" s="127"/>
    </row>
    <row r="133" spans="1:7">
      <c r="A133" s="202" t="s">
        <v>329</v>
      </c>
      <c r="B133" s="179"/>
      <c r="C133" s="175" t="s">
        <v>153</v>
      </c>
      <c r="D133" s="173" t="s">
        <v>100</v>
      </c>
      <c r="E133" s="182">
        <v>3</v>
      </c>
      <c r="F133" s="183"/>
      <c r="G133" s="127"/>
    </row>
    <row r="134" spans="1:7" ht="13.8">
      <c r="A134" s="202" t="s">
        <v>330</v>
      </c>
      <c r="B134" s="179"/>
      <c r="C134" s="175" t="s">
        <v>154</v>
      </c>
      <c r="D134" s="173" t="s">
        <v>131</v>
      </c>
      <c r="E134" s="182">
        <v>15</v>
      </c>
      <c r="F134" s="183"/>
      <c r="G134" s="127"/>
    </row>
    <row r="135" spans="1:7" ht="13.8">
      <c r="A135" s="202" t="s">
        <v>331</v>
      </c>
      <c r="B135" s="179"/>
      <c r="C135" s="175" t="s">
        <v>155</v>
      </c>
      <c r="D135" s="173" t="s">
        <v>131</v>
      </c>
      <c r="E135" s="182">
        <f>22*0.8</f>
        <v>17.600000000000001</v>
      </c>
      <c r="F135" s="183"/>
      <c r="G135" s="127"/>
    </row>
    <row r="136" spans="1:7">
      <c r="A136" s="202"/>
      <c r="B136" s="179"/>
      <c r="C136" s="175"/>
      <c r="D136" s="173"/>
      <c r="E136" s="182"/>
      <c r="F136" s="183"/>
      <c r="G136" s="212"/>
    </row>
    <row r="137" spans="1:7">
      <c r="A137" s="202"/>
      <c r="B137" s="179"/>
      <c r="C137" s="185" t="s">
        <v>156</v>
      </c>
      <c r="D137" s="173"/>
      <c r="E137" s="182"/>
      <c r="F137" s="183"/>
      <c r="G137" s="212"/>
    </row>
    <row r="138" spans="1:7" ht="13.8">
      <c r="A138" s="202" t="s">
        <v>332</v>
      </c>
      <c r="B138" s="179"/>
      <c r="C138" s="180" t="s">
        <v>157</v>
      </c>
      <c r="D138" s="173" t="s">
        <v>131</v>
      </c>
      <c r="E138" s="182">
        <v>30</v>
      </c>
      <c r="F138" s="183"/>
      <c r="G138" s="127"/>
    </row>
    <row r="139" spans="1:7">
      <c r="A139" s="202" t="s">
        <v>333</v>
      </c>
      <c r="B139" s="179"/>
      <c r="C139" s="180" t="s">
        <v>158</v>
      </c>
      <c r="D139" s="173"/>
      <c r="E139" s="182"/>
      <c r="F139" s="183"/>
      <c r="G139" s="212"/>
    </row>
    <row r="140" spans="1:7" ht="13.8">
      <c r="A140" s="202" t="s">
        <v>334</v>
      </c>
      <c r="B140" s="179"/>
      <c r="C140" s="180" t="s">
        <v>159</v>
      </c>
      <c r="D140" s="173" t="s">
        <v>131</v>
      </c>
      <c r="E140" s="182">
        <v>30</v>
      </c>
      <c r="F140" s="183"/>
      <c r="G140" s="127"/>
    </row>
    <row r="141" spans="1:7">
      <c r="A141" s="202"/>
      <c r="B141" s="179"/>
      <c r="C141" s="180"/>
      <c r="D141" s="173"/>
      <c r="E141" s="182"/>
      <c r="F141" s="183"/>
      <c r="G141" s="212"/>
    </row>
    <row r="142" spans="1:7">
      <c r="A142" s="204"/>
      <c r="B142" s="189"/>
      <c r="C142" s="172" t="s">
        <v>160</v>
      </c>
      <c r="D142" s="181"/>
      <c r="E142" s="182"/>
      <c r="F142" s="183"/>
      <c r="G142" s="203"/>
    </row>
    <row r="143" spans="1:7" ht="13.8">
      <c r="A143" s="202" t="s">
        <v>335</v>
      </c>
      <c r="B143" s="179"/>
      <c r="C143" s="175" t="s">
        <v>161</v>
      </c>
      <c r="D143" s="173" t="s">
        <v>131</v>
      </c>
      <c r="E143" s="182">
        <f>+(4.46+3.46)*2*0.8</f>
        <v>12.672000000000001</v>
      </c>
      <c r="F143" s="183"/>
      <c r="G143" s="127"/>
    </row>
    <row r="144" spans="1:7" ht="13.8">
      <c r="A144" s="202" t="s">
        <v>336</v>
      </c>
      <c r="B144" s="179"/>
      <c r="C144" s="175" t="s">
        <v>162</v>
      </c>
      <c r="D144" s="173" t="s">
        <v>131</v>
      </c>
      <c r="E144" s="182">
        <v>50</v>
      </c>
      <c r="F144" s="183"/>
      <c r="G144" s="127"/>
    </row>
    <row r="145" spans="1:7">
      <c r="A145" s="202" t="s">
        <v>337</v>
      </c>
      <c r="B145" s="179"/>
      <c r="C145" s="175" t="s">
        <v>163</v>
      </c>
      <c r="D145" s="173" t="s">
        <v>32</v>
      </c>
      <c r="E145" s="182">
        <f>+(4.46+3.46+3.46+4.46)</f>
        <v>15.84</v>
      </c>
      <c r="F145" s="183"/>
      <c r="G145" s="127"/>
    </row>
    <row r="146" spans="1:7">
      <c r="A146" s="202" t="s">
        <v>338</v>
      </c>
      <c r="B146" s="179"/>
      <c r="C146" s="180" t="s">
        <v>164</v>
      </c>
      <c r="D146" s="181" t="s">
        <v>100</v>
      </c>
      <c r="E146" s="182">
        <v>1</v>
      </c>
      <c r="F146" s="183"/>
      <c r="G146" s="127"/>
    </row>
    <row r="147" spans="1:7" ht="13.8">
      <c r="A147" s="202" t="s">
        <v>339</v>
      </c>
      <c r="B147" s="179"/>
      <c r="C147" s="184" t="s">
        <v>165</v>
      </c>
      <c r="D147" s="173" t="s">
        <v>131</v>
      </c>
      <c r="E147" s="182">
        <v>3.5</v>
      </c>
      <c r="F147" s="183"/>
      <c r="G147" s="127"/>
    </row>
    <row r="148" spans="1:7" ht="13.8">
      <c r="A148" s="202" t="s">
        <v>340</v>
      </c>
      <c r="B148" s="179"/>
      <c r="C148" s="184" t="s">
        <v>166</v>
      </c>
      <c r="D148" s="173" t="s">
        <v>131</v>
      </c>
      <c r="E148" s="182">
        <f>+(4.46+3.46)*2*2.8</f>
        <v>44.351999999999997</v>
      </c>
      <c r="F148" s="183"/>
      <c r="G148" s="127"/>
    </row>
    <row r="149" spans="1:7">
      <c r="A149" s="202" t="s">
        <v>341</v>
      </c>
      <c r="B149" s="179"/>
      <c r="C149" s="180" t="s">
        <v>167</v>
      </c>
      <c r="D149" s="181" t="s">
        <v>32</v>
      </c>
      <c r="E149" s="182">
        <f>15.84*(2.8/0.3)</f>
        <v>147.84</v>
      </c>
      <c r="F149" s="183"/>
      <c r="G149" s="127"/>
    </row>
    <row r="150" spans="1:7">
      <c r="A150" s="202"/>
      <c r="B150" s="179"/>
      <c r="C150" s="180"/>
      <c r="D150" s="181"/>
      <c r="E150" s="182"/>
      <c r="F150" s="183"/>
      <c r="G150" s="127"/>
    </row>
    <row r="151" spans="1:7">
      <c r="A151" s="202"/>
      <c r="B151" s="179"/>
      <c r="C151" s="180"/>
      <c r="D151" s="181"/>
      <c r="E151" s="182"/>
      <c r="F151" s="183"/>
      <c r="G151" s="203"/>
    </row>
    <row r="152" spans="1:7">
      <c r="A152" s="204"/>
      <c r="B152" s="189"/>
      <c r="C152" s="190" t="s">
        <v>168</v>
      </c>
      <c r="D152" s="181"/>
      <c r="E152" s="182"/>
      <c r="F152" s="183"/>
      <c r="G152" s="203"/>
    </row>
    <row r="153" spans="1:7">
      <c r="A153" s="202" t="s">
        <v>342</v>
      </c>
      <c r="B153" s="179"/>
      <c r="C153" s="184" t="s">
        <v>169</v>
      </c>
      <c r="D153" s="181" t="s">
        <v>100</v>
      </c>
      <c r="E153" s="182">
        <v>1</v>
      </c>
      <c r="F153" s="183"/>
      <c r="G153" s="127"/>
    </row>
    <row r="154" spans="1:7" ht="35.4" thickBot="1">
      <c r="A154" s="218" t="s">
        <v>343</v>
      </c>
      <c r="B154" s="219"/>
      <c r="C154" s="220" t="s">
        <v>170</v>
      </c>
      <c r="D154" s="221" t="s">
        <v>100</v>
      </c>
      <c r="E154" s="222">
        <v>1</v>
      </c>
      <c r="F154" s="223"/>
      <c r="G154" s="127"/>
    </row>
    <row r="155" spans="1:7" ht="13.8" thickBot="1">
      <c r="A155" s="717" t="s">
        <v>72</v>
      </c>
      <c r="B155" s="718"/>
      <c r="C155" s="718"/>
      <c r="D155" s="718"/>
      <c r="E155" s="718"/>
      <c r="F155" s="719"/>
      <c r="G155" s="284">
        <f>SUM(G105:G154)</f>
        <v>150000</v>
      </c>
    </row>
    <row r="156" spans="1:7">
      <c r="A156" s="42" t="s">
        <v>26</v>
      </c>
      <c r="B156" s="43" t="s">
        <v>0</v>
      </c>
      <c r="C156" s="43" t="s">
        <v>27</v>
      </c>
      <c r="D156" s="44" t="s">
        <v>28</v>
      </c>
      <c r="E156" s="45" t="s">
        <v>29</v>
      </c>
      <c r="F156" s="43" t="s">
        <v>30</v>
      </c>
      <c r="G156" s="46" t="s">
        <v>38</v>
      </c>
    </row>
    <row r="157" spans="1:7" ht="13.8" thickBot="1">
      <c r="A157" s="228" t="s">
        <v>31</v>
      </c>
      <c r="B157" s="229" t="s">
        <v>1</v>
      </c>
      <c r="C157" s="229"/>
      <c r="D157" s="230"/>
      <c r="E157" s="231"/>
      <c r="F157" s="232"/>
      <c r="G157" s="233"/>
    </row>
    <row r="158" spans="1:7" ht="13.8" thickBot="1">
      <c r="A158" s="717" t="s">
        <v>73</v>
      </c>
      <c r="B158" s="718"/>
      <c r="C158" s="718"/>
      <c r="D158" s="718"/>
      <c r="E158" s="718"/>
      <c r="F158" s="719"/>
      <c r="G158" s="281">
        <f>G155</f>
        <v>150000</v>
      </c>
    </row>
    <row r="159" spans="1:7">
      <c r="A159" s="195"/>
      <c r="B159" s="196"/>
      <c r="C159" s="197" t="s">
        <v>171</v>
      </c>
      <c r="D159" s="198"/>
      <c r="E159" s="199"/>
      <c r="F159" s="200"/>
      <c r="G159" s="201"/>
    </row>
    <row r="160" spans="1:7">
      <c r="A160" s="202" t="s">
        <v>344</v>
      </c>
      <c r="B160" s="179"/>
      <c r="C160" s="184" t="s">
        <v>172</v>
      </c>
      <c r="D160" s="181" t="s">
        <v>100</v>
      </c>
      <c r="E160" s="182">
        <v>1</v>
      </c>
      <c r="F160" s="183"/>
      <c r="G160" s="127"/>
    </row>
    <row r="161" spans="1:7">
      <c r="A161" s="202" t="s">
        <v>345</v>
      </c>
      <c r="B161" s="179"/>
      <c r="C161" s="184" t="s">
        <v>173</v>
      </c>
      <c r="D161" s="181" t="s">
        <v>100</v>
      </c>
      <c r="E161" s="182">
        <v>1</v>
      </c>
      <c r="F161" s="183"/>
      <c r="G161" s="127"/>
    </row>
    <row r="162" spans="1:7">
      <c r="A162" s="202"/>
      <c r="B162" s="179"/>
      <c r="C162" s="184"/>
      <c r="D162" s="181"/>
      <c r="E162" s="182"/>
      <c r="F162" s="183"/>
      <c r="G162" s="203"/>
    </row>
    <row r="163" spans="1:7">
      <c r="A163" s="202"/>
      <c r="B163" s="179"/>
      <c r="C163" s="190" t="s">
        <v>174</v>
      </c>
      <c r="D163" s="181"/>
      <c r="E163" s="182"/>
      <c r="F163" s="183"/>
      <c r="G163" s="203"/>
    </row>
    <row r="164" spans="1:7">
      <c r="A164" s="202" t="s">
        <v>346</v>
      </c>
      <c r="B164" s="179"/>
      <c r="C164" s="184" t="s">
        <v>175</v>
      </c>
      <c r="D164" s="181" t="s">
        <v>32</v>
      </c>
      <c r="E164" s="182">
        <v>2</v>
      </c>
      <c r="F164" s="183"/>
      <c r="G164" s="127"/>
    </row>
    <row r="165" spans="1:7" ht="23.4">
      <c r="A165" s="202" t="s">
        <v>347</v>
      </c>
      <c r="B165" s="179"/>
      <c r="C165" s="180" t="s">
        <v>176</v>
      </c>
      <c r="D165" s="181" t="s">
        <v>32</v>
      </c>
      <c r="E165" s="182">
        <v>9</v>
      </c>
      <c r="F165" s="183"/>
      <c r="G165" s="127"/>
    </row>
    <row r="166" spans="1:7">
      <c r="A166" s="202" t="s">
        <v>348</v>
      </c>
      <c r="B166" s="179"/>
      <c r="C166" s="184" t="s">
        <v>177</v>
      </c>
      <c r="D166" s="181" t="s">
        <v>100</v>
      </c>
      <c r="E166" s="182">
        <v>1</v>
      </c>
      <c r="F166" s="183"/>
      <c r="G166" s="127"/>
    </row>
    <row r="167" spans="1:7">
      <c r="A167" s="202"/>
      <c r="B167" s="179"/>
      <c r="C167" s="184"/>
      <c r="D167" s="181"/>
      <c r="E167" s="182"/>
      <c r="F167" s="183"/>
      <c r="G167" s="203"/>
    </row>
    <row r="168" spans="1:7">
      <c r="A168" s="202"/>
      <c r="B168" s="179"/>
      <c r="C168" s="190" t="s">
        <v>178</v>
      </c>
      <c r="D168" s="181"/>
      <c r="E168" s="182"/>
      <c r="F168" s="183"/>
      <c r="G168" s="203"/>
    </row>
    <row r="169" spans="1:7">
      <c r="A169" s="202"/>
      <c r="B169" s="179"/>
      <c r="C169" s="186" t="s">
        <v>179</v>
      </c>
      <c r="D169" s="181"/>
      <c r="E169" s="182"/>
      <c r="F169" s="183"/>
      <c r="G169" s="203"/>
    </row>
    <row r="170" spans="1:7" ht="34.799999999999997">
      <c r="A170" s="202"/>
      <c r="B170" s="179"/>
      <c r="C170" s="180" t="s">
        <v>180</v>
      </c>
      <c r="D170" s="181"/>
      <c r="E170" s="182"/>
      <c r="F170" s="183"/>
      <c r="G170" s="203"/>
    </row>
    <row r="171" spans="1:7" ht="13.8">
      <c r="A171" s="202" t="s">
        <v>349</v>
      </c>
      <c r="B171" s="179"/>
      <c r="C171" s="180" t="s">
        <v>181</v>
      </c>
      <c r="D171" s="181" t="s">
        <v>80</v>
      </c>
      <c r="E171" s="182">
        <v>30</v>
      </c>
      <c r="F171" s="183"/>
      <c r="G171" s="127"/>
    </row>
    <row r="172" spans="1:7">
      <c r="A172" s="202" t="s">
        <v>350</v>
      </c>
      <c r="B172" s="179"/>
      <c r="C172" s="180" t="s">
        <v>182</v>
      </c>
      <c r="D172" s="181" t="s">
        <v>32</v>
      </c>
      <c r="E172" s="182">
        <v>6</v>
      </c>
      <c r="F172" s="183"/>
      <c r="G172" s="127"/>
    </row>
    <row r="173" spans="1:7">
      <c r="A173" s="202" t="s">
        <v>351</v>
      </c>
      <c r="B173" s="179"/>
      <c r="C173" s="180" t="s">
        <v>183</v>
      </c>
      <c r="D173" s="181" t="s">
        <v>32</v>
      </c>
      <c r="E173" s="182">
        <v>6</v>
      </c>
      <c r="F173" s="183"/>
      <c r="G173" s="127"/>
    </row>
    <row r="174" spans="1:7">
      <c r="A174" s="202"/>
      <c r="B174" s="179"/>
      <c r="C174" s="180"/>
      <c r="D174" s="181"/>
      <c r="E174" s="182"/>
      <c r="F174" s="183"/>
      <c r="G174" s="203"/>
    </row>
    <row r="175" spans="1:7">
      <c r="A175" s="202"/>
      <c r="B175" s="179"/>
      <c r="C175" s="186" t="s">
        <v>184</v>
      </c>
      <c r="D175" s="181"/>
      <c r="E175" s="182"/>
      <c r="F175" s="183"/>
      <c r="G175" s="203"/>
    </row>
    <row r="176" spans="1:7" ht="23.4">
      <c r="A176" s="202"/>
      <c r="B176" s="179"/>
      <c r="C176" s="180" t="s">
        <v>185</v>
      </c>
      <c r="D176" s="181"/>
      <c r="E176" s="182"/>
      <c r="F176" s="183"/>
      <c r="G176" s="203"/>
    </row>
    <row r="177" spans="1:7" ht="34.799999999999997">
      <c r="A177" s="202" t="s">
        <v>352</v>
      </c>
      <c r="B177" s="179"/>
      <c r="C177" s="180" t="s">
        <v>186</v>
      </c>
      <c r="D177" s="181" t="s">
        <v>80</v>
      </c>
      <c r="E177" s="182">
        <v>30</v>
      </c>
      <c r="F177" s="183"/>
      <c r="G177" s="127"/>
    </row>
    <row r="178" spans="1:7">
      <c r="A178" s="202"/>
      <c r="B178" s="179"/>
      <c r="C178" s="184"/>
      <c r="D178" s="181"/>
      <c r="E178" s="182"/>
      <c r="F178" s="183"/>
      <c r="G178" s="203"/>
    </row>
    <row r="179" spans="1:7">
      <c r="A179" s="202" t="s">
        <v>353</v>
      </c>
      <c r="B179" s="179"/>
      <c r="C179" s="184" t="s">
        <v>188</v>
      </c>
      <c r="D179" s="181" t="s">
        <v>189</v>
      </c>
      <c r="E179" s="182">
        <v>15</v>
      </c>
      <c r="F179" s="183"/>
      <c r="G179" s="203"/>
    </row>
    <row r="180" spans="1:7">
      <c r="A180" s="202"/>
      <c r="B180" s="179"/>
      <c r="C180" s="184"/>
      <c r="D180" s="181"/>
      <c r="E180" s="182"/>
      <c r="F180" s="183"/>
      <c r="G180" s="203"/>
    </row>
    <row r="181" spans="1:7">
      <c r="A181" s="202"/>
      <c r="B181" s="179"/>
      <c r="C181" s="186" t="s">
        <v>190</v>
      </c>
      <c r="D181" s="181"/>
      <c r="E181" s="181"/>
      <c r="F181" s="183"/>
      <c r="G181" s="203"/>
    </row>
    <row r="182" spans="1:7" ht="13.8">
      <c r="A182" s="202" t="s">
        <v>354</v>
      </c>
      <c r="B182" s="179"/>
      <c r="C182" s="180" t="s">
        <v>191</v>
      </c>
      <c r="D182" s="181" t="s">
        <v>80</v>
      </c>
      <c r="E182" s="181">
        <v>20</v>
      </c>
      <c r="F182" s="183"/>
      <c r="G182" s="127"/>
    </row>
    <row r="183" spans="1:7">
      <c r="A183" s="202"/>
      <c r="B183" s="179"/>
      <c r="C183" s="180"/>
      <c r="D183" s="181"/>
      <c r="E183" s="181"/>
      <c r="F183" s="183"/>
      <c r="G183" s="203"/>
    </row>
    <row r="184" spans="1:7">
      <c r="A184" s="202"/>
      <c r="B184" s="179"/>
      <c r="C184" s="186" t="s">
        <v>192</v>
      </c>
      <c r="D184" s="181"/>
      <c r="E184" s="181"/>
      <c r="F184" s="183"/>
      <c r="G184" s="203"/>
    </row>
    <row r="185" spans="1:7">
      <c r="A185" s="202"/>
      <c r="B185" s="179"/>
      <c r="C185" s="180" t="s">
        <v>193</v>
      </c>
      <c r="D185" s="181"/>
      <c r="E185" s="181"/>
      <c r="F185" s="183"/>
      <c r="G185" s="203"/>
    </row>
    <row r="186" spans="1:7" ht="23.4">
      <c r="A186" s="202" t="s">
        <v>355</v>
      </c>
      <c r="B186" s="179"/>
      <c r="C186" s="180" t="s">
        <v>194</v>
      </c>
      <c r="D186" s="181" t="s">
        <v>32</v>
      </c>
      <c r="E186" s="181">
        <v>30</v>
      </c>
      <c r="F186" s="183"/>
      <c r="G186" s="127"/>
    </row>
    <row r="187" spans="1:7">
      <c r="A187" s="202"/>
      <c r="B187" s="179"/>
      <c r="C187" s="184"/>
      <c r="D187" s="181"/>
      <c r="E187" s="182"/>
      <c r="F187" s="183"/>
      <c r="G187" s="203"/>
    </row>
    <row r="188" spans="1:7">
      <c r="A188" s="204"/>
      <c r="B188" s="189"/>
      <c r="C188" s="190" t="s">
        <v>195</v>
      </c>
      <c r="D188" s="173"/>
      <c r="E188" s="182"/>
      <c r="F188" s="183"/>
      <c r="G188" s="203"/>
    </row>
    <row r="189" spans="1:7" ht="23.4">
      <c r="A189" s="202"/>
      <c r="B189" s="179"/>
      <c r="C189" s="186" t="s">
        <v>196</v>
      </c>
      <c r="D189" s="173"/>
      <c r="E189" s="182"/>
      <c r="F189" s="183"/>
      <c r="G189" s="203"/>
    </row>
    <row r="190" spans="1:7" ht="34.799999999999997">
      <c r="A190" s="202"/>
      <c r="B190" s="179"/>
      <c r="C190" s="180" t="s">
        <v>197</v>
      </c>
      <c r="D190" s="173"/>
      <c r="E190" s="182"/>
      <c r="F190" s="183"/>
      <c r="G190" s="203"/>
    </row>
    <row r="191" spans="1:7" ht="13.8">
      <c r="A191" s="202" t="s">
        <v>356</v>
      </c>
      <c r="B191" s="179"/>
      <c r="C191" s="180" t="s">
        <v>198</v>
      </c>
      <c r="D191" s="173" t="s">
        <v>131</v>
      </c>
      <c r="E191" s="182">
        <v>50</v>
      </c>
      <c r="F191" s="183"/>
      <c r="G191" s="127"/>
    </row>
    <row r="192" spans="1:7">
      <c r="A192" s="202"/>
      <c r="B192" s="179"/>
      <c r="C192" s="184"/>
      <c r="D192" s="173"/>
      <c r="E192" s="182"/>
      <c r="F192" s="183"/>
      <c r="G192" s="203"/>
    </row>
    <row r="193" spans="1:7">
      <c r="A193" s="202"/>
      <c r="B193" s="179"/>
      <c r="C193" s="186" t="s">
        <v>199</v>
      </c>
      <c r="D193" s="181"/>
      <c r="E193" s="181"/>
      <c r="F193" s="183"/>
      <c r="G193" s="203"/>
    </row>
    <row r="194" spans="1:7" ht="34.799999999999997">
      <c r="A194" s="202"/>
      <c r="B194" s="179"/>
      <c r="C194" s="180" t="s">
        <v>197</v>
      </c>
      <c r="D194" s="181"/>
      <c r="E194" s="181"/>
      <c r="F194" s="183"/>
      <c r="G194" s="203"/>
    </row>
    <row r="195" spans="1:7" ht="13.8">
      <c r="A195" s="202" t="s">
        <v>357</v>
      </c>
      <c r="B195" s="179"/>
      <c r="C195" s="180" t="s">
        <v>200</v>
      </c>
      <c r="D195" s="173" t="s">
        <v>131</v>
      </c>
      <c r="E195" s="181">
        <v>10</v>
      </c>
      <c r="F195" s="183"/>
      <c r="G195" s="127"/>
    </row>
    <row r="196" spans="1:7">
      <c r="A196" s="202"/>
      <c r="B196" s="179"/>
      <c r="C196" s="184"/>
      <c r="D196" s="173"/>
      <c r="E196" s="182"/>
      <c r="F196" s="183"/>
      <c r="G196" s="203"/>
    </row>
    <row r="197" spans="1:7" ht="46.2">
      <c r="A197" s="202"/>
      <c r="B197" s="179"/>
      <c r="C197" s="180" t="s">
        <v>201</v>
      </c>
      <c r="D197" s="181"/>
      <c r="E197" s="182"/>
      <c r="F197" s="183"/>
      <c r="G197" s="203"/>
    </row>
    <row r="198" spans="1:7" ht="13.8">
      <c r="A198" s="202" t="s">
        <v>358</v>
      </c>
      <c r="B198" s="179"/>
      <c r="C198" s="180" t="s">
        <v>202</v>
      </c>
      <c r="D198" s="173" t="s">
        <v>131</v>
      </c>
      <c r="E198" s="182">
        <v>2</v>
      </c>
      <c r="F198" s="183"/>
      <c r="G198" s="127"/>
    </row>
    <row r="199" spans="1:7" ht="13.8">
      <c r="A199" s="202" t="s">
        <v>359</v>
      </c>
      <c r="B199" s="179"/>
      <c r="C199" s="180" t="s">
        <v>203</v>
      </c>
      <c r="D199" s="173" t="s">
        <v>131</v>
      </c>
      <c r="E199" s="182">
        <v>6</v>
      </c>
      <c r="F199" s="183"/>
      <c r="G199" s="127"/>
    </row>
    <row r="200" spans="1:7" ht="23.4">
      <c r="A200" s="202" t="s">
        <v>360</v>
      </c>
      <c r="B200" s="179"/>
      <c r="C200" s="180" t="s">
        <v>204</v>
      </c>
      <c r="D200" s="173" t="s">
        <v>131</v>
      </c>
      <c r="E200" s="182">
        <v>12</v>
      </c>
      <c r="F200" s="183"/>
      <c r="G200" s="127"/>
    </row>
    <row r="201" spans="1:7">
      <c r="A201" s="202"/>
      <c r="B201" s="179"/>
      <c r="C201" s="184"/>
      <c r="D201" s="173"/>
      <c r="E201" s="182"/>
      <c r="F201" s="183"/>
      <c r="G201" s="203"/>
    </row>
    <row r="202" spans="1:7" ht="13.8" thickBot="1">
      <c r="A202" s="218"/>
      <c r="B202" s="219"/>
      <c r="C202" s="220"/>
      <c r="D202" s="221"/>
      <c r="E202" s="222"/>
      <c r="F202" s="223"/>
      <c r="G202" s="269"/>
    </row>
    <row r="203" spans="1:7">
      <c r="A203" s="255"/>
      <c r="B203" s="256"/>
      <c r="C203" s="257"/>
      <c r="D203" s="258"/>
      <c r="E203" s="259"/>
      <c r="F203" s="260"/>
      <c r="G203" s="261"/>
    </row>
    <row r="204" spans="1:7" ht="13.8" thickBot="1">
      <c r="A204" s="168"/>
      <c r="B204" s="169"/>
      <c r="C204" s="205" t="s">
        <v>228</v>
      </c>
      <c r="D204" s="170"/>
      <c r="E204" s="170"/>
      <c r="F204" s="169"/>
      <c r="G204" s="262">
        <f>SUM(G158:G202)</f>
        <v>150000</v>
      </c>
    </row>
  </sheetData>
  <mergeCells count="8">
    <mergeCell ref="A2:G2"/>
    <mergeCell ref="A3:G3"/>
    <mergeCell ref="A155:F155"/>
    <mergeCell ref="A158:F158"/>
    <mergeCell ref="A45:F45"/>
    <mergeCell ref="A48:F48"/>
    <mergeCell ref="A105:F105"/>
    <mergeCell ref="A101:F101"/>
  </mergeCells>
  <pageMargins left="0.70866141732283505" right="0.70866141732283505" top="0.74803149606299202" bottom="0.74803149606299202" header="0.31496062992126" footer="0.31496062992126"/>
  <pageSetup paperSize="9" scale="81" orientation="portrait" r:id="rId1"/>
  <headerFooter>
    <oddFooter>&amp;L&amp;8Ekuphileni Centre Pivot and Bulk Water Supply BoQ&amp;R&amp;8Section C</oddFooter>
  </headerFooter>
  <rowBreaks count="3" manualBreakCount="3">
    <brk id="45" max="6" man="1"/>
    <brk id="101" max="16383" man="1"/>
    <brk id="155"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G36"/>
  <sheetViews>
    <sheetView view="pageBreakPreview" zoomScaleNormal="100" zoomScaleSheetLayoutView="100" workbookViewId="0">
      <selection sqref="A1:H36"/>
    </sheetView>
  </sheetViews>
  <sheetFormatPr defaultColWidth="8.6640625" defaultRowHeight="11.4"/>
  <cols>
    <col min="1" max="1" width="7.109375" style="320" customWidth="1"/>
    <col min="2" max="2" width="9.5546875" style="319" customWidth="1"/>
    <col min="3" max="3" width="33.44140625" style="324" customWidth="1"/>
    <col min="4" max="4" width="7.5546875" style="320" customWidth="1"/>
    <col min="5" max="5" width="8.109375" style="349" customWidth="1"/>
    <col min="6" max="6" width="13.44140625" style="392" customWidth="1"/>
    <col min="7" max="7" width="12.88671875" style="349" customWidth="1"/>
    <col min="8" max="16384" width="8.6640625" style="319"/>
  </cols>
  <sheetData>
    <row r="1" spans="1:7" ht="13.8">
      <c r="A1" s="705" t="s">
        <v>542</v>
      </c>
      <c r="B1" s="705"/>
      <c r="C1" s="705"/>
      <c r="D1" s="705"/>
      <c r="E1" s="705"/>
      <c r="F1" s="705"/>
      <c r="G1" s="705"/>
    </row>
    <row r="2" spans="1:7" ht="13.8">
      <c r="A2" s="706" t="s">
        <v>543</v>
      </c>
      <c r="B2" s="707"/>
      <c r="C2" s="707"/>
      <c r="D2" s="707"/>
      <c r="E2" s="707"/>
      <c r="F2" s="707"/>
      <c r="G2" s="707"/>
    </row>
    <row r="4" spans="1:7" ht="24">
      <c r="A4" s="314" t="s">
        <v>412</v>
      </c>
      <c r="B4" s="314" t="s">
        <v>411</v>
      </c>
      <c r="C4" s="322" t="s">
        <v>27</v>
      </c>
      <c r="D4" s="315" t="s">
        <v>28</v>
      </c>
      <c r="E4" s="322" t="s">
        <v>29</v>
      </c>
      <c r="F4" s="386" t="s">
        <v>30</v>
      </c>
      <c r="G4" s="322" t="s">
        <v>413</v>
      </c>
    </row>
    <row r="5" spans="1:7" ht="12">
      <c r="A5" s="316" t="s">
        <v>264</v>
      </c>
      <c r="B5" s="317" t="s">
        <v>479</v>
      </c>
      <c r="C5" s="323" t="s">
        <v>405</v>
      </c>
      <c r="D5" s="318"/>
      <c r="E5" s="344"/>
      <c r="F5" s="387"/>
      <c r="G5" s="350"/>
    </row>
    <row r="6" spans="1:7" ht="12">
      <c r="A6" s="316"/>
      <c r="B6" s="317"/>
      <c r="C6" s="323" t="s">
        <v>406</v>
      </c>
      <c r="D6" s="318"/>
      <c r="E6" s="344"/>
      <c r="F6" s="387"/>
      <c r="G6" s="350"/>
    </row>
    <row r="7" spans="1:7" ht="91.2">
      <c r="A7" s="332" t="s">
        <v>265</v>
      </c>
      <c r="B7" s="333"/>
      <c r="C7" s="334" t="s">
        <v>768</v>
      </c>
      <c r="D7" s="335" t="s">
        <v>127</v>
      </c>
      <c r="E7" s="345">
        <v>1</v>
      </c>
      <c r="F7" s="388"/>
      <c r="G7" s="351"/>
    </row>
    <row r="8" spans="1:7" ht="12">
      <c r="A8" s="337" t="s">
        <v>269</v>
      </c>
      <c r="B8" s="333"/>
      <c r="C8" s="338" t="s">
        <v>407</v>
      </c>
      <c r="D8" s="336"/>
      <c r="E8" s="345"/>
      <c r="F8" s="388"/>
      <c r="G8" s="351"/>
    </row>
    <row r="9" spans="1:7" ht="91.2">
      <c r="A9" s="336" t="s">
        <v>270</v>
      </c>
      <c r="B9" s="333"/>
      <c r="C9" s="339" t="s">
        <v>770</v>
      </c>
      <c r="D9" s="336" t="s">
        <v>31</v>
      </c>
      <c r="E9" s="345">
        <v>2</v>
      </c>
      <c r="F9" s="389"/>
      <c r="G9" s="351"/>
    </row>
    <row r="10" spans="1:7" ht="68.400000000000006">
      <c r="A10" s="336" t="s">
        <v>271</v>
      </c>
      <c r="B10" s="333"/>
      <c r="C10" s="339" t="s">
        <v>771</v>
      </c>
      <c r="D10" s="336" t="s">
        <v>31</v>
      </c>
      <c r="E10" s="345">
        <v>2</v>
      </c>
      <c r="F10" s="389"/>
      <c r="G10" s="351"/>
    </row>
    <row r="11" spans="1:7" ht="12">
      <c r="A11" s="316" t="s">
        <v>288</v>
      </c>
      <c r="B11" s="317"/>
      <c r="C11" s="323" t="s">
        <v>408</v>
      </c>
      <c r="D11" s="318"/>
      <c r="E11" s="344"/>
      <c r="F11" s="390"/>
      <c r="G11" s="351"/>
    </row>
    <row r="12" spans="1:7" ht="102.6">
      <c r="A12" s="336" t="s">
        <v>289</v>
      </c>
      <c r="B12" s="333"/>
      <c r="C12" s="334" t="s">
        <v>760</v>
      </c>
      <c r="D12" s="336" t="s">
        <v>127</v>
      </c>
      <c r="E12" s="345">
        <v>1</v>
      </c>
      <c r="F12" s="389"/>
      <c r="G12" s="351"/>
    </row>
    <row r="13" spans="1:7" ht="12">
      <c r="A13" s="332" t="s">
        <v>313</v>
      </c>
      <c r="B13" s="333"/>
      <c r="C13" s="340" t="s">
        <v>409</v>
      </c>
      <c r="D13" s="336"/>
      <c r="E13" s="345"/>
      <c r="F13" s="389"/>
      <c r="G13" s="351"/>
    </row>
    <row r="14" spans="1:7" ht="22.8">
      <c r="A14" s="336" t="s">
        <v>314</v>
      </c>
      <c r="B14" s="333"/>
      <c r="C14" s="334" t="s">
        <v>615</v>
      </c>
      <c r="D14" s="336" t="s">
        <v>480</v>
      </c>
      <c r="E14" s="346">
        <v>1</v>
      </c>
      <c r="F14" s="389">
        <v>250000</v>
      </c>
      <c r="G14" s="351"/>
    </row>
    <row r="15" spans="1:7" ht="12">
      <c r="A15" s="332" t="s">
        <v>462</v>
      </c>
      <c r="B15" s="333"/>
      <c r="C15" s="353" t="s">
        <v>410</v>
      </c>
      <c r="D15" s="336"/>
      <c r="E15" s="346"/>
      <c r="F15" s="389"/>
      <c r="G15" s="351"/>
    </row>
    <row r="16" spans="1:7">
      <c r="A16" s="318"/>
      <c r="B16" s="317"/>
      <c r="C16" s="321"/>
      <c r="D16" s="318"/>
      <c r="E16" s="347"/>
      <c r="F16" s="390"/>
      <c r="G16" s="350"/>
    </row>
    <row r="17" spans="1:7" ht="22.8">
      <c r="A17" s="336" t="s">
        <v>463</v>
      </c>
      <c r="B17" s="333"/>
      <c r="C17" s="334" t="s">
        <v>616</v>
      </c>
      <c r="D17" s="336" t="s">
        <v>76</v>
      </c>
      <c r="E17" s="346">
        <v>1</v>
      </c>
      <c r="F17" s="389"/>
      <c r="G17" s="351"/>
    </row>
    <row r="18" spans="1:7">
      <c r="A18" s="318"/>
      <c r="B18" s="317"/>
      <c r="C18" s="321"/>
      <c r="D18" s="318"/>
      <c r="E18" s="347"/>
      <c r="F18" s="390"/>
      <c r="G18" s="351"/>
    </row>
    <row r="19" spans="1:7">
      <c r="A19" s="336" t="s">
        <v>464</v>
      </c>
      <c r="B19" s="333"/>
      <c r="C19" s="334" t="s">
        <v>618</v>
      </c>
      <c r="D19" s="336" t="s">
        <v>32</v>
      </c>
      <c r="E19" s="346">
        <v>60</v>
      </c>
      <c r="F19" s="389"/>
      <c r="G19" s="351"/>
    </row>
    <row r="20" spans="1:7">
      <c r="A20" s="336"/>
      <c r="B20" s="333"/>
      <c r="C20" s="334"/>
      <c r="D20" s="336"/>
      <c r="E20" s="346"/>
      <c r="F20" s="389"/>
      <c r="G20" s="351"/>
    </row>
    <row r="21" spans="1:7" ht="22.8">
      <c r="A21" s="341" t="s">
        <v>465</v>
      </c>
      <c r="B21" s="342"/>
      <c r="C21" s="343" t="s">
        <v>619</v>
      </c>
      <c r="D21" s="341" t="s">
        <v>76</v>
      </c>
      <c r="E21" s="348">
        <v>2</v>
      </c>
      <c r="F21" s="391"/>
      <c r="G21" s="351"/>
    </row>
    <row r="22" spans="1:7">
      <c r="A22" s="318"/>
      <c r="B22" s="317"/>
      <c r="C22" s="321"/>
      <c r="D22" s="318"/>
      <c r="E22" s="347"/>
      <c r="F22" s="390"/>
      <c r="G22" s="351"/>
    </row>
    <row r="23" spans="1:7" ht="22.8">
      <c r="A23" s="336" t="s">
        <v>466</v>
      </c>
      <c r="B23" s="333"/>
      <c r="C23" s="334" t="s">
        <v>620</v>
      </c>
      <c r="D23" s="336"/>
      <c r="E23" s="346">
        <v>2</v>
      </c>
      <c r="F23" s="389"/>
      <c r="G23" s="351"/>
    </row>
    <row r="24" spans="1:7">
      <c r="A24" s="336"/>
      <c r="B24" s="333"/>
      <c r="C24" s="334"/>
      <c r="D24" s="336"/>
      <c r="E24" s="346"/>
      <c r="F24" s="389"/>
      <c r="G24" s="351"/>
    </row>
    <row r="25" spans="1:7" ht="22.8">
      <c r="A25" s="336" t="s">
        <v>467</v>
      </c>
      <c r="B25" s="333"/>
      <c r="C25" s="334" t="s">
        <v>621</v>
      </c>
      <c r="D25" s="336" t="s">
        <v>76</v>
      </c>
      <c r="E25" s="346">
        <v>3</v>
      </c>
      <c r="F25" s="389"/>
      <c r="G25" s="351"/>
    </row>
    <row r="26" spans="1:7">
      <c r="A26" s="336"/>
      <c r="B26" s="333"/>
      <c r="C26" s="334"/>
      <c r="D26" s="336"/>
      <c r="E26" s="346"/>
      <c r="F26" s="389"/>
      <c r="G26" s="351"/>
    </row>
    <row r="27" spans="1:7">
      <c r="A27" s="336" t="s">
        <v>468</v>
      </c>
      <c r="B27" s="333"/>
      <c r="C27" s="334" t="s">
        <v>622</v>
      </c>
      <c r="D27" s="336" t="s">
        <v>76</v>
      </c>
      <c r="E27" s="346">
        <v>3</v>
      </c>
      <c r="F27" s="389"/>
      <c r="G27" s="351"/>
    </row>
    <row r="28" spans="1:7">
      <c r="A28" s="336"/>
      <c r="B28" s="333"/>
      <c r="C28" s="334"/>
      <c r="D28" s="336"/>
      <c r="E28" s="346"/>
      <c r="F28" s="389"/>
      <c r="G28" s="351"/>
    </row>
    <row r="29" spans="1:7" ht="22.8">
      <c r="A29" s="336" t="s">
        <v>469</v>
      </c>
      <c r="B29" s="333"/>
      <c r="C29" s="334" t="s">
        <v>623</v>
      </c>
      <c r="D29" s="336" t="s">
        <v>76</v>
      </c>
      <c r="E29" s="346">
        <v>2</v>
      </c>
      <c r="F29" s="389"/>
      <c r="G29" s="351"/>
    </row>
    <row r="30" spans="1:7">
      <c r="A30" s="336"/>
      <c r="B30" s="333"/>
      <c r="C30" s="334"/>
      <c r="D30" s="336"/>
      <c r="E30" s="346"/>
      <c r="F30" s="389"/>
      <c r="G30" s="351"/>
    </row>
    <row r="31" spans="1:7">
      <c r="A31" s="336" t="s">
        <v>470</v>
      </c>
      <c r="B31" s="333"/>
      <c r="C31" s="334" t="s">
        <v>624</v>
      </c>
      <c r="D31" s="336" t="s">
        <v>76</v>
      </c>
      <c r="E31" s="346">
        <v>1</v>
      </c>
      <c r="F31" s="389"/>
      <c r="G31" s="351"/>
    </row>
    <row r="32" spans="1:7">
      <c r="A32" s="336"/>
      <c r="B32" s="333"/>
      <c r="C32" s="334"/>
      <c r="D32" s="336"/>
      <c r="E32" s="346"/>
      <c r="F32" s="389"/>
      <c r="G32" s="351"/>
    </row>
    <row r="33" spans="1:7">
      <c r="A33" s="336" t="s">
        <v>488</v>
      </c>
      <c r="B33" s="333"/>
      <c r="C33" s="334" t="s">
        <v>617</v>
      </c>
      <c r="D33" s="336" t="s">
        <v>76</v>
      </c>
      <c r="E33" s="346">
        <v>2</v>
      </c>
      <c r="F33" s="389"/>
      <c r="G33" s="351"/>
    </row>
    <row r="34" spans="1:7" ht="12" thickBot="1">
      <c r="A34" s="393"/>
      <c r="B34" s="394"/>
      <c r="C34" s="395"/>
      <c r="D34" s="393"/>
      <c r="E34" s="396"/>
      <c r="F34" s="397"/>
      <c r="G34" s="398"/>
    </row>
    <row r="35" spans="1:7" ht="13.2" customHeight="1">
      <c r="A35" s="731" t="s">
        <v>597</v>
      </c>
      <c r="B35" s="732"/>
      <c r="C35" s="732"/>
      <c r="D35" s="732"/>
      <c r="E35" s="732"/>
      <c r="F35" s="733"/>
      <c r="G35" s="737"/>
    </row>
    <row r="36" spans="1:7" ht="12" thickBot="1">
      <c r="A36" s="734"/>
      <c r="B36" s="735"/>
      <c r="C36" s="735"/>
      <c r="D36" s="735"/>
      <c r="E36" s="735"/>
      <c r="F36" s="736"/>
      <c r="G36" s="738"/>
    </row>
  </sheetData>
  <mergeCells count="4">
    <mergeCell ref="A1:G1"/>
    <mergeCell ref="A2:G2"/>
    <mergeCell ref="A35:F36"/>
    <mergeCell ref="G35:G36"/>
  </mergeCells>
  <pageMargins left="0.7" right="0.7" top="0.75" bottom="0.75" header="0.3" footer="0.3"/>
  <pageSetup scale="88"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3:G19"/>
  <sheetViews>
    <sheetView workbookViewId="0">
      <selection activeCell="A3" sqref="A3:G3"/>
    </sheetView>
  </sheetViews>
  <sheetFormatPr defaultRowHeight="13.2"/>
  <cols>
    <col min="3" max="3" width="28.109375" customWidth="1"/>
    <col min="7" max="7" width="30.88671875" customWidth="1"/>
  </cols>
  <sheetData>
    <row r="3" spans="1:7" ht="13.8">
      <c r="A3" s="705" t="s">
        <v>489</v>
      </c>
      <c r="B3" s="705"/>
      <c r="C3" s="705"/>
      <c r="D3" s="705"/>
      <c r="E3" s="705"/>
      <c r="F3" s="705"/>
      <c r="G3" s="705"/>
    </row>
    <row r="4" spans="1:7" ht="13.8">
      <c r="A4" s="706" t="s">
        <v>235</v>
      </c>
      <c r="B4" s="707"/>
      <c r="C4" s="707"/>
      <c r="D4" s="707"/>
      <c r="E4" s="707"/>
      <c r="F4" s="707"/>
      <c r="G4" s="707"/>
    </row>
    <row r="5" spans="1:7" ht="13.8" thickBot="1">
      <c r="A5" s="6"/>
      <c r="B5" s="6"/>
      <c r="C5" s="6"/>
      <c r="D5" s="7"/>
      <c r="E5" s="8"/>
      <c r="F5" s="6"/>
      <c r="G5" s="10"/>
    </row>
    <row r="6" spans="1:7" ht="13.8" thickBot="1">
      <c r="A6" s="34"/>
      <c r="B6" s="34"/>
      <c r="C6" s="34"/>
      <c r="D6" s="35"/>
      <c r="E6" s="36"/>
      <c r="F6" s="34"/>
      <c r="G6" s="37"/>
    </row>
    <row r="7" spans="1:7">
      <c r="A7" s="1" t="s">
        <v>26</v>
      </c>
      <c r="B7" s="9" t="s">
        <v>0</v>
      </c>
      <c r="C7" s="2" t="s">
        <v>27</v>
      </c>
      <c r="D7" s="2" t="s">
        <v>28</v>
      </c>
      <c r="E7" s="3" t="s">
        <v>29</v>
      </c>
      <c r="F7" s="2" t="s">
        <v>30</v>
      </c>
      <c r="G7" s="4" t="s">
        <v>38</v>
      </c>
    </row>
    <row r="8" spans="1:7" ht="13.8" thickBot="1">
      <c r="A8" s="26" t="s">
        <v>31</v>
      </c>
      <c r="B8" s="23" t="s">
        <v>1</v>
      </c>
      <c r="C8" s="11"/>
      <c r="D8" s="11"/>
      <c r="E8" s="24"/>
      <c r="F8" s="25"/>
      <c r="G8" s="27"/>
    </row>
    <row r="9" spans="1:7">
      <c r="A9" s="75"/>
      <c r="B9" s="76"/>
      <c r="C9" s="76"/>
      <c r="D9" s="76"/>
      <c r="E9" s="77"/>
      <c r="F9" s="78"/>
      <c r="G9" s="79"/>
    </row>
    <row r="10" spans="1:7">
      <c r="A10" s="122" t="s">
        <v>471</v>
      </c>
      <c r="B10" s="124"/>
      <c r="C10" s="136" t="s">
        <v>101</v>
      </c>
      <c r="D10" s="123"/>
      <c r="E10" s="123"/>
      <c r="F10" s="133"/>
      <c r="G10" s="134"/>
    </row>
    <row r="11" spans="1:7">
      <c r="A11" s="239" t="s">
        <v>472</v>
      </c>
      <c r="B11" s="124"/>
      <c r="C11" s="128" t="s">
        <v>261</v>
      </c>
      <c r="D11" s="123" t="s">
        <v>32</v>
      </c>
      <c r="E11" s="123">
        <v>1000</v>
      </c>
      <c r="F11" s="133"/>
      <c r="G11" s="127"/>
    </row>
    <row r="12" spans="1:7">
      <c r="A12" s="239"/>
      <c r="B12" s="124"/>
      <c r="C12" s="128"/>
      <c r="D12" s="123"/>
      <c r="E12" s="123"/>
      <c r="F12" s="133"/>
      <c r="G12" s="134"/>
    </row>
    <row r="13" spans="1:7" ht="36">
      <c r="A13" s="235" t="s">
        <v>473</v>
      </c>
      <c r="B13" s="124"/>
      <c r="C13" s="137" t="s">
        <v>68</v>
      </c>
      <c r="D13" s="123"/>
      <c r="E13" s="123"/>
      <c r="F13" s="126"/>
      <c r="G13" s="127"/>
    </row>
    <row r="14" spans="1:7" ht="22.8">
      <c r="A14" s="239" t="s">
        <v>474</v>
      </c>
      <c r="B14" s="124"/>
      <c r="C14" s="128" t="s">
        <v>67</v>
      </c>
      <c r="D14" s="123" t="s">
        <v>32</v>
      </c>
      <c r="E14" s="123">
        <v>100</v>
      </c>
      <c r="F14" s="126"/>
      <c r="G14" s="127"/>
    </row>
    <row r="15" spans="1:7" ht="34.200000000000003">
      <c r="A15" s="239" t="s">
        <v>475</v>
      </c>
      <c r="B15" s="124"/>
      <c r="C15" s="128" t="s">
        <v>68</v>
      </c>
      <c r="D15" s="123" t="s">
        <v>32</v>
      </c>
      <c r="E15" s="123">
        <v>100</v>
      </c>
      <c r="F15" s="126"/>
      <c r="G15" s="127"/>
    </row>
    <row r="16" spans="1:7" ht="34.799999999999997" thickBot="1">
      <c r="A16" s="239" t="s">
        <v>476</v>
      </c>
      <c r="B16" s="139"/>
      <c r="C16" s="140" t="s">
        <v>69</v>
      </c>
      <c r="D16" s="141" t="s">
        <v>65</v>
      </c>
      <c r="E16" s="141">
        <v>3</v>
      </c>
      <c r="F16" s="244"/>
      <c r="G16" s="127"/>
    </row>
    <row r="17" spans="1:7">
      <c r="A17" s="28"/>
      <c r="B17" s="13"/>
      <c r="C17" s="29"/>
      <c r="D17" s="14"/>
      <c r="E17" s="15"/>
      <c r="F17" s="30"/>
      <c r="G17" s="31"/>
    </row>
    <row r="18" spans="1:7">
      <c r="A18" s="28"/>
      <c r="B18" s="13"/>
      <c r="C18" s="12" t="s">
        <v>24</v>
      </c>
      <c r="D18" s="14"/>
      <c r="E18" s="15"/>
      <c r="F18" s="16"/>
      <c r="G18" s="32">
        <f>SUM(G11:G16)</f>
        <v>0</v>
      </c>
    </row>
    <row r="19" spans="1:7" ht="13.8" thickBot="1">
      <c r="A19" s="17"/>
      <c r="B19" s="18"/>
      <c r="C19" s="19"/>
      <c r="D19" s="20"/>
      <c r="E19" s="21"/>
      <c r="F19" s="22"/>
      <c r="G19" s="22"/>
    </row>
  </sheetData>
  <mergeCells count="2">
    <mergeCell ref="A3:G3"/>
    <mergeCell ref="A4:G4"/>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9</vt:i4>
      </vt:variant>
    </vt:vector>
  </HeadingPairs>
  <TitlesOfParts>
    <vt:vector size="17" baseType="lpstr">
      <vt:lpstr>Project Estimate</vt:lpstr>
      <vt:lpstr>Summary</vt:lpstr>
      <vt:lpstr> Section A</vt:lpstr>
      <vt:lpstr>Section B</vt:lpstr>
      <vt:lpstr>Section C</vt:lpstr>
      <vt:lpstr>Section D</vt:lpstr>
      <vt:lpstr>SectionD1</vt:lpstr>
      <vt:lpstr>Section E</vt:lpstr>
      <vt:lpstr>' Section A'!Print_Area</vt:lpstr>
      <vt:lpstr>'Project Estimate'!Print_Area</vt:lpstr>
      <vt:lpstr>'Section C'!Print_Area</vt:lpstr>
      <vt:lpstr>SectionD1!Print_Area</vt:lpstr>
      <vt:lpstr>Summary!Print_Area</vt:lpstr>
      <vt:lpstr>' Section A'!Print_Titles</vt:lpstr>
      <vt:lpstr>'Project Estimate'!Print_Titles</vt:lpstr>
      <vt:lpstr>'Section C'!Print_Titles</vt:lpstr>
      <vt:lpstr>'Section D'!Print_Titles</vt:lpstr>
    </vt:vector>
  </TitlesOfParts>
  <Company>None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G. Bloemers</dc:creator>
  <cp:lastModifiedBy>Nhlanhla Ngcamu</cp:lastModifiedBy>
  <cp:lastPrinted>2022-03-17T07:23:52Z</cp:lastPrinted>
  <dcterms:created xsi:type="dcterms:W3CDTF">2008-07-28T10:00:39Z</dcterms:created>
  <dcterms:modified xsi:type="dcterms:W3CDTF">2022-08-11T12:37:55Z</dcterms:modified>
</cp:coreProperties>
</file>